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PBM\Quality\SCALING\RY2026\"/>
    </mc:Choice>
  </mc:AlternateContent>
  <xr:revisionPtr revIDLastSave="0" documentId="13_ncr:1_{3749991A-01A8-481C-9888-BB05EED1B35A}" xr6:coauthVersionLast="47" xr6:coauthVersionMax="47" xr10:uidLastSave="{00000000-0000-0000-0000-000000000000}"/>
  <bookViews>
    <workbookView xWindow="-23136" yWindow="-96" windowWidth="23232" windowHeight="13992" activeTab="1" xr2:uid="{6C809F95-5CB9-4392-8ADB-EC9701D4BEB4}"/>
  </bookViews>
  <sheets>
    <sheet name="RRIP + Disparity" sheetId="1" r:id="rId1"/>
    <sheet name="RRIP Revenue Adjustments" sheetId="7" r:id="rId2"/>
    <sheet name="Disparity Gap Rev Adj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'Disparity Gap Rev Adj'!$A$2:$G$2</definedName>
    <definedName name="_xlnm._FilterDatabase" localSheetId="0" hidden="1">'RRIP + Disparity'!$A$3:$I$3</definedName>
    <definedName name="_xlnm._FilterDatabase" localSheetId="1" hidden="1">'RRIP Revenue Adjustments'!$A$3:$P$3</definedName>
    <definedName name="Att_MaxPenalty">'[1]8. RY21 Revenue Scales'!$F$40</definedName>
    <definedName name="Att_MaxPenaltyRate">'[1]8. RY21 Revenue Scales'!$E$40</definedName>
    <definedName name="Att_MaxReward">'[1]8. RY21 Revenue Scales'!$F$9</definedName>
    <definedName name="Att_MaxRewardRate">'[1]8. RY21 Revenue Scales'!$E$10</definedName>
    <definedName name="AttMaxPenaltyScore" localSheetId="2">'[2]RRIP Prelim Rev Adj M1'!$C$66</definedName>
    <definedName name="AttMaxPenaltyScore" localSheetId="1">'RRIP Revenue Adjustments'!$C$66</definedName>
    <definedName name="AttMaxPenaltyScore">#REF!</definedName>
    <definedName name="AttMaxPenaltyScore2">'[3]3. RRIP Revenue Adjustments'!$C$63</definedName>
    <definedName name="AttMaxRewardScore" localSheetId="2">'[2]RRIP Prelim Rev Adj M1'!$C$65</definedName>
    <definedName name="AttMaxRewardScore" localSheetId="1">'RRIP Revenue Adjustments'!$C$65</definedName>
    <definedName name="AttMaxRewardScore">#REF!</definedName>
    <definedName name="AttMaxRewardScore2">'[3]3. RRIP Revenue Adjustments'!$C$62</definedName>
    <definedName name="AttTarget" localSheetId="2">'[2]RRIP Prelim Rev Adj M1'!$C$64</definedName>
    <definedName name="AttTarget" localSheetId="1">'RRIP Revenue Adjustments'!$C$64</definedName>
    <definedName name="AttTarget">#REF!</definedName>
    <definedName name="AttTarget2">'[3]3. RRIP Revenue Adjustments'!$C$61</definedName>
    <definedName name="finally">[4]finally!$A$1:$AN$76</definedName>
    <definedName name="HSCRC" localSheetId="2">#REF!</definedName>
    <definedName name="HSCRC" localSheetId="1">#REF!</definedName>
    <definedName name="HSCRC">#REF!</definedName>
    <definedName name="Imp_MaxPenalty">'[1]8. RY21 Revenue Scales'!$B$40</definedName>
    <definedName name="Imp_MaxPenaltyRate">'[1]8. RY21 Revenue Scales'!$A$40</definedName>
    <definedName name="Imp_MaxReward">'[1]8. RY21 Revenue Scales'!$B$9</definedName>
    <definedName name="Imp_MaxRewardRate">'[1]8. RY21 Revenue Scales'!$A$10</definedName>
    <definedName name="ImpMaxPenaltyScore" localSheetId="2">'[2]RRIP Prelim Rev Adj M1'!$C$63</definedName>
    <definedName name="ImpMaxPenaltyScore" localSheetId="1">'RRIP Revenue Adjustments'!$C$63</definedName>
    <definedName name="ImpMaxPenaltyScore">#REF!</definedName>
    <definedName name="ImpMaxPenaltyScore2">'[3]3. RRIP Revenue Adjustments'!$C$60</definedName>
    <definedName name="ImpMaxRewardScore" localSheetId="2">'[2]RRIP Prelim Rev Adj M1'!$C$62</definedName>
    <definedName name="ImpMaxRewardScore" localSheetId="1">'RRIP Revenue Adjustments'!$C$62</definedName>
    <definedName name="ImpMaxRewardScore">#REF!</definedName>
    <definedName name="ImpMaxRewardScore2">'[3]3. RRIP Revenue Adjustments'!$C$59</definedName>
    <definedName name="imptab17fr2">[4]imptab17fr2!$A$1:$AN$76</definedName>
    <definedName name="ImpTarget" localSheetId="2">'[2]RRIP Prelim Rev Adj M1'!$C$61</definedName>
    <definedName name="ImpTarget" localSheetId="1">'RRIP Revenue Adjustments'!$C$61</definedName>
    <definedName name="ImpTarget">#REF!</definedName>
    <definedName name="ImpTarget2">'[3]3. RRIP Revenue Adjustments'!$C$58</definedName>
    <definedName name="low">'[5]5.QBR Scaling '!$B$4</definedName>
    <definedName name="MaxPenalty" localSheetId="2">'[2]RRIP Prelim Rev Adj M1'!$C$59</definedName>
    <definedName name="MaxPenalty" localSheetId="1">'RRIP Revenue Adjustments'!$C$59</definedName>
    <definedName name="MaxPenalty">#REF!</definedName>
    <definedName name="MaxPenalty2">'[3]3. RRIP Revenue Adjustments'!$C$56</definedName>
    <definedName name="MaxReward" localSheetId="2">'[2]RRIP Prelim Rev Adj M1'!$C$58</definedName>
    <definedName name="MaxReward" localSheetId="1">'RRIP Revenue Adjustments'!$C$58</definedName>
    <definedName name="MaxReward">#REF!</definedName>
    <definedName name="MaxReward2">'[3]3. RRIP Revenue Adjustments'!$C$55</definedName>
    <definedName name="MHAC_Highest_Score" localSheetId="2">'[2] MHAC Prelim Rev Adj M1'!$B$56</definedName>
    <definedName name="MHAC_Highest_Score">'[6]1.MHAC Scaling'!$G$6</definedName>
    <definedName name="MHAC_Highest_Score2">'[2]MHAC Prelim Rev Adj M2'!$B$55</definedName>
    <definedName name="MHAC_Lowest_Score" localSheetId="2">'[2] MHAC Prelim Rev Adj M1'!$B$54</definedName>
    <definedName name="MHAC_Lowest_Score">'[6]1.MHAC Scaling'!$G$4</definedName>
    <definedName name="MHAC_Lowest_Score2">'[2]MHAC Prelim Rev Adj M2'!$B$53</definedName>
    <definedName name="MHAC_Max_Penalty" localSheetId="2">'[2] MHAC Prelim Rev Adj M1'!$B$55</definedName>
    <definedName name="MHAC_Max_Penalty">'[6]1.MHAC Scaling'!$G$5</definedName>
    <definedName name="MHAC_Max_Penalty2">'[2]MHAC Prelim Rev Adj M2'!$B$54</definedName>
    <definedName name="MHAC_Max_Reward" localSheetId="2">'[2] MHAC Prelim Rev Adj M1'!$B$57</definedName>
    <definedName name="MHAC_Max_Reward">'[6]1.MHAC Scaling'!$G$7</definedName>
    <definedName name="MHAC_Max_Reward2">'[2]MHAC Prelim Rev Adj M2'!$B$56</definedName>
    <definedName name="MHAC_Penalty_Threshold" localSheetId="2">'[2] MHAC Prelim Rev Adj M1'!$B$58</definedName>
    <definedName name="MHAC_Penalty_Threshold">'[6]1.MHAC Scaling'!$G$8</definedName>
    <definedName name="MHAC_Penalty_Threshold2">'[2]MHAC Prelim Rev Adj M2'!$B$57</definedName>
    <definedName name="MHAC_Reward_Threshold" localSheetId="2">'[2] MHAC Prelim Rev Adj M1'!$B$59</definedName>
    <definedName name="MHAC_Reward_Threshold">'[6]1.MHAC Scaling'!$G$9</definedName>
    <definedName name="MHAC_Reward_Threshold2">'[2]MHAC Prelim Rev Adj M2'!$B$58</definedName>
    <definedName name="_xlnm.Print_Area" localSheetId="2">#REF!</definedName>
    <definedName name="_xlnm.Print_Area" localSheetId="1">#REF!</definedName>
    <definedName name="_xlnm.Print_Area">#REF!</definedName>
    <definedName name="QBR__Threshold">'[2]QBR Prelim CURRENT Scale'!$C$54</definedName>
    <definedName name="QBR__Threshold2">'[2]QBR Prelim ADJUSTED Scale'!$C$54</definedName>
    <definedName name="QBR_Highest_Score" localSheetId="2">'[2]QBR Prelim CURRENT Scale'!$C$52</definedName>
    <definedName name="QBR_Highest_Score">[6]QBR!$J$4</definedName>
    <definedName name="QBR_Highest_Score2">'[2]QBR Prelim ADJUSTED Scale'!$C$52</definedName>
    <definedName name="QBR_Lowest_Score" localSheetId="2">'[2]QBR Prelim CURRENT Scale'!$C$50</definedName>
    <definedName name="QBR_Lowest_Score">[6]QBR!$J$2</definedName>
    <definedName name="QBR_Lowest_Score2">'[2]QBR Prelim ADJUSTED Scale'!$C$50</definedName>
    <definedName name="QBR_Max_Penalty" localSheetId="2">'[2]QBR Prelim CURRENT Scale'!$C$51</definedName>
    <definedName name="QBR_Max_Penalty">[6]QBR!$J$3</definedName>
    <definedName name="QBR_Max_Penalty2">'[2]QBR Prelim ADJUSTED Scale'!$C$51</definedName>
    <definedName name="QBR_Max_Reward" localSheetId="2">'[2]QBR Prelim CURRENT Scale'!$C$53</definedName>
    <definedName name="QBR_Max_Reward">[6]QBR!$J$5</definedName>
    <definedName name="QBR_Max_Reward2">'[2]QBR Prelim ADJUSTED Scale'!$C$53</definedName>
    <definedName name="QBR_Penalty_Threshold">[6]QBR!$J$6</definedName>
    <definedName name="rfbn_table">[4]rfbn_table!$A$1:$H$53</definedName>
    <definedName name="rfbnout">[4]rfbnout!$A$1:$K$53</definedName>
    <definedName name="RRIP_Att_MaxPenalty" localSheetId="2">'[6]3.Readmission Scaling'!$G$46</definedName>
    <definedName name="RRIP_Att_MaxPenalty" localSheetId="1">#REF!</definedName>
    <definedName name="RRIP_Att_MaxPenalty">#REF!</definedName>
    <definedName name="RRIP_Att_MaxPenaltyRate" localSheetId="2">'[6]3.Readmission Scaling'!$E$46</definedName>
    <definedName name="RRIP_Att_MaxPenaltyRate" localSheetId="1">#REF!</definedName>
    <definedName name="RRIP_Att_MaxPenaltyRate">#REF!</definedName>
    <definedName name="RRIP_Att_MaxRewardRate" localSheetId="2">'[6]3.Readmission Scaling'!$E$16</definedName>
    <definedName name="RRIP_Att_MaxRewardRate" localSheetId="1">#REF!</definedName>
    <definedName name="RRIP_Att_MaxRewardRate">#REF!</definedName>
    <definedName name="RRIP_Att_Reward" localSheetId="2">'[6]3.Readmission Scaling'!$G$16</definedName>
    <definedName name="RRIP_Att_Reward" localSheetId="1">#REF!</definedName>
    <definedName name="RRIP_Att_Reward">#REF!</definedName>
    <definedName name="RRIP_AttPenaltyOverUnder" localSheetId="2">#REF!</definedName>
    <definedName name="RRIP_AttPenaltyOverUnder" localSheetId="1">#REF!</definedName>
    <definedName name="RRIP_AttPenaltyOverUnder">#REF!</definedName>
    <definedName name="RRIP_AttRewardOverUnder" localSheetId="2">#REF!</definedName>
    <definedName name="RRIP_AttRewardOverUnder" localSheetId="1">#REF!</definedName>
    <definedName name="RRIP_AttRewardOverUnder">#REF!</definedName>
    <definedName name="RRIP_Imp_MaxPenalty" localSheetId="2">'[6]3.Readmission Scaling'!$C$46</definedName>
    <definedName name="RRIP_Imp_MaxPenalty" localSheetId="1">#REF!</definedName>
    <definedName name="RRIP_Imp_MaxPenalty">#REF!</definedName>
    <definedName name="RRIP_Imp_MaxPenaltyOverUnder" localSheetId="2">#REF!</definedName>
    <definedName name="RRIP_Imp_MaxPenaltyOverUnder" localSheetId="1">#REF!</definedName>
    <definedName name="RRIP_Imp_MaxPenaltyOverUnder">#REF!</definedName>
    <definedName name="RRIP_Imp_MaxPenaltyRate" localSheetId="2">'[6]3.Readmission Scaling'!$A$46</definedName>
    <definedName name="RRIP_Imp_MaxPenaltyRate" localSheetId="1">#REF!</definedName>
    <definedName name="RRIP_Imp_MaxPenaltyRate">#REF!</definedName>
    <definedName name="RRIP_Imp_MaxReward" localSheetId="2">'[6]3.Readmission Scaling'!$C$16</definedName>
    <definedName name="RRIP_Imp_MaxReward" localSheetId="1">#REF!</definedName>
    <definedName name="RRIP_Imp_MaxReward">#REF!</definedName>
    <definedName name="RRIP_Imp_MaxRewardOverUnder" localSheetId="2">#REF!</definedName>
    <definedName name="RRIP_Imp_MaxRewardOverUnder" localSheetId="1">#REF!</definedName>
    <definedName name="RRIP_Imp_MaxRewardOverUnder">#REF!</definedName>
    <definedName name="RRIP_Imp_MaxRewardRate" localSheetId="2">'[6]3.Readmission Scaling'!$A$16</definedName>
    <definedName name="RRIP_Imp_MaxRewardRate" localSheetId="1">#REF!</definedName>
    <definedName name="RRIP_Imp_MaxRewardRate">#REF!</definedName>
    <definedName name="tableii">[4]tableii!$A$1:$E$76</definedName>
    <definedName name="test" localSheetId="2">#REF!</definedName>
    <definedName name="test" localSheetId="1">#REF!</definedName>
    <definedName name="test">#REF!</definedName>
    <definedName name="Top_80_percent" localSheetId="2">#REF!</definedName>
    <definedName name="Top_80_percent" localSheetId="1">#REF!</definedName>
    <definedName name="Top_80_percent">#REF!</definedName>
    <definedName name="totpay17">[4]totpay17!$A$1:$HM$5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E24" i="3"/>
  <c r="E25" i="3"/>
  <c r="D23" i="3"/>
  <c r="F23" i="3" s="1"/>
  <c r="D24" i="3"/>
  <c r="F24" i="3" s="1"/>
  <c r="G24" i="3" s="1"/>
  <c r="C23" i="3"/>
  <c r="C24" i="3"/>
  <c r="C24" i="1"/>
  <c r="B11" i="7"/>
  <c r="K24" i="7"/>
  <c r="K25" i="7"/>
  <c r="K26" i="7"/>
  <c r="K27" i="7"/>
  <c r="K28" i="7"/>
  <c r="K29" i="7"/>
  <c r="K30" i="7"/>
  <c r="K31" i="7"/>
  <c r="J24" i="7"/>
  <c r="L24" i="7" s="1"/>
  <c r="J25" i="7"/>
  <c r="L25" i="7" s="1"/>
  <c r="J26" i="7"/>
  <c r="L26" i="7" s="1"/>
  <c r="G24" i="7"/>
  <c r="G25" i="7"/>
  <c r="F24" i="7"/>
  <c r="H24" i="7" s="1"/>
  <c r="E24" i="7"/>
  <c r="G23" i="3" l="1"/>
  <c r="G24" i="1" s="1"/>
  <c r="F24" i="1"/>
  <c r="D24" i="7"/>
  <c r="D25" i="7"/>
  <c r="D26" i="7"/>
  <c r="C23" i="7"/>
  <c r="C24" i="7"/>
  <c r="C25" i="7"/>
  <c r="C26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L23" i="7" s="1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" i="7"/>
  <c r="F11" i="7"/>
  <c r="E11" i="7"/>
  <c r="F5" i="7"/>
  <c r="F6" i="7"/>
  <c r="F7" i="7"/>
  <c r="F8" i="7"/>
  <c r="F9" i="7"/>
  <c r="F10" i="7"/>
  <c r="F12" i="7"/>
  <c r="F13" i="7"/>
  <c r="F14" i="7"/>
  <c r="F15" i="7"/>
  <c r="F16" i="7"/>
  <c r="F17" i="7"/>
  <c r="F18" i="7"/>
  <c r="F19" i="7"/>
  <c r="F20" i="7"/>
  <c r="F21" i="7"/>
  <c r="F22" i="7"/>
  <c r="F23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" i="7"/>
  <c r="E5" i="7"/>
  <c r="E6" i="7"/>
  <c r="E7" i="7"/>
  <c r="E8" i="7"/>
  <c r="E9" i="7"/>
  <c r="E10" i="7"/>
  <c r="E12" i="7"/>
  <c r="E13" i="7"/>
  <c r="E14" i="7"/>
  <c r="E15" i="7"/>
  <c r="E16" i="7"/>
  <c r="E17" i="7"/>
  <c r="E18" i="7"/>
  <c r="E19" i="7"/>
  <c r="E20" i="7"/>
  <c r="E21" i="7"/>
  <c r="E22" i="7"/>
  <c r="E23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" i="7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3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" i="1"/>
  <c r="M26" i="7" l="1"/>
  <c r="M25" i="7"/>
  <c r="M24" i="7"/>
  <c r="I2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" i="7"/>
  <c r="N24" i="7" l="1"/>
  <c r="E24" i="1" s="1"/>
  <c r="D7" i="3"/>
  <c r="D8" i="3"/>
  <c r="D10" i="3"/>
  <c r="D25" i="3"/>
  <c r="D27" i="3"/>
  <c r="D40" i="3"/>
  <c r="D41" i="3"/>
  <c r="D43" i="3"/>
  <c r="D4" i="3"/>
  <c r="D5" i="3"/>
  <c r="D6" i="3"/>
  <c r="D9" i="3"/>
  <c r="D11" i="3"/>
  <c r="D12" i="3"/>
  <c r="D13" i="3"/>
  <c r="D14" i="3"/>
  <c r="D15" i="3"/>
  <c r="D16" i="3"/>
  <c r="D17" i="3"/>
  <c r="D18" i="3"/>
  <c r="D19" i="3"/>
  <c r="D20" i="3"/>
  <c r="D21" i="3"/>
  <c r="D22" i="3"/>
  <c r="D26" i="3"/>
  <c r="D28" i="3"/>
  <c r="D29" i="3"/>
  <c r="D30" i="3"/>
  <c r="D31" i="3"/>
  <c r="D32" i="3"/>
  <c r="D33" i="3"/>
  <c r="D34" i="3"/>
  <c r="D35" i="3"/>
  <c r="D36" i="3"/>
  <c r="D37" i="3"/>
  <c r="D38" i="3"/>
  <c r="D39" i="3"/>
  <c r="D42" i="3"/>
  <c r="D44" i="3"/>
  <c r="D45" i="3"/>
  <c r="D3" i="3"/>
  <c r="I24" i="1" l="1"/>
  <c r="P24" i="7"/>
  <c r="O24" i="7"/>
  <c r="D24" i="1" s="1"/>
  <c r="K46" i="7"/>
  <c r="G46" i="7"/>
  <c r="H46" i="7"/>
  <c r="B46" i="7"/>
  <c r="K45" i="7"/>
  <c r="G45" i="7"/>
  <c r="H45" i="7"/>
  <c r="B45" i="7"/>
  <c r="K44" i="7"/>
  <c r="G44" i="7"/>
  <c r="H44" i="7"/>
  <c r="B44" i="7"/>
  <c r="K43" i="7"/>
  <c r="G43" i="7"/>
  <c r="H43" i="7"/>
  <c r="B43" i="7"/>
  <c r="K42" i="7"/>
  <c r="G42" i="7"/>
  <c r="H42" i="7"/>
  <c r="B42" i="7"/>
  <c r="K41" i="7"/>
  <c r="G41" i="7"/>
  <c r="H41" i="7"/>
  <c r="B41" i="7"/>
  <c r="K40" i="7"/>
  <c r="G40" i="7"/>
  <c r="H40" i="7"/>
  <c r="I40" i="7" s="1"/>
  <c r="B40" i="7"/>
  <c r="K39" i="7"/>
  <c r="G39" i="7"/>
  <c r="H39" i="7"/>
  <c r="B39" i="7"/>
  <c r="K38" i="7"/>
  <c r="G38" i="7"/>
  <c r="H38" i="7"/>
  <c r="B38" i="7"/>
  <c r="K37" i="7"/>
  <c r="G37" i="7"/>
  <c r="H37" i="7"/>
  <c r="B37" i="7"/>
  <c r="K36" i="7"/>
  <c r="G36" i="7"/>
  <c r="H36" i="7"/>
  <c r="B36" i="7"/>
  <c r="K35" i="7"/>
  <c r="G35" i="7"/>
  <c r="H35" i="7"/>
  <c r="B35" i="7"/>
  <c r="K34" i="7"/>
  <c r="G34" i="7"/>
  <c r="H34" i="7"/>
  <c r="I34" i="7" s="1"/>
  <c r="B34" i="7"/>
  <c r="K33" i="7"/>
  <c r="G33" i="7"/>
  <c r="H33" i="7"/>
  <c r="B33" i="7"/>
  <c r="K32" i="7"/>
  <c r="G32" i="7"/>
  <c r="H32" i="7"/>
  <c r="B32" i="7"/>
  <c r="G31" i="7"/>
  <c r="H31" i="7"/>
  <c r="B31" i="7"/>
  <c r="G30" i="7"/>
  <c r="H30" i="7"/>
  <c r="I30" i="7" s="1"/>
  <c r="B30" i="7"/>
  <c r="G29" i="7"/>
  <c r="H29" i="7"/>
  <c r="B29" i="7"/>
  <c r="G28" i="7"/>
  <c r="H28" i="7"/>
  <c r="B28" i="7"/>
  <c r="G27" i="7"/>
  <c r="H27" i="7"/>
  <c r="B27" i="7"/>
  <c r="G26" i="7"/>
  <c r="H26" i="7"/>
  <c r="I26" i="7" s="1"/>
  <c r="N26" i="7" s="1"/>
  <c r="O26" i="7" s="1"/>
  <c r="B26" i="7"/>
  <c r="H25" i="7"/>
  <c r="I25" i="7" s="1"/>
  <c r="N25" i="7" s="1"/>
  <c r="P25" i="7" s="1"/>
  <c r="B25" i="7"/>
  <c r="K23" i="7"/>
  <c r="G23" i="7"/>
  <c r="H23" i="7"/>
  <c r="B23" i="7"/>
  <c r="K22" i="7"/>
  <c r="H22" i="7"/>
  <c r="G22" i="7"/>
  <c r="B22" i="7"/>
  <c r="K21" i="7"/>
  <c r="G21" i="7"/>
  <c r="H21" i="7"/>
  <c r="B21" i="7"/>
  <c r="K20" i="7"/>
  <c r="G20" i="7"/>
  <c r="H20" i="7"/>
  <c r="B20" i="7"/>
  <c r="K19" i="7"/>
  <c r="G19" i="7"/>
  <c r="H19" i="7"/>
  <c r="B19" i="7"/>
  <c r="K18" i="7"/>
  <c r="G18" i="7"/>
  <c r="H18" i="7"/>
  <c r="B18" i="7"/>
  <c r="K17" i="7"/>
  <c r="G17" i="7"/>
  <c r="H17" i="7"/>
  <c r="B17" i="7"/>
  <c r="K16" i="7"/>
  <c r="G16" i="7"/>
  <c r="H16" i="7"/>
  <c r="B16" i="7"/>
  <c r="K15" i="7"/>
  <c r="G15" i="7"/>
  <c r="H15" i="7"/>
  <c r="B15" i="7"/>
  <c r="K14" i="7"/>
  <c r="H14" i="7"/>
  <c r="G14" i="7"/>
  <c r="B14" i="7"/>
  <c r="K13" i="7"/>
  <c r="G13" i="7"/>
  <c r="H13" i="7"/>
  <c r="B13" i="7"/>
  <c r="K12" i="7"/>
  <c r="G12" i="7"/>
  <c r="H12" i="7"/>
  <c r="B12" i="7"/>
  <c r="K11" i="7"/>
  <c r="G11" i="7"/>
  <c r="H11" i="7"/>
  <c r="K10" i="7"/>
  <c r="G10" i="7"/>
  <c r="H10" i="7"/>
  <c r="B10" i="7"/>
  <c r="K9" i="7"/>
  <c r="G9" i="7"/>
  <c r="H9" i="7"/>
  <c r="B9" i="7"/>
  <c r="K8" i="7"/>
  <c r="G8" i="7"/>
  <c r="H8" i="7"/>
  <c r="B8" i="7"/>
  <c r="K7" i="7"/>
  <c r="G7" i="7"/>
  <c r="H7" i="7"/>
  <c r="B7" i="7"/>
  <c r="K6" i="7"/>
  <c r="G6" i="7"/>
  <c r="H6" i="7"/>
  <c r="B6" i="7"/>
  <c r="K5" i="7"/>
  <c r="G5" i="7"/>
  <c r="H5" i="7"/>
  <c r="B5" i="7"/>
  <c r="K4" i="7"/>
  <c r="G4" i="7"/>
  <c r="H4" i="7"/>
  <c r="B4" i="7"/>
  <c r="H24" i="1" l="1"/>
  <c r="O25" i="7"/>
  <c r="D25" i="1" s="1"/>
  <c r="P26" i="7"/>
  <c r="I39" i="7"/>
  <c r="I35" i="7"/>
  <c r="I10" i="7"/>
  <c r="I15" i="7"/>
  <c r="I19" i="7"/>
  <c r="I38" i="7"/>
  <c r="I11" i="7"/>
  <c r="I31" i="7"/>
  <c r="I46" i="7"/>
  <c r="I4" i="7"/>
  <c r="I18" i="7"/>
  <c r="I7" i="7"/>
  <c r="I8" i="7"/>
  <c r="I27" i="7"/>
  <c r="I42" i="7"/>
  <c r="I43" i="7"/>
  <c r="I14" i="7"/>
  <c r="I22" i="7"/>
  <c r="I23" i="7"/>
  <c r="I6" i="7"/>
  <c r="I9" i="7"/>
  <c r="I13" i="7"/>
  <c r="I17" i="7"/>
  <c r="I21" i="7"/>
  <c r="I29" i="7"/>
  <c r="I33" i="7"/>
  <c r="I37" i="7"/>
  <c r="I41" i="7"/>
  <c r="I45" i="7"/>
  <c r="I5" i="7"/>
  <c r="I12" i="7"/>
  <c r="I16" i="7"/>
  <c r="I20" i="7"/>
  <c r="I28" i="7"/>
  <c r="I32" i="7"/>
  <c r="I36" i="7"/>
  <c r="I44" i="7"/>
  <c r="C55" i="3"/>
  <c r="C56" i="3" s="1"/>
  <c r="I50" i="7" l="1"/>
  <c r="I49" i="7"/>
  <c r="I48" i="7"/>
  <c r="F20" i="3"/>
  <c r="F21" i="1" s="1"/>
  <c r="F16" i="3"/>
  <c r="F17" i="1" s="1"/>
  <c r="F32" i="3"/>
  <c r="F33" i="1" s="1"/>
  <c r="F40" i="3"/>
  <c r="F41" i="1" s="1"/>
  <c r="F4" i="3"/>
  <c r="F5" i="1" s="1"/>
  <c r="F11" i="3"/>
  <c r="F12" i="1" s="1"/>
  <c r="F31" i="3"/>
  <c r="F32" i="1" s="1"/>
  <c r="F10" i="3"/>
  <c r="F11" i="1" s="1"/>
  <c r="F19" i="3"/>
  <c r="F20" i="1" s="1"/>
  <c r="F27" i="3"/>
  <c r="F34" i="3"/>
  <c r="F35" i="1" s="1"/>
  <c r="F26" i="3"/>
  <c r="F27" i="1" s="1"/>
  <c r="F39" i="3"/>
  <c r="F14" i="3"/>
  <c r="F15" i="1" s="1"/>
  <c r="F15" i="3"/>
  <c r="F16" i="1" s="1"/>
  <c r="F35" i="3"/>
  <c r="F36" i="1" s="1"/>
  <c r="F43" i="3"/>
  <c r="F44" i="1" s="1"/>
  <c r="F37" i="3"/>
  <c r="F38" i="1" s="1"/>
  <c r="F13" i="3"/>
  <c r="F14" i="1" s="1"/>
  <c r="F38" i="3"/>
  <c r="F39" i="1" s="1"/>
  <c r="F44" i="3"/>
  <c r="F45" i="1" s="1"/>
  <c r="F29" i="3"/>
  <c r="F30" i="1" s="1"/>
  <c r="F12" i="3"/>
  <c r="F13" i="1" s="1"/>
  <c r="F17" i="3"/>
  <c r="F18" i="1" s="1"/>
  <c r="F25" i="1"/>
  <c r="F30" i="3"/>
  <c r="F31" i="1" s="1"/>
  <c r="F7" i="3"/>
  <c r="F8" i="1" s="1"/>
  <c r="F5" i="3"/>
  <c r="F6" i="1" s="1"/>
  <c r="F6" i="3"/>
  <c r="F7" i="1" s="1"/>
  <c r="F18" i="3"/>
  <c r="F19" i="1" s="1"/>
  <c r="F25" i="3"/>
  <c r="F26" i="1" s="1"/>
  <c r="F3" i="3"/>
  <c r="F33" i="3"/>
  <c r="F34" i="1" s="1"/>
  <c r="F8" i="3"/>
  <c r="F9" i="1" s="1"/>
  <c r="F45" i="3"/>
  <c r="F46" i="1" s="1"/>
  <c r="F36" i="3"/>
  <c r="F37" i="1" s="1"/>
  <c r="F9" i="3"/>
  <c r="F10" i="1" s="1"/>
  <c r="F42" i="3"/>
  <c r="F43" i="1" s="1"/>
  <c r="F41" i="3"/>
  <c r="F42" i="1" s="1"/>
  <c r="F28" i="3"/>
  <c r="F29" i="1" s="1"/>
  <c r="F22" i="3"/>
  <c r="F23" i="1" s="1"/>
  <c r="F21" i="3"/>
  <c r="F22" i="1" s="1"/>
  <c r="G32" i="3" l="1"/>
  <c r="G33" i="1" s="1"/>
  <c r="G10" i="3"/>
  <c r="G11" i="1" s="1"/>
  <c r="G20" i="3"/>
  <c r="G21" i="1" s="1"/>
  <c r="G40" i="3"/>
  <c r="G41" i="1" s="1"/>
  <c r="G19" i="3"/>
  <c r="G20" i="1" s="1"/>
  <c r="G31" i="3"/>
  <c r="G32" i="1" s="1"/>
  <c r="G43" i="3"/>
  <c r="G44" i="1" s="1"/>
  <c r="G26" i="3"/>
  <c r="G27" i="1" s="1"/>
  <c r="G16" i="3"/>
  <c r="G17" i="1" s="1"/>
  <c r="G34" i="3"/>
  <c r="G35" i="1" s="1"/>
  <c r="G39" i="3"/>
  <c r="G40" i="1" s="1"/>
  <c r="F40" i="1"/>
  <c r="G14" i="3"/>
  <c r="G15" i="1" s="1"/>
  <c r="G27" i="3"/>
  <c r="G28" i="1" s="1"/>
  <c r="F28" i="1"/>
  <c r="G11" i="3"/>
  <c r="G12" i="1" s="1"/>
  <c r="G4" i="3"/>
  <c r="G35" i="3"/>
  <c r="G36" i="1" s="1"/>
  <c r="G15" i="3"/>
  <c r="G9" i="3"/>
  <c r="G33" i="3"/>
  <c r="G36" i="3"/>
  <c r="G18" i="3"/>
  <c r="G38" i="3"/>
  <c r="G29" i="3"/>
  <c r="G25" i="3"/>
  <c r="G12" i="3"/>
  <c r="G44" i="3"/>
  <c r="G5" i="3"/>
  <c r="G6" i="3"/>
  <c r="G45" i="3"/>
  <c r="G17" i="3"/>
  <c r="G42" i="3"/>
  <c r="G8" i="3"/>
  <c r="G7" i="3"/>
  <c r="G21" i="3"/>
  <c r="G13" i="3"/>
  <c r="G22" i="3"/>
  <c r="G28" i="3"/>
  <c r="G30" i="3"/>
  <c r="G37" i="3"/>
  <c r="G41" i="3"/>
  <c r="G3" i="3"/>
  <c r="F4" i="1"/>
  <c r="G16" i="1" l="1"/>
  <c r="G5" i="1"/>
  <c r="G6" i="1"/>
  <c r="G31" i="1"/>
  <c r="G46" i="1"/>
  <c r="G26" i="1"/>
  <c r="G10" i="1"/>
  <c r="G9" i="1"/>
  <c r="G42" i="1"/>
  <c r="G37" i="1"/>
  <c r="G38" i="1"/>
  <c r="G45" i="1"/>
  <c r="G18" i="1"/>
  <c r="G13" i="1"/>
  <c r="G29" i="1"/>
  <c r="G8" i="1"/>
  <c r="G30" i="1"/>
  <c r="G25" i="1"/>
  <c r="G34" i="1"/>
  <c r="G23" i="1"/>
  <c r="G39" i="1"/>
  <c r="G14" i="1"/>
  <c r="G19" i="1"/>
  <c r="G4" i="1"/>
  <c r="G43" i="1"/>
  <c r="G7" i="1"/>
  <c r="G22" i="1"/>
  <c r="C48" i="7" l="1"/>
  <c r="C47" i="3"/>
  <c r="G47" i="3" l="1"/>
  <c r="G50" i="1" l="1"/>
  <c r="G48" i="1"/>
  <c r="G49" i="1"/>
  <c r="L41" i="7" l="1"/>
  <c r="M41" i="7" s="1"/>
  <c r="N41" i="7" s="1"/>
  <c r="L4" i="7"/>
  <c r="M4" i="7" s="1"/>
  <c r="L27" i="7"/>
  <c r="M27" i="7" s="1"/>
  <c r="N27" i="7" s="1"/>
  <c r="M23" i="7"/>
  <c r="N23" i="7" s="1"/>
  <c r="L9" i="7"/>
  <c r="M9" i="7" s="1"/>
  <c r="N9" i="7" s="1"/>
  <c r="L20" i="7"/>
  <c r="M20" i="7" s="1"/>
  <c r="N20" i="7" s="1"/>
  <c r="L38" i="7"/>
  <c r="M38" i="7" s="1"/>
  <c r="N38" i="7" s="1"/>
  <c r="L19" i="7"/>
  <c r="M19" i="7" s="1"/>
  <c r="N19" i="7" s="1"/>
  <c r="L32" i="7"/>
  <c r="M32" i="7" s="1"/>
  <c r="N32" i="7" s="1"/>
  <c r="L35" i="7"/>
  <c r="M35" i="7" s="1"/>
  <c r="N35" i="7" s="1"/>
  <c r="L40" i="7"/>
  <c r="L7" i="7"/>
  <c r="M7" i="7" s="1"/>
  <c r="N7" i="7" s="1"/>
  <c r="L36" i="7"/>
  <c r="M36" i="7" s="1"/>
  <c r="N36" i="7" s="1"/>
  <c r="L13" i="7"/>
  <c r="M13" i="7" s="1"/>
  <c r="N13" i="7" s="1"/>
  <c r="L10" i="7"/>
  <c r="M10" i="7" s="1"/>
  <c r="N10" i="7" s="1"/>
  <c r="L43" i="7"/>
  <c r="M43" i="7" s="1"/>
  <c r="N43" i="7" s="1"/>
  <c r="L12" i="7"/>
  <c r="M12" i="7" s="1"/>
  <c r="N12" i="7" s="1"/>
  <c r="L33" i="7"/>
  <c r="M33" i="7" s="1"/>
  <c r="N33" i="7" s="1"/>
  <c r="L30" i="7"/>
  <c r="M30" i="7" s="1"/>
  <c r="N30" i="7" s="1"/>
  <c r="L31" i="7"/>
  <c r="M31" i="7" s="1"/>
  <c r="N31" i="7" s="1"/>
  <c r="L46" i="7"/>
  <c r="M46" i="7" s="1"/>
  <c r="N46" i="7" s="1"/>
  <c r="L44" i="7"/>
  <c r="M44" i="7" s="1"/>
  <c r="N44" i="7" s="1"/>
  <c r="L14" i="7"/>
  <c r="M14" i="7" s="1"/>
  <c r="N14" i="7" s="1"/>
  <c r="L5" i="7"/>
  <c r="M5" i="7" s="1"/>
  <c r="N5" i="7" s="1"/>
  <c r="L39" i="7"/>
  <c r="M39" i="7" s="1"/>
  <c r="N39" i="7" s="1"/>
  <c r="L21" i="7"/>
  <c r="M21" i="7" s="1"/>
  <c r="N21" i="7" s="1"/>
  <c r="L16" i="7"/>
  <c r="M16" i="7" s="1"/>
  <c r="N16" i="7" s="1"/>
  <c r="L22" i="7"/>
  <c r="M22" i="7" s="1"/>
  <c r="N22" i="7" s="1"/>
  <c r="L8" i="7"/>
  <c r="M8" i="7" s="1"/>
  <c r="N8" i="7" s="1"/>
  <c r="L28" i="7"/>
  <c r="M28" i="7" s="1"/>
  <c r="N28" i="7" s="1"/>
  <c r="L11" i="7"/>
  <c r="M11" i="7" s="1"/>
  <c r="N11" i="7" s="1"/>
  <c r="L15" i="7"/>
  <c r="M15" i="7" s="1"/>
  <c r="N15" i="7" s="1"/>
  <c r="L42" i="7"/>
  <c r="M42" i="7" s="1"/>
  <c r="N42" i="7" s="1"/>
  <c r="L18" i="7"/>
  <c r="M18" i="7" s="1"/>
  <c r="N18" i="7" s="1"/>
  <c r="L37" i="7"/>
  <c r="M37" i="7" s="1"/>
  <c r="N37" i="7" s="1"/>
  <c r="L6" i="7"/>
  <c r="M6" i="7" s="1"/>
  <c r="N6" i="7" s="1"/>
  <c r="L34" i="7"/>
  <c r="M34" i="7" s="1"/>
  <c r="N34" i="7" s="1"/>
  <c r="L17" i="7"/>
  <c r="M17" i="7" s="1"/>
  <c r="N17" i="7" s="1"/>
  <c r="L29" i="7"/>
  <c r="M29" i="7" s="1"/>
  <c r="N29" i="7" s="1"/>
  <c r="L45" i="7"/>
  <c r="M45" i="7" s="1"/>
  <c r="N45" i="7" s="1"/>
  <c r="M40" i="7" l="1"/>
  <c r="N40" i="7" s="1"/>
  <c r="P27" i="7"/>
  <c r="O27" i="7"/>
  <c r="E34" i="1"/>
  <c r="P34" i="7"/>
  <c r="O34" i="7"/>
  <c r="D34" i="1" s="1"/>
  <c r="E26" i="1"/>
  <c r="D26" i="1"/>
  <c r="O41" i="7"/>
  <c r="D41" i="1" s="1"/>
  <c r="E41" i="1"/>
  <c r="P41" i="7"/>
  <c r="E20" i="1"/>
  <c r="O20" i="7"/>
  <c r="D20" i="1" s="1"/>
  <c r="P20" i="7"/>
  <c r="E46" i="1"/>
  <c r="I46" i="1" s="1"/>
  <c r="P46" i="7"/>
  <c r="O46" i="7"/>
  <c r="D46" i="1" s="1"/>
  <c r="H46" i="1" s="1"/>
  <c r="E35" i="1"/>
  <c r="O35" i="7"/>
  <c r="D35" i="1" s="1"/>
  <c r="P35" i="7"/>
  <c r="O43" i="7"/>
  <c r="D43" i="1" s="1"/>
  <c r="P43" i="7"/>
  <c r="E43" i="1"/>
  <c r="E6" i="1"/>
  <c r="P6" i="7"/>
  <c r="O6" i="7"/>
  <c r="D6" i="1" s="1"/>
  <c r="E39" i="1"/>
  <c r="O39" i="7"/>
  <c r="D39" i="1" s="1"/>
  <c r="P39" i="7"/>
  <c r="E16" i="1"/>
  <c r="O16" i="7"/>
  <c r="D16" i="1" s="1"/>
  <c r="P16" i="7"/>
  <c r="O28" i="7"/>
  <c r="D28" i="1" s="1"/>
  <c r="E28" i="1"/>
  <c r="P28" i="7"/>
  <c r="E10" i="1"/>
  <c r="P10" i="7"/>
  <c r="O10" i="7"/>
  <c r="D10" i="1" s="1"/>
  <c r="E9" i="1"/>
  <c r="O9" i="7"/>
  <c r="D9" i="1" s="1"/>
  <c r="P9" i="7"/>
  <c r="O45" i="7"/>
  <c r="D45" i="1" s="1"/>
  <c r="E45" i="1"/>
  <c r="P45" i="7"/>
  <c r="E31" i="1"/>
  <c r="P31" i="7"/>
  <c r="O31" i="7"/>
  <c r="D31" i="1" s="1"/>
  <c r="O32" i="7"/>
  <c r="D32" i="1" s="1"/>
  <c r="P32" i="7"/>
  <c r="E32" i="1"/>
  <c r="O37" i="7"/>
  <c r="D37" i="1" s="1"/>
  <c r="P37" i="7"/>
  <c r="E37" i="1"/>
  <c r="O5" i="7"/>
  <c r="D5" i="1" s="1"/>
  <c r="P5" i="7"/>
  <c r="E5" i="1"/>
  <c r="O8" i="7"/>
  <c r="D8" i="1" s="1"/>
  <c r="P8" i="7"/>
  <c r="E8" i="1"/>
  <c r="E13" i="1"/>
  <c r="O13" i="7"/>
  <c r="D13" i="1" s="1"/>
  <c r="P13" i="7"/>
  <c r="P23" i="7"/>
  <c r="E23" i="1"/>
  <c r="O23" i="7"/>
  <c r="D23" i="1" s="1"/>
  <c r="P18" i="7"/>
  <c r="E18" i="1"/>
  <c r="O18" i="7"/>
  <c r="D18" i="1" s="1"/>
  <c r="O30" i="7"/>
  <c r="D30" i="1" s="1"/>
  <c r="P30" i="7"/>
  <c r="E30" i="1"/>
  <c r="P19" i="7"/>
  <c r="O19" i="7"/>
  <c r="D19" i="1" s="1"/>
  <c r="E19" i="1"/>
  <c r="P11" i="7"/>
  <c r="O11" i="7"/>
  <c r="D11" i="1" s="1"/>
  <c r="E11" i="1"/>
  <c r="O29" i="7"/>
  <c r="D29" i="1" s="1"/>
  <c r="P29" i="7"/>
  <c r="E29" i="1"/>
  <c r="O14" i="7"/>
  <c r="D14" i="1" s="1"/>
  <c r="E14" i="1"/>
  <c r="P14" i="7"/>
  <c r="O21" i="7"/>
  <c r="D21" i="1" s="1"/>
  <c r="E21" i="1"/>
  <c r="P21" i="7"/>
  <c r="P22" i="7"/>
  <c r="E22" i="1"/>
  <c r="O22" i="7"/>
  <c r="D22" i="1" s="1"/>
  <c r="E36" i="1"/>
  <c r="P36" i="7"/>
  <c r="O36" i="7"/>
  <c r="D36" i="1" s="1"/>
  <c r="E27" i="1"/>
  <c r="D27" i="1"/>
  <c r="P33" i="7"/>
  <c r="O33" i="7"/>
  <c r="D33" i="1" s="1"/>
  <c r="E33" i="1"/>
  <c r="E25" i="1"/>
  <c r="H25" i="1"/>
  <c r="P42" i="7"/>
  <c r="O42" i="7"/>
  <c r="D42" i="1" s="1"/>
  <c r="E42" i="1"/>
  <c r="P17" i="7"/>
  <c r="O17" i="7"/>
  <c r="D17" i="1" s="1"/>
  <c r="E17" i="1"/>
  <c r="O44" i="7"/>
  <c r="D44" i="1" s="1"/>
  <c r="P44" i="7"/>
  <c r="E44" i="1"/>
  <c r="E7" i="1"/>
  <c r="O7" i="7"/>
  <c r="D7" i="1" s="1"/>
  <c r="P7" i="7"/>
  <c r="N4" i="7"/>
  <c r="M48" i="7"/>
  <c r="M49" i="7"/>
  <c r="M50" i="7"/>
  <c r="O15" i="7"/>
  <c r="D15" i="1" s="1"/>
  <c r="P15" i="7"/>
  <c r="E15" i="1"/>
  <c r="E12" i="1"/>
  <c r="O12" i="7"/>
  <c r="D12" i="1" s="1"/>
  <c r="P12" i="7"/>
  <c r="E38" i="1"/>
  <c r="P38" i="7"/>
  <c r="O38" i="7"/>
  <c r="D38" i="1" s="1"/>
  <c r="I8" i="1" l="1"/>
  <c r="I38" i="1"/>
  <c r="H15" i="1"/>
  <c r="I33" i="1"/>
  <c r="H33" i="1"/>
  <c r="I29" i="1"/>
  <c r="I23" i="1"/>
  <c r="H32" i="1"/>
  <c r="H12" i="1"/>
  <c r="I22" i="1"/>
  <c r="I5" i="1"/>
  <c r="H16" i="1"/>
  <c r="I15" i="1"/>
  <c r="H31" i="1"/>
  <c r="H29" i="1"/>
  <c r="I16" i="1"/>
  <c r="I39" i="1"/>
  <c r="H5" i="1"/>
  <c r="H7" i="1"/>
  <c r="H27" i="1"/>
  <c r="I7" i="1"/>
  <c r="I27" i="1"/>
  <c r="I11" i="1"/>
  <c r="H13" i="1"/>
  <c r="I31" i="1"/>
  <c r="H20" i="1"/>
  <c r="H44" i="1"/>
  <c r="H38" i="1"/>
  <c r="I44" i="1"/>
  <c r="H36" i="1"/>
  <c r="H11" i="1"/>
  <c r="I13" i="1"/>
  <c r="H39" i="1"/>
  <c r="I20" i="1"/>
  <c r="I19" i="1"/>
  <c r="H45" i="1"/>
  <c r="H6" i="1"/>
  <c r="I41" i="1"/>
  <c r="I17" i="1"/>
  <c r="H22" i="1"/>
  <c r="H19" i="1"/>
  <c r="H8" i="1"/>
  <c r="H41" i="1"/>
  <c r="H9" i="1"/>
  <c r="I6" i="1"/>
  <c r="H26" i="1"/>
  <c r="I12" i="1"/>
  <c r="I30" i="1"/>
  <c r="I9" i="1"/>
  <c r="I43" i="1"/>
  <c r="I26" i="1"/>
  <c r="H10" i="1"/>
  <c r="H34" i="1"/>
  <c r="H17" i="1"/>
  <c r="H42" i="1"/>
  <c r="I21" i="1"/>
  <c r="H30" i="1"/>
  <c r="I37" i="1"/>
  <c r="H43" i="1"/>
  <c r="I45" i="1"/>
  <c r="I36" i="1"/>
  <c r="I10" i="1"/>
  <c r="I34" i="1"/>
  <c r="H18" i="1"/>
  <c r="I18" i="1"/>
  <c r="H37" i="1"/>
  <c r="H35" i="1"/>
  <c r="H21" i="1"/>
  <c r="I25" i="1"/>
  <c r="I14" i="1"/>
  <c r="I32" i="1"/>
  <c r="I28" i="1"/>
  <c r="I35" i="1"/>
  <c r="I42" i="1"/>
  <c r="H14" i="1"/>
  <c r="H23" i="1"/>
  <c r="H28" i="1"/>
  <c r="E40" i="1"/>
  <c r="P40" i="7"/>
  <c r="O40" i="7"/>
  <c r="D40" i="1" s="1"/>
  <c r="O4" i="7"/>
  <c r="D4" i="1" s="1"/>
  <c r="N48" i="7"/>
  <c r="E4" i="1"/>
  <c r="P4" i="7"/>
  <c r="N50" i="7"/>
  <c r="N49" i="7"/>
  <c r="H4" i="1" l="1"/>
  <c r="H40" i="1"/>
  <c r="I40" i="1"/>
  <c r="I4" i="1"/>
  <c r="E48" i="1"/>
  <c r="E50" i="1"/>
  <c r="E49" i="1"/>
  <c r="I48" i="1" l="1"/>
  <c r="I50" i="1"/>
  <c r="I49" i="1"/>
</calcChain>
</file>

<file path=xl/sharedStrings.xml><?xml version="1.0" encoding="utf-8"?>
<sst xmlns="http://schemas.openxmlformats.org/spreadsheetml/2006/main" count="150" uniqueCount="105">
  <si>
    <t>HOSPITAL ID</t>
  </si>
  <si>
    <t>HOSPITAL NAME</t>
  </si>
  <si>
    <t>Revenue Adjustment Based on Improvement or Attainment</t>
  </si>
  <si>
    <t>Improvement Scaling</t>
  </si>
  <si>
    <t>Attainment Scaling</t>
  </si>
  <si>
    <t>Final Adjustment</t>
  </si>
  <si>
    <t>Target</t>
  </si>
  <si>
    <t>% Revenue Adjustment</t>
  </si>
  <si>
    <t>$ Revenue Adjustment</t>
  </si>
  <si>
    <t>Target (top 25th %)</t>
  </si>
  <si>
    <t xml:space="preserve">$ Better of Attainment or Improvement </t>
  </si>
  <si>
    <t>STATEWIDE</t>
  </si>
  <si>
    <t>Penalty</t>
  </si>
  <si>
    <t>Reward</t>
  </si>
  <si>
    <t>Percentages have been rounded for display. Final scaling values are rounded to two decimal places.</t>
  </si>
  <si>
    <t>MaxReward</t>
  </si>
  <si>
    <t>MaxPenalty</t>
  </si>
  <si>
    <t>ImpTarget</t>
  </si>
  <si>
    <t>ImpMaxRewardScore</t>
  </si>
  <si>
    <t>ImpMaxPenaltyScore</t>
  </si>
  <si>
    <t>AttTarget</t>
  </si>
  <si>
    <t>AttMaxRewardScore</t>
  </si>
  <si>
    <t>AttMaxPenaltyScore</t>
  </si>
  <si>
    <t>Hospital ID</t>
  </si>
  <si>
    <t>Hospital Name</t>
  </si>
  <si>
    <t>% Adjustment</t>
  </si>
  <si>
    <t>$ Adjustment</t>
  </si>
  <si>
    <t>State Total</t>
  </si>
  <si>
    <t>Total Rewards</t>
  </si>
  <si>
    <t>Improvement</t>
  </si>
  <si>
    <t>IP Revenue</t>
  </si>
  <si>
    <t>Min Imp</t>
  </si>
  <si>
    <t>Max Imp</t>
  </si>
  <si>
    <t>Diff</t>
  </si>
  <si>
    <t>Incremental change</t>
  </si>
  <si>
    <t>Meritus</t>
  </si>
  <si>
    <t>UMMS- UMMC</t>
  </si>
  <si>
    <t>UMMS- Capital Region</t>
  </si>
  <si>
    <t>Trinity - Holy Cross</t>
  </si>
  <si>
    <t>Frederick</t>
  </si>
  <si>
    <t>Mercy</t>
  </si>
  <si>
    <t>JHH- Johns Hopkins</t>
  </si>
  <si>
    <t>Saint Agnes</t>
  </si>
  <si>
    <t>Lifebridge- Sinai</t>
  </si>
  <si>
    <t>MedStar- Franklin Square</t>
  </si>
  <si>
    <t>Adventist- White Oak</t>
  </si>
  <si>
    <t>Garrett</t>
  </si>
  <si>
    <t>MedStar- Montgomery</t>
  </si>
  <si>
    <t>Tidal- Peninsula</t>
  </si>
  <si>
    <t>JHH- Suburban</t>
  </si>
  <si>
    <t>Luminis- Anne Arundel</t>
  </si>
  <si>
    <t>MedStar- Union Mem</t>
  </si>
  <si>
    <t>Western Maryland</t>
  </si>
  <si>
    <t>MedStar- St. Mary's</t>
  </si>
  <si>
    <t>JHH- Bayview</t>
  </si>
  <si>
    <t>ChristianaCare, Union</t>
  </si>
  <si>
    <t>Lifebridge- Carroll</t>
  </si>
  <si>
    <t>MedStar- Harbor</t>
  </si>
  <si>
    <t>UMMS- Charles</t>
  </si>
  <si>
    <t>UMMS- Easton</t>
  </si>
  <si>
    <t>UMMS- Midtown</t>
  </si>
  <si>
    <t>Calvert</t>
  </si>
  <si>
    <t>Lifebridge- Northwest</t>
  </si>
  <si>
    <t>UMMS- BWMC</t>
  </si>
  <si>
    <t>GBMC</t>
  </si>
  <si>
    <t>JHH- Howard County</t>
  </si>
  <si>
    <t>UMMS-Upper Chesapeake</t>
  </si>
  <si>
    <t>Luminis- Doctors</t>
  </si>
  <si>
    <t>MedStar- Good Sam</t>
  </si>
  <si>
    <t>Adventist- Shady Grove</t>
  </si>
  <si>
    <t>UMMS- UMROI</t>
  </si>
  <si>
    <t>Adventist-Ft. Washington</t>
  </si>
  <si>
    <t>Atlantic General</t>
  </si>
  <si>
    <t>MedStar- Southern MD</t>
  </si>
  <si>
    <t>UMMS- St. Joe</t>
  </si>
  <si>
    <t>Lifebridge- Levindale</t>
  </si>
  <si>
    <t>Trinity - Holy Cross Germantown</t>
  </si>
  <si>
    <t>Net</t>
  </si>
  <si>
    <t>Penalties</t>
  </si>
  <si>
    <t>Rewards</t>
  </si>
  <si>
    <t>St. Agnes</t>
  </si>
  <si>
    <t>FY 25 Estimated Permanent Inpatient Revenue**</t>
  </si>
  <si>
    <t>RY 26 Prelim % Revenue Adjustment</t>
  </si>
  <si>
    <t xml:space="preserve">RY 2026 RRIP Readmission Reduction Incentive Program + Disparity Gap </t>
  </si>
  <si>
    <t>RY 26 RRIP % Revenue Adjustment</t>
  </si>
  <si>
    <t>RY 26  RRIP $ Revenue Adjustment</t>
  </si>
  <si>
    <t>RY26 Disparity Gap % Adjustment</t>
  </si>
  <si>
    <t>RY26 Disparity Gap $ Adjustment</t>
  </si>
  <si>
    <t>RY26 RRIP + Disparity Gap % Adjustment</t>
  </si>
  <si>
    <t>RY26 RRIP + Disparity Gap $ Adjustment</t>
  </si>
  <si>
    <t>RY 26 Readmission Improvement</t>
  </si>
  <si>
    <t xml:space="preserve">FY25 Permanent Inpatient Revenue* </t>
  </si>
  <si>
    <t>RY 26 Disparity Gap Improvement</t>
  </si>
  <si>
    <t>CY 2022/23 Case Mix Adjusted Readmission Rate (RY 2026 Base)</t>
  </si>
  <si>
    <t>UMMS- Chestertown</t>
  </si>
  <si>
    <t>RY 2026 Disparity Gap Final results</t>
  </si>
  <si>
    <t>$ Revenue Adjustment*</t>
  </si>
  <si>
    <t>RY 2026 RRIP Readmission Reduction Incentive Program</t>
  </si>
  <si>
    <t>FY 25 Estimated Permanent Inpatient Revenue</t>
  </si>
  <si>
    <t>CY22-CY24% Change in Case Mix Adjusted Rate</t>
  </si>
  <si>
    <t>CY 2024 Case Mix Adjusted Rate with Out-of-State Adjustment</t>
  </si>
  <si>
    <t xml:space="preserve">*210058 is only assessed for non-rehab revenue for attainment. </t>
  </si>
  <si>
    <t>CY 2024 Case Mix Adjusted Readmission Rate (RY 2026 Performance)**</t>
  </si>
  <si>
    <t xml:space="preserve">**210011 exlcudes two months of data due to a data breach. </t>
  </si>
  <si>
    <t>UMMC- Chestertown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</si>
</sst>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00000000000%"/>
    <numFmt numFmtId="166" formatCode="_(* #,##0_);_(* \(#,##0\);_(* &quot;-&quot;??_);_(@_)"/>
    <numFmt numFmtId="167" formatCode="0.0%"/>
    <numFmt numFmtId="168" formatCode="0.0000%"/>
    <numFmt numFmtId="169" formatCode="_(&quot;$&quot;* #,##0_);_(&quot;$&quot;* \(#,##0\);_(&quot;$&quot;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, Helvetica, sans-serif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</font>
    <font>
      <b/>
      <sz val="14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7" fillId="3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/>
    <xf numFmtId="0" fontId="7" fillId="3" borderId="1" xfId="0" applyFont="1" applyFill="1" applyBorder="1"/>
    <xf numFmtId="0" fontId="8" fillId="0" borderId="1" xfId="0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7" fillId="3" borderId="0" xfId="0" applyFont="1" applyFill="1" applyAlignment="1">
      <alignment wrapText="1"/>
    </xf>
    <xf numFmtId="0" fontId="7" fillId="3" borderId="3" xfId="0" applyFont="1" applyFill="1" applyBorder="1"/>
    <xf numFmtId="0" fontId="12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wrapText="1"/>
    </xf>
    <xf numFmtId="0" fontId="13" fillId="0" borderId="0" xfId="0" applyFont="1"/>
    <xf numFmtId="14" fontId="13" fillId="3" borderId="0" xfId="0" applyNumberFormat="1" applyFont="1" applyFill="1" applyAlignment="1">
      <alignment wrapText="1"/>
    </xf>
    <xf numFmtId="10" fontId="5" fillId="0" borderId="1" xfId="3" applyNumberFormat="1" applyFont="1" applyFill="1" applyBorder="1" applyAlignment="1" applyProtection="1"/>
    <xf numFmtId="10" fontId="7" fillId="0" borderId="1" xfId="3" applyNumberFormat="1" applyFont="1" applyFill="1" applyBorder="1" applyAlignment="1" applyProtection="1"/>
    <xf numFmtId="10" fontId="4" fillId="3" borderId="1" xfId="3" applyNumberFormat="1" applyFont="1" applyFill="1" applyBorder="1" applyAlignment="1" applyProtection="1"/>
    <xf numFmtId="10" fontId="7" fillId="3" borderId="1" xfId="3" applyNumberFormat="1" applyFont="1" applyFill="1" applyBorder="1" applyAlignment="1" applyProtection="1"/>
    <xf numFmtId="164" fontId="4" fillId="0" borderId="2" xfId="2" applyNumberFormat="1" applyFont="1" applyFill="1" applyBorder="1" applyAlignment="1" applyProtection="1"/>
    <xf numFmtId="10" fontId="4" fillId="0" borderId="1" xfId="3" applyNumberFormat="1" applyFont="1" applyFill="1" applyBorder="1" applyAlignment="1" applyProtection="1"/>
    <xf numFmtId="164" fontId="4" fillId="0" borderId="1" xfId="2" applyNumberFormat="1" applyFont="1" applyFill="1" applyBorder="1" applyAlignment="1" applyProtection="1"/>
    <xf numFmtId="10" fontId="7" fillId="3" borderId="0" xfId="3" applyNumberFormat="1" applyFont="1" applyFill="1" applyBorder="1" applyAlignment="1" applyProtection="1"/>
    <xf numFmtId="165" fontId="7" fillId="3" borderId="0" xfId="0" applyNumberFormat="1" applyFont="1" applyFill="1"/>
    <xf numFmtId="14" fontId="7" fillId="3" borderId="0" xfId="0" applyNumberFormat="1" applyFont="1" applyFill="1"/>
    <xf numFmtId="0" fontId="7" fillId="0" borderId="0" xfId="0" applyFont="1"/>
    <xf numFmtId="3" fontId="7" fillId="3" borderId="0" xfId="0" applyNumberFormat="1" applyFont="1" applyFill="1"/>
    <xf numFmtId="166" fontId="7" fillId="3" borderId="0" xfId="1" applyNumberFormat="1" applyFont="1" applyFill="1" applyBorder="1" applyAlignment="1" applyProtection="1">
      <alignment horizontal="right"/>
    </xf>
    <xf numFmtId="166" fontId="7" fillId="3" borderId="0" xfId="1" applyNumberFormat="1" applyFont="1" applyFill="1" applyBorder="1" applyAlignment="1" applyProtection="1"/>
    <xf numFmtId="166" fontId="7" fillId="3" borderId="0" xfId="0" applyNumberFormat="1" applyFont="1" applyFill="1"/>
    <xf numFmtId="10" fontId="7" fillId="0" borderId="0" xfId="3" applyNumberFormat="1" applyFont="1" applyFill="1" applyBorder="1" applyAlignment="1" applyProtection="1"/>
    <xf numFmtId="164" fontId="7" fillId="0" borderId="0" xfId="0" applyNumberFormat="1" applyFont="1"/>
    <xf numFmtId="10" fontId="7" fillId="0" borderId="1" xfId="4" applyNumberFormat="1" applyFont="1" applyFill="1" applyBorder="1" applyAlignment="1" applyProtection="1"/>
    <xf numFmtId="167" fontId="4" fillId="3" borderId="1" xfId="3" applyNumberFormat="1" applyFont="1" applyFill="1" applyBorder="1" applyAlignment="1" applyProtection="1"/>
    <xf numFmtId="10" fontId="4" fillId="0" borderId="2" xfId="3" applyNumberFormat="1" applyFont="1" applyFill="1" applyBorder="1" applyAlignment="1" applyProtection="1"/>
    <xf numFmtId="0" fontId="8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right"/>
    </xf>
    <xf numFmtId="168" fontId="7" fillId="0" borderId="1" xfId="3" applyNumberFormat="1" applyFont="1" applyFill="1" applyBorder="1" applyAlignment="1" applyProtection="1"/>
    <xf numFmtId="167" fontId="8" fillId="3" borderId="1" xfId="3" applyNumberFormat="1" applyFont="1" applyFill="1" applyBorder="1" applyAlignment="1" applyProtection="1"/>
    <xf numFmtId="169" fontId="11" fillId="3" borderId="2" xfId="0" applyNumberFormat="1" applyFont="1" applyFill="1" applyBorder="1"/>
    <xf numFmtId="164" fontId="8" fillId="0" borderId="2" xfId="2" applyNumberFormat="1" applyFont="1" applyFill="1" applyBorder="1" applyAlignment="1" applyProtection="1"/>
    <xf numFmtId="0" fontId="7" fillId="3" borderId="2" xfId="0" applyFont="1" applyFill="1" applyBorder="1"/>
    <xf numFmtId="0" fontId="11" fillId="3" borderId="0" xfId="0" applyFont="1" applyFill="1"/>
    <xf numFmtId="0" fontId="7" fillId="0" borderId="1" xfId="0" applyFont="1" applyBorder="1"/>
    <xf numFmtId="0" fontId="7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10" fontId="15" fillId="0" borderId="1" xfId="4" applyNumberFormat="1" applyFont="1" applyFill="1" applyBorder="1" applyAlignment="1" applyProtection="1"/>
    <xf numFmtId="167" fontId="4" fillId="0" borderId="1" xfId="3" applyNumberFormat="1" applyFont="1" applyFill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/>
    </xf>
    <xf numFmtId="10" fontId="15" fillId="3" borderId="0" xfId="4" applyNumberFormat="1" applyFont="1" applyFill="1" applyBorder="1" applyAlignment="1" applyProtection="1"/>
    <xf numFmtId="167" fontId="4" fillId="3" borderId="0" xfId="3" applyNumberFormat="1" applyFont="1" applyFill="1" applyBorder="1" applyAlignment="1" applyProtection="1"/>
    <xf numFmtId="167" fontId="7" fillId="3" borderId="0" xfId="3" applyNumberFormat="1" applyFont="1" applyFill="1" applyBorder="1" applyAlignment="1" applyProtection="1"/>
    <xf numFmtId="10" fontId="7" fillId="3" borderId="3" xfId="3" applyNumberFormat="1" applyFont="1" applyFill="1" applyBorder="1" applyAlignment="1" applyProtection="1"/>
    <xf numFmtId="0" fontId="17" fillId="8" borderId="2" xfId="0" applyFont="1" applyFill="1" applyBorder="1" applyAlignment="1">
      <alignment wrapText="1"/>
    </xf>
    <xf numFmtId="10" fontId="17" fillId="8" borderId="1" xfId="3" applyNumberFormat="1" applyFont="1" applyFill="1" applyBorder="1" applyAlignment="1" applyProtection="1">
      <alignment horizontal="center" wrapText="1"/>
    </xf>
    <xf numFmtId="10" fontId="17" fillId="9" borderId="1" xfId="3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18" fillId="10" borderId="1" xfId="0" applyFont="1" applyFill="1" applyBorder="1" applyAlignment="1">
      <alignment horizontal="center" vertical="center" wrapText="1"/>
    </xf>
    <xf numFmtId="164" fontId="16" fillId="11" borderId="1" xfId="2" applyNumberFormat="1" applyFont="1" applyFill="1" applyBorder="1" applyAlignment="1" applyProtection="1">
      <alignment horizontal="right" wrapText="1"/>
    </xf>
    <xf numFmtId="10" fontId="16" fillId="11" borderId="1" xfId="3" applyNumberFormat="1" applyFont="1" applyFill="1" applyBorder="1" applyAlignment="1" applyProtection="1">
      <alignment horizontal="right" wrapText="1"/>
    </xf>
    <xf numFmtId="10" fontId="0" fillId="0" borderId="1" xfId="3" applyNumberFormat="1" applyFont="1" applyBorder="1" applyAlignment="1">
      <alignment horizontal="right"/>
    </xf>
    <xf numFmtId="168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left" wrapText="1"/>
    </xf>
    <xf numFmtId="164" fontId="16" fillId="11" borderId="0" xfId="2" applyNumberFormat="1" applyFont="1" applyFill="1" applyBorder="1" applyAlignment="1" applyProtection="1">
      <alignment horizontal="center" wrapText="1"/>
    </xf>
    <xf numFmtId="0" fontId="8" fillId="12" borderId="1" xfId="0" applyFont="1" applyFill="1" applyBorder="1" applyAlignment="1">
      <alignment horizontal="left"/>
    </xf>
    <xf numFmtId="164" fontId="19" fillId="13" borderId="1" xfId="2" applyNumberFormat="1" applyFont="1" applyFill="1" applyBorder="1" applyAlignment="1" applyProtection="1">
      <alignment horizontal="center" wrapText="1"/>
    </xf>
    <xf numFmtId="164" fontId="19" fillId="13" borderId="0" xfId="2" applyNumberFormat="1" applyFont="1" applyFill="1" applyBorder="1" applyAlignment="1" applyProtection="1">
      <alignment horizontal="center" wrapText="1"/>
    </xf>
    <xf numFmtId="0" fontId="0" fillId="0" borderId="1" xfId="0" applyBorder="1"/>
    <xf numFmtId="10" fontId="0" fillId="0" borderId="1" xfId="0" applyNumberFormat="1" applyBorder="1"/>
    <xf numFmtId="10" fontId="4" fillId="0" borderId="0" xfId="3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18" fillId="14" borderId="1" xfId="0" applyFont="1" applyFill="1" applyBorder="1" applyAlignment="1">
      <alignment horizontal="center" vertical="center" wrapText="1"/>
    </xf>
    <xf numFmtId="164" fontId="19" fillId="13" borderId="1" xfId="2" applyNumberFormat="1" applyFont="1" applyFill="1" applyBorder="1" applyAlignment="1" applyProtection="1">
      <alignment horizontal="right" wrapText="1"/>
    </xf>
    <xf numFmtId="0" fontId="21" fillId="0" borderId="0" xfId="0" applyFont="1"/>
    <xf numFmtId="0" fontId="16" fillId="0" borderId="0" xfId="0" applyFont="1" applyAlignment="1">
      <alignment horizontal="left"/>
    </xf>
    <xf numFmtId="0" fontId="0" fillId="0" borderId="7" xfId="0" applyBorder="1"/>
    <xf numFmtId="0" fontId="7" fillId="3" borderId="7" xfId="0" applyFont="1" applyFill="1" applyBorder="1"/>
    <xf numFmtId="0" fontId="7" fillId="3" borderId="6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" xfId="1" builtinId="3"/>
    <cellStyle name="Currency" xfId="2" builtinId="4"/>
    <cellStyle name="Normal" xfId="0" builtinId="0"/>
    <cellStyle name="Normal 2 2 2" xfId="6" xr:uid="{BECE9D2A-856B-4B5F-B4FD-DE178E126BC1}"/>
    <cellStyle name="Normal 2 3" xfId="5" xr:uid="{0BB4355F-F5DA-45C7-8D8B-5B7B26F5511F}"/>
    <cellStyle name="Percent" xfId="3" builtinId="5"/>
    <cellStyle name="Percent 2 3" xfId="4" xr:uid="{A2A5701C-207A-41B6-84BD-DE3E6E0D70B0}"/>
    <cellStyle name="Percent 2 3 2" xfId="7" xr:uid="{64D4AA18-5C20-49E1-91FA-BDFFE8C19968}"/>
  </cellStyles>
  <dxfs count="6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\data\CRISP\casemix\SSIS\d201905a\PortalReports\All%20Hospital%20Reports\Readmissions%20Monthly%20Summary\RY21_IP_PSYCH_Readmissions_CY19-01%20to%20CY19-04%20created%202019-07-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ollins\Downloads\Quality%20Program%20Modeling%20COVID%200421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3\RY%202023%20RRIP%20and%20Disparity%20Gap%20Revenue%20Adjustments%20w%20combo.xlsx" TargetMode="External"/><Relationship Id="rId1" Type="http://schemas.openxmlformats.org/officeDocument/2006/relationships/externalLinkPath" Target="/methodology/CPBM/Quality/SCALING/RY2023/RY%202023%20RRIP%20and%20Disparity%20Gap%20Revenue%20Adjustments%20w%20comb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FY%202017\Tables%20FR17\CMS-1655-F%20Tables%2012%20A%20and%20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QBR/FY2017%20RESULTS/Points%20and%20Scaling%20Calculation/Modeling%20of%20Final%20Scaling%2009-27-2016%20ALTERNATIVE%20FINAL%20top%20and%20bottom%2025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SCALING/RY%202019/RY%202019%20Estimated%20Aggregate%20Revenue%20at%20Risk%20Scaling%20Workbook%208.14.1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PBM\Quality\SCALING\RY2026\FY25%20Estimated%20IP%20Revenue%20as%20of%204.11.25.xlsx" TargetMode="External"/><Relationship Id="rId1" Type="http://schemas.openxmlformats.org/officeDocument/2006/relationships/externalLinkPath" Target="FY25%20Estimated%20IP%20Revenue%20as%20of%204.11.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FORMAT\hospital%20list\hospital_list_hmetrix_WITH%20210006%20hosp%20type%20change.xlsx" TargetMode="External"/><Relationship Id="rId1" Type="http://schemas.openxmlformats.org/officeDocument/2006/relationships/externalLinkPath" Target="file:///O:\FORMAT\hospital%20list\hospital_list_hmetrix_WITH%20210006%20hosp%20type%20chang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PBM\Quality\RRIP\RY2026\RY26_v41_IP_PSYCH_Readmissions%20CY24-01%20to%20CY24-12%20created%202025-04-14.xls%2004222025.xml" TargetMode="External"/><Relationship Id="rId1" Type="http://schemas.openxmlformats.org/officeDocument/2006/relationships/externalLinkPath" Target="/CPBM/Quality/RRIP/RY2026/RY26_v41_IP_PSYCH_Readmissions%20CY24-01%20to%20CY24-12%20created%202025-04-14.xls%2004222025.xml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PBM\Quality\RRIP\RY2027\Programs_DRG_V41_Agnes\Performance\Tables\RY27_v41_IP_PSYCH_Readmissions%20St_Agnes%20CY24-01%20to%20CY24-12%20created%202025-04-30.xls" TargetMode="External"/><Relationship Id="rId1" Type="http://schemas.openxmlformats.org/officeDocument/2006/relationships/externalLinkPath" Target="/CPBM/Quality/RRIP/RY2027/Programs_DRG_V41_Agnes/Performance/Tables/RY27_v41_IP_PSYCH_Readmissions%20St_Agnes%20CY24-01%20to%20CY24-12%20created%202025-04-30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PBM\Quality\RRIP\RY2026\RY26_Readmission_Disparity_Gap_Jan24-Dec24_created_2025-03-31.xlsx" TargetMode="External"/><Relationship Id="rId1" Type="http://schemas.openxmlformats.org/officeDocument/2006/relationships/externalLinkPath" Target="/CPBM/Quality/RRIP/RY2026/RY26_Readmission_Disparity_Gap_Jan24-Dec24_created_2025-03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ver Sheet"/>
      <sheetName val="2.CY2016 Readmit Norms"/>
      <sheetName val="3.CY2016 Readmit Rates"/>
      <sheetName val="4.CY2019 Improve All Payers"/>
      <sheetName val="4a.CY2019 Improve Medicare FFS"/>
      <sheetName val="4b.CY2019 Improve Medicaid"/>
      <sheetName val="5.CY17 Readmit Rates"/>
      <sheetName val="6.CY18 Readmit Rates"/>
      <sheetName val="7. CY19 Readmit Attainment"/>
      <sheetName val="8. RY21 Revenue Scales"/>
      <sheetName val="9. RRIP 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B9">
            <v>0.01</v>
          </cell>
          <cell r="F9">
            <v>0.01</v>
          </cell>
        </row>
        <row r="10">
          <cell r="A10">
            <v>-0.14399999999999999</v>
          </cell>
          <cell r="E10">
            <v>8.9370407909332691E-2</v>
          </cell>
        </row>
        <row r="40">
          <cell r="A40">
            <v>0.17099999999999999</v>
          </cell>
          <cell r="B40">
            <v>-1.9999994281900323E-2</v>
          </cell>
          <cell r="E40">
            <v>0.1547495862711612</v>
          </cell>
          <cell r="F40">
            <v>-2.0000000000000011E-2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Model Summaries"/>
      <sheetName val="FY 2021 RRIP"/>
      <sheetName val="Sheet2"/>
      <sheetName val="RRIP Model 1"/>
      <sheetName val="RRIP Model 1 OOS"/>
      <sheetName val="RRIP Prelim Rev Adj M1"/>
      <sheetName val="Sheet1"/>
      <sheetName val="RRIP Model 2"/>
      <sheetName val="RRIP Model 2 OOS"/>
      <sheetName val="RRIP Prelim Rev Adj M2"/>
      <sheetName val="MHAC ---&gt;"/>
      <sheetName val="MHAC Model 1"/>
      <sheetName val=" MHAC Prelim Rev Adj M1"/>
      <sheetName val="MHAC Model 2"/>
      <sheetName val="MHAC Prelim Rev Adj M2"/>
      <sheetName val="QBR ----&gt;"/>
      <sheetName val="QBR Prelim CURRENT Scale"/>
      <sheetName val="QBR Prelim ADJUSTED Scale"/>
    </sheetNames>
    <sheetDataSet>
      <sheetData sheetId="0"/>
      <sheetData sheetId="1"/>
      <sheetData sheetId="2"/>
      <sheetData sheetId="3"/>
      <sheetData sheetId="4"/>
      <sheetData sheetId="5"/>
      <sheetData sheetId="6">
        <row r="58">
          <cell r="C58">
            <v>0.02</v>
          </cell>
        </row>
        <row r="59">
          <cell r="C59">
            <v>-0.02</v>
          </cell>
        </row>
        <row r="61">
          <cell r="C61">
            <v>-4.5699999999999998E-2</v>
          </cell>
        </row>
        <row r="62">
          <cell r="C62">
            <v>-0.25569999999999998</v>
          </cell>
        </row>
        <row r="63">
          <cell r="C63">
            <v>0.1643</v>
          </cell>
        </row>
        <row r="64">
          <cell r="C64">
            <v>0.11269999999999999</v>
          </cell>
        </row>
        <row r="65">
          <cell r="C65">
            <v>9.1399999999999995E-2</v>
          </cell>
        </row>
        <row r="66">
          <cell r="C66">
            <v>0.13389999999999999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4">
          <cell r="B54">
            <v>0</v>
          </cell>
        </row>
        <row r="55">
          <cell r="B55">
            <v>-0.02</v>
          </cell>
        </row>
        <row r="56">
          <cell r="B56">
            <v>1</v>
          </cell>
        </row>
        <row r="57">
          <cell r="B57">
            <v>0.02</v>
          </cell>
        </row>
        <row r="58">
          <cell r="B58">
            <v>0.6</v>
          </cell>
        </row>
        <row r="59">
          <cell r="B59">
            <v>0.7</v>
          </cell>
        </row>
      </sheetData>
      <sheetData sheetId="14"/>
      <sheetData sheetId="15">
        <row r="53">
          <cell r="B53">
            <v>0</v>
          </cell>
        </row>
        <row r="54">
          <cell r="B54">
            <v>-0.02</v>
          </cell>
        </row>
        <row r="55">
          <cell r="B55">
            <v>1</v>
          </cell>
        </row>
        <row r="56">
          <cell r="B56">
            <v>0.02</v>
          </cell>
        </row>
        <row r="57">
          <cell r="B57">
            <v>0.59</v>
          </cell>
        </row>
        <row r="58">
          <cell r="B58">
            <v>0.69</v>
          </cell>
        </row>
      </sheetData>
      <sheetData sheetId="16"/>
      <sheetData sheetId="17">
        <row r="50">
          <cell r="C50">
            <v>0</v>
          </cell>
        </row>
        <row r="51">
          <cell r="C51">
            <v>-0.02</v>
          </cell>
        </row>
        <row r="52">
          <cell r="C52">
            <v>0.8</v>
          </cell>
        </row>
        <row r="53">
          <cell r="C53">
            <v>0.02</v>
          </cell>
        </row>
        <row r="54">
          <cell r="C54">
            <v>0.41</v>
          </cell>
        </row>
      </sheetData>
      <sheetData sheetId="18">
        <row r="50">
          <cell r="C50">
            <v>0</v>
          </cell>
        </row>
        <row r="51">
          <cell r="C51">
            <v>-0.02</v>
          </cell>
        </row>
        <row r="52">
          <cell r="C52">
            <v>0.8</v>
          </cell>
        </row>
        <row r="53">
          <cell r="C53">
            <v>0.02</v>
          </cell>
        </row>
        <row r="54">
          <cell r="C54">
            <v>0.3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1. CY2021 Improve All Payers"/>
      <sheetName val="2. CY21 Readmit Attainment"/>
      <sheetName val="3. RRIP Revenue Adjustments"/>
      <sheetName val="PAI -----&gt;"/>
      <sheetName val="4. Disparity Gap "/>
      <sheetName val="5. PAI Scale"/>
      <sheetName val="6. PAI revenue adjustments"/>
      <sheetName val="RRIP &amp; PAI"/>
      <sheetName val="Sheet1"/>
    </sheetNames>
    <sheetDataSet>
      <sheetData sheetId="0"/>
      <sheetData sheetId="1"/>
      <sheetData sheetId="2"/>
      <sheetData sheetId="3">
        <row r="55">
          <cell r="C55">
            <v>0.02</v>
          </cell>
        </row>
        <row r="56">
          <cell r="C56">
            <v>-0.02</v>
          </cell>
        </row>
        <row r="58">
          <cell r="C58">
            <v>-4.5699999999999998E-2</v>
          </cell>
        </row>
        <row r="59">
          <cell r="C59">
            <v>-0.25569999999999998</v>
          </cell>
        </row>
        <row r="60">
          <cell r="C60">
            <v>0.1643</v>
          </cell>
        </row>
        <row r="61">
          <cell r="C61">
            <v>0.1148</v>
          </cell>
        </row>
        <row r="62">
          <cell r="C62">
            <v>9.1800000000000007E-2</v>
          </cell>
        </row>
        <row r="63">
          <cell r="C63">
            <v>0.13780000000000001</v>
          </cell>
        </row>
      </sheetData>
      <sheetData sheetId="4"/>
      <sheetData sheetId="5"/>
      <sheetData sheetId="6">
        <row r="5">
          <cell r="C5">
            <v>2.5000000000000001E-3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  <sheetName val="RRIP Prelim Rev Adj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Aggregate Summary"/>
      <sheetName val="b.Consolidated"/>
      <sheetName val="1.MHAC Scaling"/>
      <sheetName val="2.MHAC Modeling Results"/>
      <sheetName val="3.Readmission Scaling"/>
      <sheetName val="4.RRIP Modeling Results"/>
      <sheetName val="6.QBR Modeling Results"/>
      <sheetName val="5.QBR Scaling "/>
      <sheetName val="7a.Savings"/>
      <sheetName val="7. PAU Savings "/>
      <sheetName val="Source Readmission"/>
      <sheetName val="SourceQBR"/>
      <sheetName val="Summary Results for all 3 progr"/>
      <sheetName val="Source MHAC"/>
      <sheetName val="Source Revenue"/>
      <sheetName val="SourceCMMI CY13 - CY15 MayRPT"/>
      <sheetName val="Source  PAU%"/>
      <sheetName val="Source Medic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7.0000000000000007E-2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Status"/>
      <sheetName val="A.Aggregate Summary"/>
      <sheetName val="Quality Program Totals"/>
      <sheetName val="b.Consolidated"/>
      <sheetName val="Source MHAC"/>
      <sheetName val="1.MHAC Scaling"/>
      <sheetName val="2.MHAC Modeling Results"/>
      <sheetName val="Source Readmission NEW"/>
      <sheetName val="Readmit Attainment"/>
      <sheetName val="3.Readmission Scaling"/>
      <sheetName val="4.RRIP Modeling Results"/>
      <sheetName val="6.QBR Modeling Results"/>
      <sheetName val="QBR"/>
      <sheetName val="Source  PAU%"/>
      <sheetName val="7a.Savings"/>
      <sheetName val="7. PAU Savings to Use"/>
      <sheetName val="Summary Results for all 3 progr"/>
      <sheetName val="7. PAU Savings Compare Methods"/>
      <sheetName val="Source Revenue"/>
      <sheetName val="SourceCMMI CY13 - CY15 MayRPT"/>
      <sheetName val="Source Medicaid"/>
      <sheetName val="CMS VBP"/>
      <sheetName val="CMS Readmissions"/>
      <sheetName val="Sheet1"/>
      <sheetName val="CMS HAC"/>
    </sheetNames>
    <sheetDataSet>
      <sheetData sheetId="0"/>
      <sheetData sheetId="1"/>
      <sheetData sheetId="2"/>
      <sheetData sheetId="3"/>
      <sheetData sheetId="4"/>
      <sheetData sheetId="5">
        <row r="4">
          <cell r="G4">
            <v>0</v>
          </cell>
        </row>
        <row r="5">
          <cell r="G5">
            <v>-0.02</v>
          </cell>
        </row>
        <row r="6">
          <cell r="G6">
            <v>1</v>
          </cell>
        </row>
        <row r="7">
          <cell r="G7">
            <v>0.01</v>
          </cell>
        </row>
        <row r="8">
          <cell r="G8">
            <v>0.45</v>
          </cell>
        </row>
        <row r="9">
          <cell r="G9">
            <v>0.55000000000000004</v>
          </cell>
        </row>
      </sheetData>
      <sheetData sheetId="6"/>
      <sheetData sheetId="7"/>
      <sheetData sheetId="8"/>
      <sheetData sheetId="9">
        <row r="16">
          <cell r="A16">
            <v>-0.25</v>
          </cell>
          <cell r="C16">
            <v>0.01</v>
          </cell>
          <cell r="E16">
            <v>9.8303358507890959E-2</v>
          </cell>
          <cell r="G16">
            <v>9.9671504845566788E-3</v>
          </cell>
        </row>
        <row r="46">
          <cell r="A46">
            <v>6.5000000000000197E-2</v>
          </cell>
          <cell r="C46">
            <v>-2.0000000000000018E-2</v>
          </cell>
          <cell r="E46">
            <v>0.1282932829842181</v>
          </cell>
          <cell r="G46">
            <v>-2.0031770969113367E-2</v>
          </cell>
        </row>
      </sheetData>
      <sheetData sheetId="10"/>
      <sheetData sheetId="11"/>
      <sheetData sheetId="12">
        <row r="2">
          <cell r="J2">
            <v>0</v>
          </cell>
        </row>
        <row r="3">
          <cell r="J3">
            <v>-0.02</v>
          </cell>
        </row>
        <row r="4">
          <cell r="J4">
            <v>0.8</v>
          </cell>
        </row>
        <row r="5">
          <cell r="J5">
            <v>0.02</v>
          </cell>
        </row>
        <row r="6">
          <cell r="J6">
            <v>0.45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FY 2017 Permanent Revenue - UPDATED on 4/3/2017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5 Est IP %"/>
      <sheetName val="FY25 Revenue Split"/>
      <sheetName val="FY24 IP Revenue %"/>
    </sheetNames>
    <sheetDataSet>
      <sheetData sheetId="0">
        <row r="4">
          <cell r="A4">
            <v>210001</v>
          </cell>
          <cell r="B4">
            <v>1</v>
          </cell>
          <cell r="C4" t="str">
            <v>Meritus</v>
          </cell>
          <cell r="D4">
            <v>507302029.57678121</v>
          </cell>
          <cell r="E4">
            <v>0.53169499259627961</v>
          </cell>
          <cell r="F4">
            <v>269729948.85990429</v>
          </cell>
          <cell r="G4">
            <v>269729948.85990429</v>
          </cell>
        </row>
        <row r="5">
          <cell r="A5">
            <v>210002</v>
          </cell>
          <cell r="B5">
            <v>2</v>
          </cell>
          <cell r="C5" t="str">
            <v>UMMC</v>
          </cell>
          <cell r="D5">
            <v>1929804253.8971798</v>
          </cell>
          <cell r="E5">
            <v>0.68744951902808116</v>
          </cell>
          <cell r="F5">
            <v>1572442188.1564894</v>
          </cell>
          <cell r="G5">
            <v>1572442188.1564894</v>
          </cell>
        </row>
        <row r="6">
          <cell r="A6">
            <v>210003</v>
          </cell>
          <cell r="B6">
            <v>3</v>
          </cell>
          <cell r="C6" t="str">
            <v>UM-Capital Region</v>
          </cell>
          <cell r="D6">
            <v>450625999.56213671</v>
          </cell>
          <cell r="E6">
            <v>0.72199392464015566</v>
          </cell>
          <cell r="F6">
            <v>325349233.96876013</v>
          </cell>
          <cell r="G6">
            <v>325349233.96876013</v>
          </cell>
        </row>
        <row r="7">
          <cell r="A7">
            <v>210004</v>
          </cell>
          <cell r="B7">
            <v>4</v>
          </cell>
          <cell r="C7" t="str">
            <v>Holy Cross</v>
          </cell>
          <cell r="D7">
            <v>620977885.65347517</v>
          </cell>
          <cell r="E7">
            <v>0.70977891849091967</v>
          </cell>
          <cell r="F7">
            <v>440757012.08590156</v>
          </cell>
          <cell r="G7">
            <v>440757012.08590156</v>
          </cell>
        </row>
        <row r="8">
          <cell r="A8">
            <v>210005</v>
          </cell>
          <cell r="B8">
            <v>5</v>
          </cell>
          <cell r="C8" t="str">
            <v>Frederick</v>
          </cell>
          <cell r="D8">
            <v>440525242.00127202</v>
          </cell>
          <cell r="E8">
            <v>0.58080723541117474</v>
          </cell>
          <cell r="F8">
            <v>255860247.93559751</v>
          </cell>
          <cell r="G8">
            <v>255860247.93559751</v>
          </cell>
        </row>
        <row r="9">
          <cell r="A9">
            <v>210006</v>
          </cell>
          <cell r="B9">
            <v>6</v>
          </cell>
          <cell r="C9" t="str">
            <v>UM-Aberdeen FMF</v>
          </cell>
          <cell r="D9">
            <v>32593864.34534204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210008</v>
          </cell>
          <cell r="B10">
            <v>8</v>
          </cell>
          <cell r="C10" t="str">
            <v>Mercy</v>
          </cell>
          <cell r="D10">
            <v>697629726.96527386</v>
          </cell>
          <cell r="E10">
            <v>0.3498909950466455</v>
          </cell>
          <cell r="F10">
            <v>244094359.34199929</v>
          </cell>
          <cell r="G10">
            <v>244094359.34199929</v>
          </cell>
        </row>
        <row r="11">
          <cell r="A11">
            <v>210009</v>
          </cell>
          <cell r="B11">
            <v>9</v>
          </cell>
          <cell r="C11" t="str">
            <v>Johns Hopkins</v>
          </cell>
          <cell r="D11">
            <v>3174123493.2099657</v>
          </cell>
          <cell r="E11">
            <v>0.60341818460194729</v>
          </cell>
          <cell r="F11">
            <v>1915323835.9751489</v>
          </cell>
          <cell r="G11">
            <v>1915323835.9751489</v>
          </cell>
        </row>
        <row r="12">
          <cell r="A12">
            <v>210010</v>
          </cell>
          <cell r="B12">
            <v>10</v>
          </cell>
          <cell r="C12" t="str">
            <v>UM-Cambridge</v>
          </cell>
          <cell r="D12">
            <v>16974409.4034792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210011</v>
          </cell>
          <cell r="B13">
            <v>11</v>
          </cell>
          <cell r="C13" t="str">
            <v>St Agnes</v>
          </cell>
          <cell r="D13">
            <v>527466834.87731558</v>
          </cell>
          <cell r="E13">
            <v>0.53124055772101431</v>
          </cell>
          <cell r="F13">
            <v>280211775.5395633</v>
          </cell>
          <cell r="G13">
            <v>280211775.5395633</v>
          </cell>
        </row>
        <row r="14">
          <cell r="A14">
            <v>210012</v>
          </cell>
          <cell r="B14">
            <v>12</v>
          </cell>
          <cell r="C14" t="str">
            <v>Sinai</v>
          </cell>
          <cell r="D14">
            <v>966525542.84436297</v>
          </cell>
          <cell r="E14">
            <v>0.54540499561060896</v>
          </cell>
          <cell r="F14">
            <v>527147859.45257121</v>
          </cell>
          <cell r="G14">
            <v>527147859.45257121</v>
          </cell>
        </row>
        <row r="15">
          <cell r="A15">
            <v>210013</v>
          </cell>
          <cell r="B15">
            <v>13</v>
          </cell>
          <cell r="C15" t="str">
            <v>Grace Medical Center</v>
          </cell>
          <cell r="D15">
            <v>33742037.290851362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210015</v>
          </cell>
          <cell r="B16">
            <v>15</v>
          </cell>
          <cell r="C16" t="str">
            <v>MedStar Franklin Sq</v>
          </cell>
          <cell r="D16">
            <v>693253672.16527951</v>
          </cell>
          <cell r="E16">
            <v>0.58787206177377005</v>
          </cell>
          <cell r="F16">
            <v>407544465.58804011</v>
          </cell>
          <cell r="G16">
            <v>407544465.58804011</v>
          </cell>
        </row>
        <row r="17">
          <cell r="A17">
            <v>210016</v>
          </cell>
          <cell r="B17">
            <v>16</v>
          </cell>
          <cell r="C17" t="str">
            <v>Adventist White Oak</v>
          </cell>
          <cell r="D17">
            <v>393083216.85680395</v>
          </cell>
          <cell r="E17">
            <v>0.68518643796747913</v>
          </cell>
          <cell r="F17">
            <v>269335289.18291163</v>
          </cell>
          <cell r="G17">
            <v>269335289.18291163</v>
          </cell>
        </row>
        <row r="18">
          <cell r="A18">
            <v>210017</v>
          </cell>
          <cell r="B18">
            <v>17</v>
          </cell>
          <cell r="C18" t="str">
            <v>Garrett</v>
          </cell>
          <cell r="D18">
            <v>94740995.064713731</v>
          </cell>
          <cell r="E18">
            <v>0.33528257536088618</v>
          </cell>
          <cell r="F18">
            <v>31765004.817550227</v>
          </cell>
          <cell r="G18">
            <v>31765004.817550227</v>
          </cell>
        </row>
        <row r="19">
          <cell r="A19">
            <v>210018</v>
          </cell>
          <cell r="B19">
            <v>18</v>
          </cell>
          <cell r="C19" t="str">
            <v>MedStar Montgomery</v>
          </cell>
          <cell r="D19">
            <v>223918421.0956955</v>
          </cell>
          <cell r="E19">
            <v>0.47875512556192196</v>
          </cell>
          <cell r="F19">
            <v>107202091.80729701</v>
          </cell>
          <cell r="G19">
            <v>107202091.80729701</v>
          </cell>
        </row>
        <row r="20">
          <cell r="A20">
            <v>210019</v>
          </cell>
          <cell r="B20">
            <v>19</v>
          </cell>
          <cell r="C20" t="str">
            <v>Peninsula</v>
          </cell>
          <cell r="D20">
            <v>629559549.27611184</v>
          </cell>
          <cell r="E20">
            <v>0.56607192467069434</v>
          </cell>
          <cell r="F20">
            <v>356375985.75354344</v>
          </cell>
          <cell r="G20">
            <v>356375985.75354344</v>
          </cell>
        </row>
        <row r="21">
          <cell r="A21">
            <v>210022</v>
          </cell>
          <cell r="B21">
            <v>22</v>
          </cell>
          <cell r="C21" t="str">
            <v>Suburban</v>
          </cell>
          <cell r="D21">
            <v>451353197.50351125</v>
          </cell>
          <cell r="E21">
            <v>0.61302043952853691</v>
          </cell>
          <cell r="F21">
            <v>276688735.516213</v>
          </cell>
          <cell r="G21">
            <v>276688735.516213</v>
          </cell>
        </row>
        <row r="22">
          <cell r="A22">
            <v>210023</v>
          </cell>
          <cell r="B22">
            <v>23</v>
          </cell>
          <cell r="C22" t="str">
            <v>Anne Arundel</v>
          </cell>
          <cell r="D22">
            <v>762845011.28010011</v>
          </cell>
          <cell r="E22">
            <v>0.55038723233485198</v>
          </cell>
          <cell r="F22">
            <v>419860154.45890325</v>
          </cell>
          <cell r="G22">
            <v>419860154.45890325</v>
          </cell>
        </row>
        <row r="23">
          <cell r="A23">
            <v>210024</v>
          </cell>
          <cell r="B23">
            <v>24</v>
          </cell>
          <cell r="C23" t="str">
            <v>MedStar Union</v>
          </cell>
          <cell r="D23">
            <v>503480367.93414611</v>
          </cell>
          <cell r="E23">
            <v>0.60889284596266169</v>
          </cell>
          <cell r="F23">
            <v>306565594.11775023</v>
          </cell>
          <cell r="G23">
            <v>306565594.11775023</v>
          </cell>
        </row>
        <row r="24">
          <cell r="A24">
            <v>210027</v>
          </cell>
          <cell r="B24">
            <v>27</v>
          </cell>
          <cell r="C24" t="str">
            <v>Western MD</v>
          </cell>
          <cell r="D24">
            <v>393237898.81323755</v>
          </cell>
          <cell r="E24">
            <v>0.52525388359781477</v>
          </cell>
          <cell r="F24">
            <v>206549733.52949753</v>
          </cell>
          <cell r="G24">
            <v>206549733.52949753</v>
          </cell>
        </row>
        <row r="25">
          <cell r="A25">
            <v>210028</v>
          </cell>
          <cell r="B25">
            <v>28</v>
          </cell>
          <cell r="C25" t="str">
            <v>MedStar St Mary's</v>
          </cell>
          <cell r="D25">
            <v>238434966.75705001</v>
          </cell>
          <cell r="E25">
            <v>0.41799241030613243</v>
          </cell>
          <cell r="F25">
            <v>99664006.456041887</v>
          </cell>
          <cell r="G25">
            <v>99664006.456041887</v>
          </cell>
        </row>
        <row r="26">
          <cell r="A26">
            <v>210029</v>
          </cell>
          <cell r="B26">
            <v>29</v>
          </cell>
          <cell r="C26" t="str">
            <v>JH - Bayview</v>
          </cell>
          <cell r="D26">
            <v>837008183.66081452</v>
          </cell>
          <cell r="E26">
            <v>0.60405381133741665</v>
          </cell>
          <cell r="F26">
            <v>505597983.46092343</v>
          </cell>
          <cell r="G26">
            <v>505597983.46092343</v>
          </cell>
        </row>
        <row r="27">
          <cell r="A27">
            <v>210030</v>
          </cell>
          <cell r="B27">
            <v>30</v>
          </cell>
          <cell r="C27" t="str">
            <v>UM-Chestertown</v>
          </cell>
          <cell r="D27">
            <v>53982690.755440846</v>
          </cell>
          <cell r="E27">
            <v>0.20062553491266813</v>
          </cell>
          <cell r="F27">
            <v>10830306.208835464</v>
          </cell>
          <cell r="G27">
            <v>10830306.208835464</v>
          </cell>
        </row>
        <row r="28">
          <cell r="A28">
            <v>210032</v>
          </cell>
          <cell r="B28">
            <v>32</v>
          </cell>
          <cell r="C28" t="str">
            <v>ChristianaCare, Union</v>
          </cell>
          <cell r="D28">
            <v>205769174.8309373</v>
          </cell>
          <cell r="E28">
            <v>0.54020935143826931</v>
          </cell>
          <cell r="F28">
            <v>111158432.48140849</v>
          </cell>
          <cell r="G28">
            <v>111158432.48140849</v>
          </cell>
        </row>
        <row r="29">
          <cell r="A29">
            <v>210033</v>
          </cell>
          <cell r="B29">
            <v>33</v>
          </cell>
          <cell r="C29" t="str">
            <v>Carroll</v>
          </cell>
          <cell r="D29">
            <v>280649695.33257455</v>
          </cell>
          <cell r="E29">
            <v>0.5940568168837691</v>
          </cell>
          <cell r="F29">
            <v>166721864.66866884</v>
          </cell>
          <cell r="G29">
            <v>166721864.66866884</v>
          </cell>
        </row>
        <row r="30">
          <cell r="A30">
            <v>210034</v>
          </cell>
          <cell r="B30">
            <v>34</v>
          </cell>
          <cell r="C30" t="str">
            <v>MedStar Harbor</v>
          </cell>
          <cell r="D30">
            <v>224405546.86145109</v>
          </cell>
          <cell r="E30">
            <v>0.6108433345342198</v>
          </cell>
          <cell r="F30">
            <v>137076632.53282389</v>
          </cell>
          <cell r="G30">
            <v>137076632.53282389</v>
          </cell>
        </row>
        <row r="31">
          <cell r="A31">
            <v>210035</v>
          </cell>
          <cell r="B31">
            <v>35</v>
          </cell>
          <cell r="C31" t="str">
            <v>UM-Charles Regional</v>
          </cell>
          <cell r="D31">
            <v>189551311.55740795</v>
          </cell>
          <cell r="E31">
            <v>0.55508298609055162</v>
          </cell>
          <cell r="F31">
            <v>105216708.0366665</v>
          </cell>
          <cell r="G31">
            <v>105216708.0366665</v>
          </cell>
        </row>
        <row r="32">
          <cell r="A32">
            <v>210037</v>
          </cell>
          <cell r="B32">
            <v>37</v>
          </cell>
          <cell r="C32" t="str">
            <v>UM-Easton</v>
          </cell>
          <cell r="D32">
            <v>295917031.88321793</v>
          </cell>
          <cell r="E32">
            <v>0.46764716052511918</v>
          </cell>
          <cell r="F32">
            <v>138384759.71120802</v>
          </cell>
          <cell r="G32">
            <v>138384759.71120802</v>
          </cell>
        </row>
        <row r="33">
          <cell r="A33">
            <v>210038</v>
          </cell>
          <cell r="B33">
            <v>38</v>
          </cell>
          <cell r="C33" t="str">
            <v>UM-Midtown</v>
          </cell>
          <cell r="D33">
            <v>275707181.62112081</v>
          </cell>
          <cell r="E33">
            <v>0.51131747073226408</v>
          </cell>
          <cell r="F33">
            <v>140973898.76923245</v>
          </cell>
          <cell r="G33">
            <v>140973898.76923245</v>
          </cell>
        </row>
        <row r="34">
          <cell r="A34">
            <v>210039</v>
          </cell>
          <cell r="B34">
            <v>39</v>
          </cell>
          <cell r="C34" t="str">
            <v>Calvert</v>
          </cell>
          <cell r="D34">
            <v>187887770.00043967</v>
          </cell>
          <cell r="E34">
            <v>0.45211523412414151</v>
          </cell>
          <cell r="F34">
            <v>84946923.12281163</v>
          </cell>
          <cell r="G34">
            <v>84946923.12281163</v>
          </cell>
        </row>
        <row r="35">
          <cell r="A35">
            <v>210040</v>
          </cell>
          <cell r="B35">
            <v>40</v>
          </cell>
          <cell r="C35" t="str">
            <v>Northwest</v>
          </cell>
          <cell r="D35">
            <v>310598806.37138766</v>
          </cell>
          <cell r="E35">
            <v>0.55880710092765296</v>
          </cell>
          <cell r="F35">
            <v>173564818.53998455</v>
          </cell>
          <cell r="G35">
            <v>173564818.53998455</v>
          </cell>
        </row>
        <row r="36">
          <cell r="A36">
            <v>210043</v>
          </cell>
          <cell r="B36">
            <v>43</v>
          </cell>
          <cell r="C36" t="str">
            <v>UM-BWMC</v>
          </cell>
          <cell r="D36">
            <v>538290321.51618409</v>
          </cell>
          <cell r="E36">
            <v>0.61244972094072492</v>
          </cell>
          <cell r="F36">
            <v>329675757.19768006</v>
          </cell>
          <cell r="G36">
            <v>329675757.19768006</v>
          </cell>
        </row>
        <row r="37">
          <cell r="A37">
            <v>210044</v>
          </cell>
          <cell r="B37">
            <v>44</v>
          </cell>
          <cell r="C37" t="str">
            <v>GBMC</v>
          </cell>
          <cell r="D37">
            <v>520665135.76263523</v>
          </cell>
          <cell r="E37">
            <v>0.52811648230636221</v>
          </cell>
          <cell r="F37">
            <v>274971839.95852745</v>
          </cell>
          <cell r="G37">
            <v>274971839.95852745</v>
          </cell>
        </row>
        <row r="38">
          <cell r="A38">
            <v>210045</v>
          </cell>
          <cell r="B38">
            <v>45</v>
          </cell>
          <cell r="C38" t="str">
            <v>McCready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210048</v>
          </cell>
          <cell r="B39">
            <v>48</v>
          </cell>
          <cell r="C39" t="str">
            <v>Howard County</v>
          </cell>
          <cell r="D39">
            <v>389779107.95348483</v>
          </cell>
          <cell r="E39">
            <v>0.65714212911501713</v>
          </cell>
          <cell r="F39">
            <v>256140272.88510513</v>
          </cell>
          <cell r="G39">
            <v>256140272.88510513</v>
          </cell>
        </row>
        <row r="40">
          <cell r="A40">
            <v>210049</v>
          </cell>
          <cell r="B40">
            <v>49</v>
          </cell>
          <cell r="C40" t="str">
            <v>UM-Upper Chesapeake</v>
          </cell>
          <cell r="D40">
            <v>452880561.35930246</v>
          </cell>
          <cell r="E40">
            <v>0.57483511124064157</v>
          </cell>
          <cell r="F40">
            <v>260331647.86769882</v>
          </cell>
          <cell r="G40">
            <v>260331647.86769882</v>
          </cell>
        </row>
        <row r="41">
          <cell r="A41">
            <v>210051</v>
          </cell>
          <cell r="B41">
            <v>51</v>
          </cell>
          <cell r="C41" t="str">
            <v>Doctors</v>
          </cell>
          <cell r="D41">
            <v>311236650.65650415</v>
          </cell>
          <cell r="E41">
            <v>0.62666411738685712</v>
          </cell>
          <cell r="F41">
            <v>195040840.98209977</v>
          </cell>
          <cell r="G41">
            <v>195040840.98209977</v>
          </cell>
        </row>
        <row r="42">
          <cell r="A42">
            <v>210055</v>
          </cell>
          <cell r="B42">
            <v>55</v>
          </cell>
          <cell r="C42" t="str">
            <v>UM-Laurel</v>
          </cell>
          <cell r="D42">
            <v>43394132.391841955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210056</v>
          </cell>
          <cell r="B43">
            <v>2004</v>
          </cell>
          <cell r="C43" t="str">
            <v>MedStar Good Sam</v>
          </cell>
          <cell r="D43">
            <v>318721362.59933156</v>
          </cell>
          <cell r="E43">
            <v>0.62650791554422658</v>
          </cell>
          <cell r="F43">
            <v>199681456.52152282</v>
          </cell>
          <cell r="G43">
            <v>199681456.52152282</v>
          </cell>
        </row>
        <row r="44">
          <cell r="A44">
            <v>210057</v>
          </cell>
          <cell r="B44">
            <v>5050</v>
          </cell>
          <cell r="C44" t="str">
            <v>Shady Grove</v>
          </cell>
          <cell r="D44">
            <v>536303051.37910253</v>
          </cell>
          <cell r="E44">
            <v>0.67336195680611999</v>
          </cell>
          <cell r="F44">
            <v>361126072.11772561</v>
          </cell>
          <cell r="G44">
            <v>361126072.11772561</v>
          </cell>
        </row>
        <row r="45">
          <cell r="A45">
            <v>210058</v>
          </cell>
          <cell r="B45">
            <v>2001</v>
          </cell>
          <cell r="C45" t="str">
            <v>UMROI</v>
          </cell>
          <cell r="D45">
            <v>150854074.76901859</v>
          </cell>
          <cell r="E45">
            <v>0.59059852759781606</v>
          </cell>
          <cell r="F45">
            <v>89094194.440713227</v>
          </cell>
          <cell r="G45">
            <v>89094194.440713227</v>
          </cell>
        </row>
        <row r="46">
          <cell r="A46">
            <v>210060</v>
          </cell>
          <cell r="B46">
            <v>60</v>
          </cell>
          <cell r="C46" t="str">
            <v>Ft Washington</v>
          </cell>
          <cell r="D46">
            <v>69106162.451913446</v>
          </cell>
          <cell r="E46">
            <v>0.54011467054967033</v>
          </cell>
          <cell r="F46">
            <v>37325252.165667228</v>
          </cell>
          <cell r="G46">
            <v>37325252.165667228</v>
          </cell>
        </row>
        <row r="47">
          <cell r="A47">
            <v>210061</v>
          </cell>
          <cell r="B47">
            <v>61</v>
          </cell>
          <cell r="C47" t="str">
            <v>Atlantic General</v>
          </cell>
          <cell r="D47">
            <v>136431776.89364532</v>
          </cell>
          <cell r="E47">
            <v>0.36530723414063471</v>
          </cell>
          <cell r="F47">
            <v>49839515.065909728</v>
          </cell>
          <cell r="G47">
            <v>49839515.065909728</v>
          </cell>
        </row>
        <row r="48">
          <cell r="A48">
            <v>210062</v>
          </cell>
          <cell r="B48">
            <v>62</v>
          </cell>
          <cell r="C48" t="str">
            <v>MedStar Southern MD</v>
          </cell>
          <cell r="D48">
            <v>342698160.72780275</v>
          </cell>
          <cell r="E48">
            <v>0.61506799651971944</v>
          </cell>
          <cell r="F48">
            <v>210782671.12984243</v>
          </cell>
          <cell r="G48">
            <v>210782671.12984243</v>
          </cell>
        </row>
        <row r="49">
          <cell r="A49">
            <v>210063</v>
          </cell>
          <cell r="B49">
            <v>63</v>
          </cell>
          <cell r="C49" t="str">
            <v>UM-St Joe</v>
          </cell>
          <cell r="D49">
            <v>485998460.31691992</v>
          </cell>
          <cell r="E49">
            <v>0.62830973612305729</v>
          </cell>
          <cell r="F49">
            <v>305357564.35793608</v>
          </cell>
          <cell r="G49">
            <v>305357564.35793608</v>
          </cell>
        </row>
        <row r="50">
          <cell r="A50">
            <v>210087</v>
          </cell>
          <cell r="B50">
            <v>87</v>
          </cell>
          <cell r="C50" t="str">
            <v>Germantown ED</v>
          </cell>
          <cell r="D50">
            <v>19043483.2920813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210088</v>
          </cell>
          <cell r="B51">
            <v>88</v>
          </cell>
          <cell r="C51" t="str">
            <v>UM-Queen Anne's ED</v>
          </cell>
          <cell r="D51">
            <v>9328567.7736807708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210333</v>
          </cell>
          <cell r="B52">
            <v>333</v>
          </cell>
          <cell r="C52" t="str">
            <v>UM-Bowie ED</v>
          </cell>
          <cell r="D52">
            <v>24814064.305041835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210064</v>
          </cell>
          <cell r="B53">
            <v>5033</v>
          </cell>
          <cell r="C53" t="str">
            <v>Levindale</v>
          </cell>
          <cell r="D53">
            <v>73711476.718216836</v>
          </cell>
          <cell r="E53">
            <v>0.96356283309366597</v>
          </cell>
          <cell r="F53">
            <v>71025639.338122815</v>
          </cell>
          <cell r="G53">
            <v>71025639.338122815</v>
          </cell>
        </row>
        <row r="54">
          <cell r="A54">
            <v>218992</v>
          </cell>
          <cell r="B54">
            <v>8992</v>
          </cell>
          <cell r="C54" t="str">
            <v>UM-Shock Trauma</v>
          </cell>
          <cell r="D54">
            <v>277745982.03861064</v>
          </cell>
          <cell r="E54">
            <v>0.88497835393477864</v>
          </cell>
          <cell r="F54">
            <v>245799181.99652824</v>
          </cell>
          <cell r="G54">
            <v>245799181.99652824</v>
          </cell>
        </row>
        <row r="55">
          <cell r="A55">
            <v>210065</v>
          </cell>
          <cell r="B55">
            <v>65</v>
          </cell>
          <cell r="C55" t="str">
            <v>HC Germantown</v>
          </cell>
          <cell r="D55">
            <v>175457894.33399042</v>
          </cell>
          <cell r="E55">
            <v>0.60824611702397446</v>
          </cell>
          <cell r="F55">
            <v>106721582.92985249</v>
          </cell>
          <cell r="G55">
            <v>106721582.92985249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>
            <v>210000</v>
          </cell>
          <cell r="E2" t="str">
            <v>ACUTE</v>
          </cell>
          <cell r="F2" t="str">
            <v>GBR</v>
          </cell>
          <cell r="G2"/>
          <cell r="H2"/>
          <cell r="I2" t="str">
            <v>STATEWIDE</v>
          </cell>
          <cell r="J2" t="str">
            <v>Statewide</v>
          </cell>
        </row>
        <row r="3">
          <cell r="A3">
            <v>210001</v>
          </cell>
          <cell r="B3">
            <v>1</v>
          </cell>
          <cell r="C3">
            <v>1</v>
          </cell>
          <cell r="D3">
            <v>1</v>
          </cell>
          <cell r="E3" t="str">
            <v>ACUTE</v>
          </cell>
          <cell r="F3" t="str">
            <v>TPR</v>
          </cell>
          <cell r="G3" t="str">
            <v>Washington</v>
          </cell>
          <cell r="H3" t="str">
            <v>No</v>
          </cell>
          <cell r="I3" t="str">
            <v>MERITUS MEDICAL CENTER</v>
          </cell>
          <cell r="J3" t="str">
            <v>Meritus</v>
          </cell>
        </row>
        <row r="4">
          <cell r="A4">
            <v>210002</v>
          </cell>
          <cell r="B4">
            <v>2</v>
          </cell>
          <cell r="C4">
            <v>2</v>
          </cell>
          <cell r="D4">
            <v>2</v>
          </cell>
          <cell r="E4" t="str">
            <v>ACUTE</v>
          </cell>
          <cell r="F4" t="str">
            <v>GBR</v>
          </cell>
          <cell r="G4" t="str">
            <v>Baltimore City</v>
          </cell>
          <cell r="H4" t="str">
            <v>Yes</v>
          </cell>
          <cell r="I4" t="str">
            <v>UNIVERSITY OF MARYLAND MEDICAL CENTER</v>
          </cell>
          <cell r="J4" t="str">
            <v>UMMS- UMMC</v>
          </cell>
        </row>
        <row r="5">
          <cell r="A5">
            <v>210003</v>
          </cell>
          <cell r="B5">
            <v>3</v>
          </cell>
          <cell r="C5">
            <v>3</v>
          </cell>
          <cell r="D5">
            <v>3</v>
          </cell>
          <cell r="E5" t="str">
            <v>ACUTE</v>
          </cell>
          <cell r="F5" t="str">
            <v>GBR</v>
          </cell>
          <cell r="G5" t="str">
            <v>Prince Georges</v>
          </cell>
          <cell r="H5" t="str">
            <v>Yes</v>
          </cell>
          <cell r="I5" t="str">
            <v>UM CAPITAL REGION MEDICAL CENTER</v>
          </cell>
          <cell r="J5" t="str">
            <v>UMMS- Capital Region</v>
          </cell>
        </row>
        <row r="6">
          <cell r="A6">
            <v>210003</v>
          </cell>
          <cell r="B6">
            <v>3</v>
          </cell>
          <cell r="C6">
            <v>3</v>
          </cell>
          <cell r="D6">
            <v>3</v>
          </cell>
          <cell r="E6" t="str">
            <v>ACUTE</v>
          </cell>
          <cell r="F6" t="str">
            <v>GBR</v>
          </cell>
          <cell r="G6" t="str">
            <v>Prince Georges</v>
          </cell>
          <cell r="H6" t="str">
            <v>Yes</v>
          </cell>
          <cell r="I6" t="str">
            <v>UM CAPITAL REGION MEDICAL CENTER</v>
          </cell>
          <cell r="J6" t="str">
            <v>UMMS- Capital Region</v>
          </cell>
        </row>
        <row r="7">
          <cell r="A7">
            <v>210003</v>
          </cell>
          <cell r="B7">
            <v>3</v>
          </cell>
          <cell r="C7">
            <v>3</v>
          </cell>
          <cell r="D7">
            <v>3</v>
          </cell>
          <cell r="E7" t="str">
            <v>ACUTE</v>
          </cell>
          <cell r="F7" t="str">
            <v>GBR</v>
          </cell>
          <cell r="G7" t="str">
            <v>Prince Georges</v>
          </cell>
          <cell r="H7" t="str">
            <v>Yes</v>
          </cell>
          <cell r="I7" t="str">
            <v>UM CAPITAL REGION MEDICAL CENTER</v>
          </cell>
          <cell r="J7" t="str">
            <v>UMMS- Capital Region</v>
          </cell>
        </row>
        <row r="8">
          <cell r="A8">
            <v>210004</v>
          </cell>
          <cell r="B8">
            <v>4</v>
          </cell>
          <cell r="C8">
            <v>4</v>
          </cell>
          <cell r="D8">
            <v>4</v>
          </cell>
          <cell r="E8" t="str">
            <v>ACUTE</v>
          </cell>
          <cell r="F8" t="str">
            <v>GBR</v>
          </cell>
          <cell r="G8" t="str">
            <v>Montgomery</v>
          </cell>
          <cell r="H8" t="str">
            <v>Yes</v>
          </cell>
          <cell r="I8" t="str">
            <v>HOLY CROSS HOSPITAL</v>
          </cell>
          <cell r="J8" t="str">
            <v>Trinity - Holy Cross</v>
          </cell>
        </row>
        <row r="9">
          <cell r="A9">
            <v>210005</v>
          </cell>
          <cell r="B9">
            <v>5</v>
          </cell>
          <cell r="C9">
            <v>5</v>
          </cell>
          <cell r="D9">
            <v>5</v>
          </cell>
          <cell r="E9" t="str">
            <v>ACUTE</v>
          </cell>
          <cell r="F9" t="str">
            <v>GBR</v>
          </cell>
          <cell r="G9" t="str">
            <v>Frederick</v>
          </cell>
          <cell r="H9" t="str">
            <v>No</v>
          </cell>
          <cell r="I9" t="str">
            <v>FREDERICK HEALTH HOSPITAL, INC</v>
          </cell>
          <cell r="J9" t="str">
            <v>Frederick</v>
          </cell>
        </row>
        <row r="10">
          <cell r="A10">
            <v>210006</v>
          </cell>
          <cell r="B10">
            <v>6</v>
          </cell>
          <cell r="C10">
            <v>6</v>
          </cell>
          <cell r="D10">
            <v>6</v>
          </cell>
          <cell r="E10" t="str">
            <v>ACUTE</v>
          </cell>
          <cell r="F10" t="str">
            <v>GBR</v>
          </cell>
          <cell r="G10" t="str">
            <v>Harford</v>
          </cell>
          <cell r="H10" t="str">
            <v>No</v>
          </cell>
          <cell r="I10" t="str">
            <v>UM-HARFORD MEMORIAL HOSPITAL</v>
          </cell>
          <cell r="J10" t="str">
            <v>UMMS- Harford</v>
          </cell>
        </row>
        <row r="11">
          <cell r="A11">
            <v>210006</v>
          </cell>
          <cell r="B11">
            <v>6</v>
          </cell>
          <cell r="C11">
            <v>6</v>
          </cell>
          <cell r="D11">
            <v>6</v>
          </cell>
          <cell r="E11" t="str">
            <v>FS MF</v>
          </cell>
          <cell r="F11" t="str">
            <v>GBR</v>
          </cell>
          <cell r="G11" t="str">
            <v>Harford</v>
          </cell>
          <cell r="H11" t="str">
            <v>No</v>
          </cell>
          <cell r="I11" t="str">
            <v>UM-HARFORD MEMORIAL HOSPITAL</v>
          </cell>
          <cell r="J11" t="str">
            <v>UMMS- Harford</v>
          </cell>
        </row>
        <row r="12">
          <cell r="A12">
            <v>210007</v>
          </cell>
          <cell r="B12">
            <v>7</v>
          </cell>
          <cell r="C12">
            <v>7</v>
          </cell>
          <cell r="D12">
            <v>7</v>
          </cell>
          <cell r="E12" t="str">
            <v>ACUTE</v>
          </cell>
          <cell r="F12" t="str">
            <v>GBR</v>
          </cell>
          <cell r="G12" t="str">
            <v>Baltimore</v>
          </cell>
          <cell r="H12" t="str">
            <v>No</v>
          </cell>
          <cell r="I12" t="str">
            <v>(OLD) ST. JOSEPH MEDICAL CENTER</v>
          </cell>
          <cell r="J12" t="str">
            <v>St Joseph</v>
          </cell>
        </row>
        <row r="13">
          <cell r="A13">
            <v>210008</v>
          </cell>
          <cell r="B13">
            <v>8</v>
          </cell>
          <cell r="C13">
            <v>8</v>
          </cell>
          <cell r="D13">
            <v>8</v>
          </cell>
          <cell r="E13" t="str">
            <v>ACUTE</v>
          </cell>
          <cell r="F13" t="str">
            <v>GBR</v>
          </cell>
          <cell r="G13" t="str">
            <v>Baltimore City</v>
          </cell>
          <cell r="H13" t="str">
            <v>Yes</v>
          </cell>
          <cell r="I13" t="str">
            <v>MERCY MEDICAL CENTER</v>
          </cell>
          <cell r="J13" t="str">
            <v>Mercy</v>
          </cell>
        </row>
        <row r="14">
          <cell r="A14">
            <v>210009</v>
          </cell>
          <cell r="B14">
            <v>9</v>
          </cell>
          <cell r="C14">
            <v>9</v>
          </cell>
          <cell r="D14">
            <v>9</v>
          </cell>
          <cell r="E14" t="str">
            <v>ACUTE</v>
          </cell>
          <cell r="F14" t="str">
            <v>GBR</v>
          </cell>
          <cell r="G14" t="str">
            <v>Baltimore City</v>
          </cell>
          <cell r="H14" t="str">
            <v>Yes</v>
          </cell>
          <cell r="I14" t="str">
            <v>JOHNS HOPKINS HOSPITAL</v>
          </cell>
          <cell r="J14" t="str">
            <v>JHH- Johns Hopkins</v>
          </cell>
        </row>
        <row r="15">
          <cell r="A15">
            <v>210010</v>
          </cell>
          <cell r="B15">
            <v>10</v>
          </cell>
          <cell r="C15">
            <v>10</v>
          </cell>
          <cell r="D15">
            <v>10</v>
          </cell>
          <cell r="E15" t="str">
            <v>ACUTE</v>
          </cell>
          <cell r="F15" t="str">
            <v>TPR</v>
          </cell>
          <cell r="G15" t="str">
            <v>Dorchester</v>
          </cell>
          <cell r="H15" t="str">
            <v>No</v>
          </cell>
          <cell r="I15" t="str">
            <v>UM-SHORE REGIONAL HEALTH AT DORCHESTER</v>
          </cell>
          <cell r="J15" t="str">
            <v>UM-Dorchester</v>
          </cell>
        </row>
        <row r="16">
          <cell r="A16">
            <v>210010</v>
          </cell>
          <cell r="B16">
            <v>10</v>
          </cell>
          <cell r="C16">
            <v>10</v>
          </cell>
          <cell r="D16">
            <v>10</v>
          </cell>
          <cell r="E16" t="str">
            <v>FS MF</v>
          </cell>
          <cell r="F16" t="str">
            <v>TPR</v>
          </cell>
          <cell r="G16" t="str">
            <v>Dorchester</v>
          </cell>
          <cell r="H16" t="str">
            <v>No</v>
          </cell>
          <cell r="I16" t="str">
            <v>UM-SHORE MEDICAL CENTER AT CAMBRIDGE</v>
          </cell>
          <cell r="J16" t="str">
            <v>UMMS- Cambridge</v>
          </cell>
        </row>
        <row r="17">
          <cell r="A17">
            <v>210011</v>
          </cell>
          <cell r="B17">
            <v>11</v>
          </cell>
          <cell r="C17">
            <v>11</v>
          </cell>
          <cell r="D17">
            <v>11</v>
          </cell>
          <cell r="E17" t="str">
            <v>ACUTE</v>
          </cell>
          <cell r="F17" t="str">
            <v>GBR</v>
          </cell>
          <cell r="G17" t="str">
            <v>Baltimore City</v>
          </cell>
          <cell r="H17" t="str">
            <v>Yes</v>
          </cell>
          <cell r="I17" t="str">
            <v>ST. AGNES HOSPITAL</v>
          </cell>
          <cell r="J17" t="str">
            <v>St. Agnes</v>
          </cell>
        </row>
        <row r="18">
          <cell r="A18">
            <v>210011</v>
          </cell>
          <cell r="B18">
            <v>11</v>
          </cell>
          <cell r="C18">
            <v>11</v>
          </cell>
          <cell r="D18">
            <v>11</v>
          </cell>
          <cell r="E18" t="str">
            <v>ACUTE</v>
          </cell>
          <cell r="F18" t="str">
            <v>GBR</v>
          </cell>
          <cell r="G18" t="str">
            <v>Baltimore City</v>
          </cell>
          <cell r="H18" t="str">
            <v>Yes</v>
          </cell>
          <cell r="I18" t="str">
            <v>ASCENSION SAINT AGNES HOSPITAL</v>
          </cell>
          <cell r="J18" t="str">
            <v>Saint Agnes</v>
          </cell>
        </row>
        <row r="19">
          <cell r="A19">
            <v>210012</v>
          </cell>
          <cell r="B19">
            <v>12</v>
          </cell>
          <cell r="C19">
            <v>12</v>
          </cell>
          <cell r="D19">
            <v>12</v>
          </cell>
          <cell r="E19" t="str">
            <v>ACUTE</v>
          </cell>
          <cell r="F19" t="str">
            <v>GBR</v>
          </cell>
          <cell r="G19" t="str">
            <v>Baltimore City</v>
          </cell>
          <cell r="H19" t="str">
            <v>Yes</v>
          </cell>
          <cell r="I19" t="str">
            <v>SINAI HOSPITAL</v>
          </cell>
          <cell r="J19" t="str">
            <v>Lifebridge- Sinai</v>
          </cell>
        </row>
        <row r="20">
          <cell r="A20">
            <v>210013</v>
          </cell>
          <cell r="B20">
            <v>13</v>
          </cell>
          <cell r="C20">
            <v>13</v>
          </cell>
          <cell r="D20">
            <v>13</v>
          </cell>
          <cell r="E20" t="str">
            <v>ACUTE</v>
          </cell>
          <cell r="F20" t="str">
            <v>GBR</v>
          </cell>
          <cell r="G20" t="str">
            <v>Baltimore City</v>
          </cell>
          <cell r="H20" t="str">
            <v>No</v>
          </cell>
          <cell r="I20" t="str">
            <v>GRACE MEDICAL CENTER</v>
          </cell>
          <cell r="J20" t="str">
            <v>Lifebridge- Grace</v>
          </cell>
        </row>
        <row r="21">
          <cell r="A21">
            <v>210013</v>
          </cell>
          <cell r="B21">
            <v>13</v>
          </cell>
          <cell r="C21">
            <v>13</v>
          </cell>
          <cell r="D21">
            <v>13</v>
          </cell>
          <cell r="E21" t="str">
            <v>FS MF</v>
          </cell>
          <cell r="F21" t="str">
            <v>GBR</v>
          </cell>
          <cell r="G21" t="str">
            <v>Baltimore City</v>
          </cell>
          <cell r="H21" t="str">
            <v>No</v>
          </cell>
          <cell r="I21" t="str">
            <v>GRACE MEDICAL CENTER</v>
          </cell>
          <cell r="J21" t="str">
            <v>Lifebridge- Grace</v>
          </cell>
        </row>
        <row r="22">
          <cell r="A22">
            <v>210015</v>
          </cell>
          <cell r="B22">
            <v>14</v>
          </cell>
          <cell r="C22">
            <v>15</v>
          </cell>
          <cell r="D22">
            <v>14</v>
          </cell>
          <cell r="E22" t="str">
            <v>ACUTE</v>
          </cell>
          <cell r="F22" t="str">
            <v>GBR</v>
          </cell>
          <cell r="G22" t="str">
            <v>Baltimore</v>
          </cell>
          <cell r="H22" t="str">
            <v>Yes</v>
          </cell>
          <cell r="I22" t="str">
            <v>MEDSTAR FRANKLIN SQUARE</v>
          </cell>
          <cell r="J22" t="str">
            <v>MedStar- Franklin Square</v>
          </cell>
        </row>
        <row r="23">
          <cell r="A23">
            <v>210016</v>
          </cell>
          <cell r="B23">
            <v>15</v>
          </cell>
          <cell r="C23">
            <v>16</v>
          </cell>
          <cell r="D23">
            <v>15</v>
          </cell>
          <cell r="E23" t="str">
            <v>ACUTE</v>
          </cell>
          <cell r="F23" t="str">
            <v>GBR</v>
          </cell>
          <cell r="G23" t="str">
            <v>Montgomery</v>
          </cell>
          <cell r="H23" t="str">
            <v>No</v>
          </cell>
          <cell r="I23" t="str">
            <v>ADVENTIST WHITE OAK HOSPITAL</v>
          </cell>
          <cell r="J23" t="str">
            <v>Adventist- White Oak</v>
          </cell>
        </row>
        <row r="24">
          <cell r="A24">
            <v>210017</v>
          </cell>
          <cell r="B24">
            <v>16</v>
          </cell>
          <cell r="C24">
            <v>17</v>
          </cell>
          <cell r="D24">
            <v>16</v>
          </cell>
          <cell r="E24" t="str">
            <v>ACUTE</v>
          </cell>
          <cell r="F24" t="str">
            <v>TPR</v>
          </cell>
          <cell r="G24" t="str">
            <v>Garrett</v>
          </cell>
          <cell r="H24" t="str">
            <v>No</v>
          </cell>
          <cell r="I24" t="str">
            <v>GARRETT COUNTY MEMORIAL HOSPITAL</v>
          </cell>
          <cell r="J24" t="str">
            <v>Garrett</v>
          </cell>
        </row>
        <row r="25">
          <cell r="A25">
            <v>210017</v>
          </cell>
          <cell r="B25">
            <v>16</v>
          </cell>
          <cell r="C25">
            <v>17</v>
          </cell>
          <cell r="D25">
            <v>16</v>
          </cell>
          <cell r="E25" t="str">
            <v>ACUTE</v>
          </cell>
          <cell r="F25" t="str">
            <v>TPR</v>
          </cell>
          <cell r="G25" t="str">
            <v>Garrett</v>
          </cell>
          <cell r="H25" t="str">
            <v>No</v>
          </cell>
          <cell r="I25" t="str">
            <v>GARRETT REGIONAL MEDICAL CENTER</v>
          </cell>
          <cell r="J25" t="str">
            <v>Garrett</v>
          </cell>
        </row>
        <row r="26">
          <cell r="A26">
            <v>210018</v>
          </cell>
          <cell r="B26">
            <v>17</v>
          </cell>
          <cell r="C26">
            <v>18</v>
          </cell>
          <cell r="D26">
            <v>17</v>
          </cell>
          <cell r="E26" t="str">
            <v>ACUTE</v>
          </cell>
          <cell r="F26" t="str">
            <v>GBR</v>
          </cell>
          <cell r="G26" t="str">
            <v>Montgomery</v>
          </cell>
          <cell r="H26" t="str">
            <v>No</v>
          </cell>
          <cell r="I26" t="str">
            <v>MEDSTAR MONTGOMERY MEDICAL CENTER</v>
          </cell>
          <cell r="J26" t="str">
            <v>MedStar- Montgomery</v>
          </cell>
        </row>
        <row r="27">
          <cell r="A27">
            <v>210019</v>
          </cell>
          <cell r="B27">
            <v>18</v>
          </cell>
          <cell r="C27">
            <v>19</v>
          </cell>
          <cell r="D27">
            <v>18</v>
          </cell>
          <cell r="E27" t="str">
            <v>ACUTE</v>
          </cell>
          <cell r="F27" t="str">
            <v>GBR</v>
          </cell>
          <cell r="G27" t="str">
            <v>Wicomico</v>
          </cell>
          <cell r="H27" t="str">
            <v>No</v>
          </cell>
          <cell r="I27" t="str">
            <v>TIDALHEALTH PENINSULA REGIONAL, INC.</v>
          </cell>
          <cell r="J27" t="str">
            <v>Tidal- Peninsula</v>
          </cell>
        </row>
        <row r="28">
          <cell r="A28">
            <v>210022</v>
          </cell>
          <cell r="B28">
            <v>20</v>
          </cell>
          <cell r="C28">
            <v>22</v>
          </cell>
          <cell r="D28">
            <v>20</v>
          </cell>
          <cell r="E28" t="str">
            <v>ACUTE</v>
          </cell>
          <cell r="F28" t="str">
            <v>GBR</v>
          </cell>
          <cell r="G28" t="str">
            <v>Montgomery</v>
          </cell>
          <cell r="H28" t="str">
            <v>Yes</v>
          </cell>
          <cell r="I28" t="str">
            <v>SUBURBAN HOSPITAL</v>
          </cell>
          <cell r="J28" t="str">
            <v>JHH- Suburban</v>
          </cell>
        </row>
        <row r="29">
          <cell r="A29">
            <v>210023</v>
          </cell>
          <cell r="B29">
            <v>21</v>
          </cell>
          <cell r="C29">
            <v>23</v>
          </cell>
          <cell r="D29">
            <v>21</v>
          </cell>
          <cell r="E29" t="str">
            <v>ACUTE</v>
          </cell>
          <cell r="F29" t="str">
            <v>GBR</v>
          </cell>
          <cell r="G29" t="str">
            <v>Anne Arundel</v>
          </cell>
          <cell r="H29" t="str">
            <v>No</v>
          </cell>
          <cell r="I29" t="str">
            <v>ANNE ARUNDEL MEDICAL CENTER</v>
          </cell>
          <cell r="J29" t="str">
            <v>Luminis- Anne Arundel</v>
          </cell>
        </row>
        <row r="30">
          <cell r="A30">
            <v>210024</v>
          </cell>
          <cell r="B30">
            <v>22</v>
          </cell>
          <cell r="C30">
            <v>24</v>
          </cell>
          <cell r="D30">
            <v>22</v>
          </cell>
          <cell r="E30" t="str">
            <v>ACUTE</v>
          </cell>
          <cell r="F30" t="str">
            <v>GBR</v>
          </cell>
          <cell r="G30" t="str">
            <v>Baltimore City</v>
          </cell>
          <cell r="H30" t="str">
            <v>Yes</v>
          </cell>
          <cell r="I30" t="str">
            <v>MEDSTAR UNION MEMORIAL HOSPITAL</v>
          </cell>
          <cell r="J30" t="str">
            <v>MedStar- Union Mem</v>
          </cell>
        </row>
        <row r="31">
          <cell r="A31">
            <v>210025</v>
          </cell>
          <cell r="C31">
            <v>25</v>
          </cell>
          <cell r="D31">
            <v>23</v>
          </cell>
          <cell r="E31" t="str">
            <v>ACUTE</v>
          </cell>
          <cell r="F31" t="str">
            <v>GBR</v>
          </cell>
          <cell r="G31" t="str">
            <v>Allegany</v>
          </cell>
          <cell r="H31" t="str">
            <v>No</v>
          </cell>
          <cell r="I31" t="str">
            <v>(OLD) MEMORIAL OF CUMBERLAND</v>
          </cell>
          <cell r="J31" t="str">
            <v>Cumberland</v>
          </cell>
        </row>
        <row r="32">
          <cell r="A32">
            <v>210027</v>
          </cell>
          <cell r="B32">
            <v>25</v>
          </cell>
          <cell r="C32">
            <v>27</v>
          </cell>
          <cell r="D32">
            <v>25</v>
          </cell>
          <cell r="E32" t="str">
            <v>ACUTE</v>
          </cell>
          <cell r="F32" t="str">
            <v>TPR</v>
          </cell>
          <cell r="G32" t="str">
            <v>Allegany</v>
          </cell>
          <cell r="H32" t="str">
            <v>No</v>
          </cell>
          <cell r="I32" t="str">
            <v>UPMC - WESTERN MARYLAND</v>
          </cell>
          <cell r="J32" t="str">
            <v>Western Maryland</v>
          </cell>
        </row>
        <row r="33">
          <cell r="A33">
            <v>210028</v>
          </cell>
          <cell r="B33">
            <v>26</v>
          </cell>
          <cell r="C33">
            <v>28</v>
          </cell>
          <cell r="D33">
            <v>26</v>
          </cell>
          <cell r="E33" t="str">
            <v>ACUTE</v>
          </cell>
          <cell r="F33" t="str">
            <v>GBR</v>
          </cell>
          <cell r="G33" t="str">
            <v>St. Marys</v>
          </cell>
          <cell r="H33" t="str">
            <v>No</v>
          </cell>
          <cell r="I33" t="str">
            <v>MEDSTAR ST. MARY'S HOSPITAL</v>
          </cell>
          <cell r="J33" t="str">
            <v>MedStar- St. Mary's</v>
          </cell>
        </row>
        <row r="34">
          <cell r="A34">
            <v>210029</v>
          </cell>
          <cell r="B34">
            <v>27</v>
          </cell>
          <cell r="C34">
            <v>29</v>
          </cell>
          <cell r="D34">
            <v>27</v>
          </cell>
          <cell r="E34" t="str">
            <v>ACUTE</v>
          </cell>
          <cell r="F34" t="str">
            <v>GBR</v>
          </cell>
          <cell r="G34" t="str">
            <v>Baltimore City</v>
          </cell>
          <cell r="H34" t="str">
            <v>Yes</v>
          </cell>
          <cell r="I34" t="str">
            <v>JOHNS HOPKINS BAYVIEW MEDICAL CENTER</v>
          </cell>
          <cell r="J34" t="str">
            <v>JHH- Bayview</v>
          </cell>
        </row>
        <row r="35">
          <cell r="A35">
            <v>210030</v>
          </cell>
          <cell r="B35">
            <v>28</v>
          </cell>
          <cell r="C35">
            <v>30</v>
          </cell>
          <cell r="D35">
            <v>28</v>
          </cell>
          <cell r="E35" t="str">
            <v>ACUTE</v>
          </cell>
          <cell r="F35" t="str">
            <v>TPR</v>
          </cell>
          <cell r="G35" t="str">
            <v>Kent</v>
          </cell>
          <cell r="H35" t="str">
            <v>No</v>
          </cell>
          <cell r="I35" t="str">
            <v>UM-SHORE REGIONAL HEALTH AT CHESTERTOWN</v>
          </cell>
          <cell r="J35" t="str">
            <v>UMMS- Chestertown</v>
          </cell>
        </row>
        <row r="36">
          <cell r="A36">
            <v>210032</v>
          </cell>
          <cell r="B36">
            <v>30</v>
          </cell>
          <cell r="C36">
            <v>32</v>
          </cell>
          <cell r="D36">
            <v>30</v>
          </cell>
          <cell r="E36" t="str">
            <v>ACUTE</v>
          </cell>
          <cell r="F36" t="str">
            <v>TPR</v>
          </cell>
          <cell r="G36" t="str">
            <v>Cecil</v>
          </cell>
          <cell r="H36" t="str">
            <v>No</v>
          </cell>
          <cell r="I36" t="str">
            <v>CHRISTIANACARE, UNION HOSPITAL</v>
          </cell>
          <cell r="J36" t="str">
            <v>ChristianaCare, Union</v>
          </cell>
        </row>
        <row r="37">
          <cell r="A37">
            <v>210033</v>
          </cell>
          <cell r="B37">
            <v>31</v>
          </cell>
          <cell r="C37">
            <v>33</v>
          </cell>
          <cell r="D37">
            <v>31</v>
          </cell>
          <cell r="E37" t="str">
            <v>ACUTE</v>
          </cell>
          <cell r="F37" t="str">
            <v>TPR</v>
          </cell>
          <cell r="G37" t="str">
            <v>Carroll</v>
          </cell>
          <cell r="H37" t="str">
            <v>No</v>
          </cell>
          <cell r="I37" t="str">
            <v>CARROLL HOSPITAL CENTER</v>
          </cell>
          <cell r="J37" t="str">
            <v>Lifebridge- Carroll</v>
          </cell>
        </row>
        <row r="38">
          <cell r="A38">
            <v>210034</v>
          </cell>
          <cell r="B38">
            <v>32</v>
          </cell>
          <cell r="C38">
            <v>34</v>
          </cell>
          <cell r="D38">
            <v>32</v>
          </cell>
          <cell r="E38" t="str">
            <v>ACUTE</v>
          </cell>
          <cell r="F38" t="str">
            <v>GBR</v>
          </cell>
          <cell r="G38" t="str">
            <v>Baltimore City</v>
          </cell>
          <cell r="H38" t="str">
            <v>Yes</v>
          </cell>
          <cell r="I38" t="str">
            <v>MEDSTAR HARBOR HOSPITAL CENTER</v>
          </cell>
          <cell r="J38" t="str">
            <v>MedStar- Harbor</v>
          </cell>
        </row>
        <row r="39">
          <cell r="A39">
            <v>210035</v>
          </cell>
          <cell r="B39">
            <v>33</v>
          </cell>
          <cell r="C39">
            <v>35</v>
          </cell>
          <cell r="D39">
            <v>33</v>
          </cell>
          <cell r="E39" t="str">
            <v>ACUTE</v>
          </cell>
          <cell r="F39" t="str">
            <v>GBR</v>
          </cell>
          <cell r="G39" t="str">
            <v>Charles</v>
          </cell>
          <cell r="H39" t="str">
            <v>No</v>
          </cell>
          <cell r="I39" t="str">
            <v>UM-CHARLES REGIONAL MEDICAL CENTER</v>
          </cell>
          <cell r="J39" t="str">
            <v>UMMS- Charles</v>
          </cell>
        </row>
        <row r="40">
          <cell r="A40">
            <v>210037</v>
          </cell>
          <cell r="B40">
            <v>35</v>
          </cell>
          <cell r="C40">
            <v>37</v>
          </cell>
          <cell r="D40">
            <v>35</v>
          </cell>
          <cell r="E40" t="str">
            <v>ACUTE</v>
          </cell>
          <cell r="F40" t="str">
            <v>TPR</v>
          </cell>
          <cell r="G40" t="str">
            <v>Talbot</v>
          </cell>
          <cell r="H40" t="str">
            <v>No</v>
          </cell>
          <cell r="I40" t="str">
            <v>UM-SHORE REGIONAL HEALTH AT EASTON</v>
          </cell>
          <cell r="J40" t="str">
            <v>UMMS- Easton</v>
          </cell>
        </row>
        <row r="41">
          <cell r="A41">
            <v>210038</v>
          </cell>
          <cell r="B41">
            <v>36</v>
          </cell>
          <cell r="C41">
            <v>38</v>
          </cell>
          <cell r="D41">
            <v>36</v>
          </cell>
          <cell r="E41" t="str">
            <v>ACUTE</v>
          </cell>
          <cell r="F41" t="str">
            <v>GBR</v>
          </cell>
          <cell r="G41" t="str">
            <v>Baltimore City</v>
          </cell>
          <cell r="H41" t="str">
            <v>Yes</v>
          </cell>
          <cell r="I41" t="str">
            <v>UMMC MIDTOWN CAMPUS</v>
          </cell>
          <cell r="J41" t="str">
            <v>UMMS- Midtown</v>
          </cell>
        </row>
        <row r="42">
          <cell r="A42">
            <v>210039</v>
          </cell>
          <cell r="B42">
            <v>37</v>
          </cell>
          <cell r="C42">
            <v>39</v>
          </cell>
          <cell r="D42">
            <v>37</v>
          </cell>
          <cell r="E42" t="str">
            <v>ACUTE</v>
          </cell>
          <cell r="F42" t="str">
            <v>TPR</v>
          </cell>
          <cell r="G42" t="str">
            <v>Calvert</v>
          </cell>
          <cell r="H42" t="str">
            <v>No</v>
          </cell>
          <cell r="I42" t="str">
            <v>CALVERT HEALTH MEDICAL CENTER</v>
          </cell>
          <cell r="J42" t="str">
            <v>Calvert</v>
          </cell>
        </row>
        <row r="43">
          <cell r="A43">
            <v>210040</v>
          </cell>
          <cell r="B43">
            <v>38</v>
          </cell>
          <cell r="C43">
            <v>40</v>
          </cell>
          <cell r="D43">
            <v>38</v>
          </cell>
          <cell r="E43" t="str">
            <v>ACUTE</v>
          </cell>
          <cell r="F43" t="str">
            <v>GBR</v>
          </cell>
          <cell r="G43" t="str">
            <v>Baltimore</v>
          </cell>
          <cell r="H43" t="str">
            <v>No</v>
          </cell>
          <cell r="I43" t="str">
            <v>NORTHWEST HOSPITAL CENTER</v>
          </cell>
          <cell r="J43" t="str">
            <v>Lifebridge- Northwest</v>
          </cell>
        </row>
        <row r="44">
          <cell r="A44">
            <v>210043</v>
          </cell>
          <cell r="B44">
            <v>41</v>
          </cell>
          <cell r="C44">
            <v>43</v>
          </cell>
          <cell r="D44">
            <v>41</v>
          </cell>
          <cell r="E44" t="str">
            <v>ACUTE</v>
          </cell>
          <cell r="F44" t="str">
            <v>GBR</v>
          </cell>
          <cell r="G44" t="str">
            <v>Anne Arundel</v>
          </cell>
          <cell r="H44" t="str">
            <v>Yes</v>
          </cell>
          <cell r="I44" t="str">
            <v>UM-BALTIMORE WASHINGTON MEDICAL CENTER</v>
          </cell>
          <cell r="J44" t="str">
            <v>UMMS- BWMC</v>
          </cell>
        </row>
        <row r="45">
          <cell r="A45">
            <v>210044</v>
          </cell>
          <cell r="B45">
            <v>42</v>
          </cell>
          <cell r="C45">
            <v>44</v>
          </cell>
          <cell r="D45">
            <v>42</v>
          </cell>
          <cell r="E45" t="str">
            <v>ACUTE</v>
          </cell>
          <cell r="F45" t="str">
            <v>GBR</v>
          </cell>
          <cell r="G45" t="str">
            <v>Baltimore</v>
          </cell>
          <cell r="H45" t="str">
            <v>Yes</v>
          </cell>
          <cell r="I45" t="str">
            <v>GREATER BALTIMORE MEDICAL CENTER</v>
          </cell>
          <cell r="J45" t="str">
            <v>GBMC</v>
          </cell>
        </row>
        <row r="46">
          <cell r="A46">
            <v>210045</v>
          </cell>
          <cell r="B46">
            <v>43</v>
          </cell>
          <cell r="C46">
            <v>45</v>
          </cell>
          <cell r="D46">
            <v>43</v>
          </cell>
          <cell r="E46" t="str">
            <v>FS MF</v>
          </cell>
          <cell r="F46" t="str">
            <v>TPR</v>
          </cell>
          <cell r="G46" t="str">
            <v>Somerset</v>
          </cell>
          <cell r="H46" t="str">
            <v>No</v>
          </cell>
          <cell r="I46" t="str">
            <v>TIDALHEALTH MCCREADY PAVILION</v>
          </cell>
          <cell r="J46" t="str">
            <v>Tidal- McCready</v>
          </cell>
        </row>
        <row r="47">
          <cell r="A47">
            <v>210048</v>
          </cell>
          <cell r="B47">
            <v>46</v>
          </cell>
          <cell r="C47">
            <v>48</v>
          </cell>
          <cell r="D47">
            <v>46</v>
          </cell>
          <cell r="E47" t="str">
            <v>ACUTE</v>
          </cell>
          <cell r="F47" t="str">
            <v>GBR</v>
          </cell>
          <cell r="G47" t="str">
            <v>Howard</v>
          </cell>
          <cell r="H47" t="str">
            <v>No</v>
          </cell>
          <cell r="I47" t="str">
            <v>HOWARD COUNTY GENERAL HOSPITAL</v>
          </cell>
          <cell r="J47" t="str">
            <v>JHH- Howard County</v>
          </cell>
        </row>
        <row r="48">
          <cell r="A48">
            <v>210048</v>
          </cell>
          <cell r="B48">
            <v>46</v>
          </cell>
          <cell r="C48">
            <v>48</v>
          </cell>
          <cell r="D48">
            <v>46</v>
          </cell>
          <cell r="E48" t="str">
            <v>ACUTE</v>
          </cell>
          <cell r="F48" t="str">
            <v>GBR</v>
          </cell>
          <cell r="G48" t="str">
            <v>Howard</v>
          </cell>
          <cell r="H48" t="str">
            <v>No</v>
          </cell>
          <cell r="I48" t="str">
            <v>JOHNS HOPKINS HOWARD COUNTY MEDICAL CENTER</v>
          </cell>
          <cell r="J48" t="str">
            <v>JHH- Howard County</v>
          </cell>
        </row>
        <row r="49">
          <cell r="A49">
            <v>210049</v>
          </cell>
          <cell r="B49">
            <v>47</v>
          </cell>
          <cell r="C49">
            <v>49</v>
          </cell>
          <cell r="D49">
            <v>47</v>
          </cell>
          <cell r="E49" t="str">
            <v>ACUTE</v>
          </cell>
          <cell r="F49" t="str">
            <v>GBR</v>
          </cell>
          <cell r="G49" t="str">
            <v>Harford</v>
          </cell>
          <cell r="H49" t="str">
            <v>No</v>
          </cell>
          <cell r="I49" t="str">
            <v>UM-UPPER CHESAPEAKE MEDICAL CENTER</v>
          </cell>
          <cell r="J49" t="str">
            <v>UMMS-Upper Chesapeake</v>
          </cell>
        </row>
        <row r="50">
          <cell r="A50">
            <v>210051</v>
          </cell>
          <cell r="B50">
            <v>48</v>
          </cell>
          <cell r="C50">
            <v>51</v>
          </cell>
          <cell r="D50">
            <v>48</v>
          </cell>
          <cell r="E50" t="str">
            <v>ACUTE</v>
          </cell>
          <cell r="F50" t="str">
            <v>GBR</v>
          </cell>
          <cell r="G50" t="str">
            <v>Prince Georges</v>
          </cell>
          <cell r="H50" t="str">
            <v>No</v>
          </cell>
          <cell r="I50" t="str">
            <v>DOCTORS COMMUNITY MEDICAL CENTER</v>
          </cell>
          <cell r="J50" t="str">
            <v>Luminis- Doctors</v>
          </cell>
        </row>
        <row r="51">
          <cell r="A51">
            <v>210052</v>
          </cell>
          <cell r="E51" t="str">
            <v>SPECIALTY</v>
          </cell>
          <cell r="F51" t="str">
            <v>Other</v>
          </cell>
          <cell r="G51" t="str">
            <v>Baltimore City</v>
          </cell>
          <cell r="H51" t="str">
            <v>No</v>
          </cell>
          <cell r="I51" t="str">
            <v>KENNEDY KRIEGER INSTITUTE</v>
          </cell>
          <cell r="J51" t="str">
            <v>Kennedy Krieger Institute</v>
          </cell>
        </row>
        <row r="52">
          <cell r="A52">
            <v>210054</v>
          </cell>
          <cell r="B52">
            <v>49</v>
          </cell>
          <cell r="C52">
            <v>54</v>
          </cell>
          <cell r="D52">
            <v>49</v>
          </cell>
          <cell r="E52" t="str">
            <v>ACUTE</v>
          </cell>
          <cell r="F52" t="str">
            <v>GBR</v>
          </cell>
          <cell r="G52" t="str">
            <v>Prince Georges</v>
          </cell>
          <cell r="H52" t="str">
            <v>No</v>
          </cell>
          <cell r="I52" t="str">
            <v>(OLD) SOUTHERN MARYLAND HOSPITAL</v>
          </cell>
          <cell r="J52" t="str">
            <v>Southern Maryland</v>
          </cell>
        </row>
        <row r="53">
          <cell r="A53">
            <v>210055</v>
          </cell>
          <cell r="B53">
            <v>50</v>
          </cell>
          <cell r="C53">
            <v>55</v>
          </cell>
          <cell r="D53">
            <v>50</v>
          </cell>
          <cell r="E53" t="str">
            <v>ACUTE</v>
          </cell>
          <cell r="F53" t="str">
            <v>GBR</v>
          </cell>
          <cell r="G53" t="str">
            <v>Prince Georges</v>
          </cell>
          <cell r="H53" t="str">
            <v>No</v>
          </cell>
          <cell r="I53" t="str">
            <v>UM LAUREL MEDICAL CENTER</v>
          </cell>
          <cell r="J53" t="str">
            <v>UMMS- Laurel</v>
          </cell>
        </row>
        <row r="54">
          <cell r="A54">
            <v>210055</v>
          </cell>
          <cell r="B54">
            <v>50</v>
          </cell>
          <cell r="C54">
            <v>55</v>
          </cell>
          <cell r="D54">
            <v>50</v>
          </cell>
          <cell r="E54" t="str">
            <v>FS MF</v>
          </cell>
          <cell r="F54" t="str">
            <v>GBR</v>
          </cell>
          <cell r="G54" t="str">
            <v>Prince Georges</v>
          </cell>
          <cell r="H54" t="str">
            <v>No</v>
          </cell>
          <cell r="I54" t="str">
            <v>UM LAUREL MEDICAL CENTER</v>
          </cell>
          <cell r="J54" t="str">
            <v>UMMS- Laurel</v>
          </cell>
        </row>
        <row r="55">
          <cell r="A55">
            <v>210056</v>
          </cell>
          <cell r="B55">
            <v>52</v>
          </cell>
          <cell r="C55">
            <v>2004</v>
          </cell>
          <cell r="D55">
            <v>52</v>
          </cell>
          <cell r="E55" t="str">
            <v>ACUTE</v>
          </cell>
          <cell r="F55" t="str">
            <v>GBR</v>
          </cell>
          <cell r="G55" t="str">
            <v>Baltimore City</v>
          </cell>
          <cell r="H55" t="str">
            <v>Yes</v>
          </cell>
          <cell r="I55" t="str">
            <v>MEDSTAR GOOD SAMARITAN</v>
          </cell>
          <cell r="J55" t="str">
            <v>MedStar- Good Sam</v>
          </cell>
        </row>
        <row r="56">
          <cell r="A56">
            <v>210057</v>
          </cell>
          <cell r="B56">
            <v>53</v>
          </cell>
          <cell r="C56">
            <v>5050</v>
          </cell>
          <cell r="D56">
            <v>53</v>
          </cell>
          <cell r="E56" t="str">
            <v>ACUTE</v>
          </cell>
          <cell r="F56" t="str">
            <v>GBR</v>
          </cell>
          <cell r="G56" t="str">
            <v>Montgomery</v>
          </cell>
          <cell r="H56" t="str">
            <v>Yes</v>
          </cell>
          <cell r="I56" t="str">
            <v>SHADY GROVE ADVENTIST HOSPITAL</v>
          </cell>
          <cell r="J56" t="str">
            <v>Adventist- Shady Grove</v>
          </cell>
        </row>
        <row r="57">
          <cell r="A57">
            <v>210058</v>
          </cell>
          <cell r="B57">
            <v>51</v>
          </cell>
          <cell r="C57">
            <v>2001</v>
          </cell>
          <cell r="D57">
            <v>51</v>
          </cell>
          <cell r="E57" t="str">
            <v>ACUTE</v>
          </cell>
          <cell r="F57" t="str">
            <v>GBR</v>
          </cell>
          <cell r="G57" t="str">
            <v>Baltimore City</v>
          </cell>
          <cell r="H57" t="str">
            <v>No</v>
          </cell>
          <cell r="I57" t="str">
            <v>UM-REHABILITATION &amp; ORTHOPAEDIC INSTITUTE</v>
          </cell>
          <cell r="J57" t="str">
            <v>UMMS- UMROI</v>
          </cell>
        </row>
        <row r="58">
          <cell r="A58">
            <v>210060</v>
          </cell>
          <cell r="B58">
            <v>60</v>
          </cell>
          <cell r="C58">
            <v>60</v>
          </cell>
          <cell r="D58">
            <v>60</v>
          </cell>
          <cell r="E58" t="str">
            <v>ACUTE</v>
          </cell>
          <cell r="F58" t="str">
            <v>GBR</v>
          </cell>
          <cell r="G58" t="str">
            <v>Prince Georges</v>
          </cell>
          <cell r="H58" t="str">
            <v>No</v>
          </cell>
          <cell r="I58" t="str">
            <v>ADVENTIST HEALTHCARE FORT WASHINGTON MEDICAL CENTER</v>
          </cell>
          <cell r="J58" t="str">
            <v>Adventist-Ft. Washington</v>
          </cell>
        </row>
        <row r="59">
          <cell r="A59">
            <v>210061</v>
          </cell>
          <cell r="B59">
            <v>58</v>
          </cell>
          <cell r="C59">
            <v>61</v>
          </cell>
          <cell r="D59">
            <v>58</v>
          </cell>
          <cell r="E59" t="str">
            <v>ACUTE</v>
          </cell>
          <cell r="F59" t="str">
            <v>GBR</v>
          </cell>
          <cell r="G59" t="str">
            <v>Worcester</v>
          </cell>
          <cell r="H59" t="str">
            <v>No</v>
          </cell>
          <cell r="I59" t="str">
            <v>ATLANTIC GENERAL HOSPITAL</v>
          </cell>
          <cell r="J59" t="str">
            <v>Atlantic General</v>
          </cell>
        </row>
        <row r="60">
          <cell r="A60">
            <v>210062</v>
          </cell>
          <cell r="C60">
            <v>62</v>
          </cell>
          <cell r="E60" t="str">
            <v>ACUTE</v>
          </cell>
          <cell r="F60" t="str">
            <v>GBR</v>
          </cell>
          <cell r="G60" t="str">
            <v>Prince Georges</v>
          </cell>
          <cell r="H60" t="str">
            <v>No</v>
          </cell>
          <cell r="I60" t="str">
            <v>MEDSTAR SOUTHERN MARYLAND HOSPITAL CENTER</v>
          </cell>
          <cell r="J60" t="str">
            <v>MedStar- Southern MD</v>
          </cell>
        </row>
        <row r="61">
          <cell r="A61">
            <v>210063</v>
          </cell>
          <cell r="C61">
            <v>63</v>
          </cell>
          <cell r="E61" t="str">
            <v>ACUTE</v>
          </cell>
          <cell r="F61" t="str">
            <v>GBR</v>
          </cell>
          <cell r="G61" t="str">
            <v>Baltimore</v>
          </cell>
          <cell r="H61" t="str">
            <v>No</v>
          </cell>
          <cell r="I61" t="str">
            <v>UM-ST. JOSEPH MEDICAL CENTER</v>
          </cell>
          <cell r="J61" t="str">
            <v>UMMS- St. Joe</v>
          </cell>
        </row>
        <row r="62">
          <cell r="A62">
            <v>210064</v>
          </cell>
          <cell r="C62">
            <v>5033</v>
          </cell>
          <cell r="E62" t="str">
            <v>ACUTE</v>
          </cell>
          <cell r="F62" t="str">
            <v>GBR</v>
          </cell>
          <cell r="G62" t="str">
            <v>Baltimore City</v>
          </cell>
          <cell r="H62" t="str">
            <v>No</v>
          </cell>
          <cell r="I62" t="str">
            <v>LEVINDALE</v>
          </cell>
          <cell r="J62" t="str">
            <v>Lifebridge- Levindale</v>
          </cell>
        </row>
        <row r="63">
          <cell r="A63">
            <v>210065</v>
          </cell>
          <cell r="C63">
            <v>65</v>
          </cell>
          <cell r="E63" t="str">
            <v>ACUTE</v>
          </cell>
          <cell r="F63" t="str">
            <v>OTH</v>
          </cell>
          <cell r="G63" t="str">
            <v>Montgomery</v>
          </cell>
          <cell r="H63" t="str">
            <v>No</v>
          </cell>
          <cell r="I63" t="str">
            <v>HOLY CROSS HOSPITAL-GERMANTOWN</v>
          </cell>
          <cell r="J63" t="str">
            <v>Trinity - Holy Cross Germantown</v>
          </cell>
        </row>
        <row r="64">
          <cell r="A64">
            <v>210068</v>
          </cell>
          <cell r="C64">
            <v>68</v>
          </cell>
          <cell r="E64" t="str">
            <v>ACUTE</v>
          </cell>
          <cell r="F64" t="str">
            <v>Other</v>
          </cell>
          <cell r="G64" t="str">
            <v>Baltimore City</v>
          </cell>
          <cell r="H64" t="str">
            <v>No</v>
          </cell>
          <cell r="I64" t="str">
            <v>BALTIMORE CONVENTION CENTER</v>
          </cell>
          <cell r="J64" t="str">
            <v>UMMS- Convention Center</v>
          </cell>
        </row>
        <row r="65">
          <cell r="A65">
            <v>210080</v>
          </cell>
          <cell r="D65">
            <v>80</v>
          </cell>
          <cell r="E65" t="str">
            <v>ACUTE</v>
          </cell>
          <cell r="F65" t="str">
            <v>GBR</v>
          </cell>
          <cell r="G65" t="str">
            <v>Baltimore City</v>
          </cell>
          <cell r="H65" t="str">
            <v>Yes</v>
          </cell>
          <cell r="I65" t="str">
            <v>SINAI HOSPITAL ONCOLOGY</v>
          </cell>
          <cell r="J65" t="str">
            <v>Lifebridge- Sinai Oncology</v>
          </cell>
        </row>
        <row r="66">
          <cell r="A66">
            <v>210087</v>
          </cell>
          <cell r="C66">
            <v>87</v>
          </cell>
          <cell r="E66" t="str">
            <v>FS ER</v>
          </cell>
          <cell r="F66" t="str">
            <v>GBR</v>
          </cell>
          <cell r="G66" t="str">
            <v>Montgomery</v>
          </cell>
          <cell r="H66" t="str">
            <v>No</v>
          </cell>
          <cell r="I66" t="str">
            <v>GERMANTOWN EMERGENCY CENTER</v>
          </cell>
          <cell r="J66" t="str">
            <v>Adventist- Germantown ED</v>
          </cell>
        </row>
        <row r="67">
          <cell r="A67">
            <v>210088</v>
          </cell>
          <cell r="C67">
            <v>88</v>
          </cell>
          <cell r="E67" t="str">
            <v>FS ER</v>
          </cell>
          <cell r="F67" t="str">
            <v>GBR</v>
          </cell>
          <cell r="G67" t="str">
            <v>QueenAnnes</v>
          </cell>
          <cell r="H67" t="str">
            <v>No</v>
          </cell>
          <cell r="I67" t="str">
            <v>UM-QUEEN ANNE'S FREESTANDING EMERGENCY</v>
          </cell>
          <cell r="J67" t="str">
            <v>UMMS-Queen Anne's ED</v>
          </cell>
        </row>
        <row r="68">
          <cell r="A68">
            <v>210089</v>
          </cell>
          <cell r="C68">
            <v>89</v>
          </cell>
          <cell r="E68" t="str">
            <v>SPECIALTY</v>
          </cell>
          <cell r="F68" t="str">
            <v>Other</v>
          </cell>
          <cell r="G68" t="str">
            <v>Montgomery</v>
          </cell>
          <cell r="H68" t="str">
            <v>No</v>
          </cell>
          <cell r="I68" t="str">
            <v>ADVENTIST REHAB AT WHITE OAK</v>
          </cell>
          <cell r="J68" t="str">
            <v>Adventist Rehab</v>
          </cell>
        </row>
        <row r="69">
          <cell r="A69">
            <v>210333</v>
          </cell>
          <cell r="C69">
            <v>333</v>
          </cell>
          <cell r="E69" t="str">
            <v>FS ER</v>
          </cell>
          <cell r="F69" t="str">
            <v>GBR</v>
          </cell>
          <cell r="G69" t="str">
            <v>Prince Georges</v>
          </cell>
          <cell r="H69" t="str">
            <v>No</v>
          </cell>
          <cell r="I69" t="str">
            <v>UM-BOWIE HEALTH CENTER</v>
          </cell>
          <cell r="J69" t="str">
            <v>UMMS-Bowie ED</v>
          </cell>
        </row>
        <row r="70">
          <cell r="A70">
            <v>210904</v>
          </cell>
          <cell r="B70">
            <v>54</v>
          </cell>
          <cell r="C70">
            <v>904</v>
          </cell>
          <cell r="D70">
            <v>54</v>
          </cell>
          <cell r="E70" t="str">
            <v>ACUTE</v>
          </cell>
          <cell r="F70" t="str">
            <v>GBR</v>
          </cell>
          <cell r="G70" t="str">
            <v>Baltimore</v>
          </cell>
          <cell r="H70" t="str">
            <v>Yes</v>
          </cell>
          <cell r="I70" t="str">
            <v>(OLD) JOHNS HOPKINS ONCOLOGY</v>
          </cell>
          <cell r="J70" t="str">
            <v>JH Oncology</v>
          </cell>
        </row>
        <row r="71">
          <cell r="A71">
            <v>212002</v>
          </cell>
          <cell r="E71" t="str">
            <v>CHRONIC</v>
          </cell>
          <cell r="F71" t="str">
            <v>Specialty</v>
          </cell>
          <cell r="G71" t="str">
            <v>Allegany</v>
          </cell>
          <cell r="H71" t="str">
            <v>No</v>
          </cell>
          <cell r="I71" t="str">
            <v>WESTERN MARYLAND HOSPITAL CENTER</v>
          </cell>
          <cell r="J71" t="str">
            <v>WMD Specialty Hospital</v>
          </cell>
        </row>
        <row r="72">
          <cell r="A72">
            <v>212003</v>
          </cell>
          <cell r="E72" t="str">
            <v>CHRONIC</v>
          </cell>
          <cell r="F72" t="str">
            <v>Other</v>
          </cell>
          <cell r="G72" t="str">
            <v>Wicomico</v>
          </cell>
          <cell r="H72" t="str">
            <v>No</v>
          </cell>
          <cell r="I72" t="str">
            <v>DEER'S HEAD HOSPITAL CENTER</v>
          </cell>
          <cell r="J72" t="str">
            <v>Deer’s Head Hospital Center</v>
          </cell>
        </row>
        <row r="73">
          <cell r="A73">
            <v>212005</v>
          </cell>
          <cell r="E73" t="str">
            <v>CHRONIC</v>
          </cell>
          <cell r="F73" t="str">
            <v>GBR</v>
          </cell>
          <cell r="G73" t="str">
            <v>Baltimore</v>
          </cell>
          <cell r="H73" t="str">
            <v>No</v>
          </cell>
          <cell r="I73" t="str">
            <v>(OLD) LEVINDALE GERIATRIC CENTER</v>
          </cell>
          <cell r="J73" t="str">
            <v>Levindale Geriatric</v>
          </cell>
        </row>
        <row r="74">
          <cell r="A74">
            <v>212007</v>
          </cell>
          <cell r="C74">
            <v>5089</v>
          </cell>
          <cell r="E74" t="str">
            <v>CHRONIC</v>
          </cell>
          <cell r="F74" t="str">
            <v>Other</v>
          </cell>
          <cell r="G74" t="str">
            <v>Baltimore</v>
          </cell>
          <cell r="H74" t="str">
            <v>No</v>
          </cell>
          <cell r="I74" t="str">
            <v>(OLD) UNIVERSITY SPECIALTY HOSPITAL</v>
          </cell>
          <cell r="J74" t="str">
            <v>University Specialty</v>
          </cell>
        </row>
        <row r="75">
          <cell r="A75">
            <v>212203</v>
          </cell>
          <cell r="E75" t="str">
            <v>CHRONIC</v>
          </cell>
          <cell r="F75" t="str">
            <v>Other</v>
          </cell>
          <cell r="G75" t="str">
            <v>Prince Georges</v>
          </cell>
          <cell r="H75" t="str">
            <v>No</v>
          </cell>
          <cell r="I75" t="str">
            <v>GLADYS SPELLMAN CARE UNIT AT LAUREL REGION</v>
          </cell>
          <cell r="J75" t="str">
            <v>Gladys Spellman</v>
          </cell>
        </row>
        <row r="76">
          <cell r="A76">
            <v>213028</v>
          </cell>
          <cell r="C76">
            <v>3028</v>
          </cell>
          <cell r="E76" t="str">
            <v>SPECIALTY</v>
          </cell>
          <cell r="F76" t="str">
            <v>Other</v>
          </cell>
          <cell r="G76" t="str">
            <v>Wicomico</v>
          </cell>
          <cell r="H76" t="str">
            <v>No</v>
          </cell>
          <cell r="I76" t="str">
            <v>ENCOMPASS HEALTH REHABILITATION HOSPITAL</v>
          </cell>
          <cell r="J76" t="str">
            <v>Chesapeake Rehab</v>
          </cell>
        </row>
        <row r="77">
          <cell r="A77">
            <v>213029</v>
          </cell>
          <cell r="C77">
            <v>3029</v>
          </cell>
          <cell r="E77" t="str">
            <v>SPECIALTY</v>
          </cell>
          <cell r="F77" t="str">
            <v>Other</v>
          </cell>
          <cell r="G77" t="str">
            <v>Montgomery</v>
          </cell>
          <cell r="H77" t="str">
            <v>No</v>
          </cell>
          <cell r="I77" t="str">
            <v>ADVENTIST REHAB OF MARYLAND</v>
          </cell>
          <cell r="J77" t="str">
            <v>Adventist- Adv Rehab MD</v>
          </cell>
        </row>
        <row r="78">
          <cell r="A78">
            <v>213030</v>
          </cell>
          <cell r="C78">
            <v>3030</v>
          </cell>
          <cell r="E78" t="str">
            <v>SPECIALTY</v>
          </cell>
          <cell r="F78" t="str">
            <v>Other</v>
          </cell>
          <cell r="G78" t="str">
            <v>Prince Georges</v>
          </cell>
          <cell r="H78" t="str">
            <v>No</v>
          </cell>
          <cell r="I78" t="str">
            <v>ENCOMPASS HEALTH REHABILITATION HOSPITAL OF SOUTHERN MARYLAND</v>
          </cell>
          <cell r="J78" t="str">
            <v>Rehab Hospital of Bowie</v>
          </cell>
        </row>
        <row r="79">
          <cell r="A79">
            <v>213300</v>
          </cell>
          <cell r="C79">
            <v>5034</v>
          </cell>
          <cell r="E79" t="str">
            <v>SPECIALTY</v>
          </cell>
          <cell r="F79" t="str">
            <v>Other</v>
          </cell>
          <cell r="G79" t="str">
            <v>Baltimore City</v>
          </cell>
          <cell r="H79" t="str">
            <v>No</v>
          </cell>
          <cell r="I79" t="str">
            <v>MT. WASHINGTON PEDIATRIC HOSPITAL</v>
          </cell>
          <cell r="J79" t="str">
            <v>Mt. Washington Peds</v>
          </cell>
        </row>
        <row r="80">
          <cell r="A80">
            <v>214000</v>
          </cell>
          <cell r="C80">
            <v>4000</v>
          </cell>
          <cell r="E80" t="str">
            <v>PSYCHIATRIC</v>
          </cell>
          <cell r="F80" t="str">
            <v>Other</v>
          </cell>
          <cell r="G80" t="str">
            <v>Baltimore</v>
          </cell>
          <cell r="H80" t="str">
            <v>No</v>
          </cell>
          <cell r="I80" t="str">
            <v>SHEPPARD &amp; ENOCH PRATT HOSPITAL</v>
          </cell>
          <cell r="J80" t="str">
            <v>Sheppard Pratt</v>
          </cell>
        </row>
        <row r="81">
          <cell r="A81">
            <v>214002</v>
          </cell>
          <cell r="E81" t="str">
            <v>PSYCHIATRIC</v>
          </cell>
          <cell r="F81" t="str">
            <v>Other</v>
          </cell>
          <cell r="G81" t="str">
            <v>Dorchester</v>
          </cell>
          <cell r="H81" t="str">
            <v>No</v>
          </cell>
          <cell r="I81" t="str">
            <v>EASTERN SHORE HOSPITAL CENTER</v>
          </cell>
          <cell r="J81" t="str">
            <v>Eastern Shore Hospital Center</v>
          </cell>
        </row>
        <row r="82">
          <cell r="A82">
            <v>214003</v>
          </cell>
          <cell r="C82">
            <v>4003</v>
          </cell>
          <cell r="E82" t="str">
            <v>PSYCHIATRIC</v>
          </cell>
          <cell r="F82" t="str">
            <v>Other</v>
          </cell>
          <cell r="G82"/>
          <cell r="H82" t="str">
            <v>No</v>
          </cell>
          <cell r="I82" t="str">
            <v>BROOK LANE</v>
          </cell>
          <cell r="J82" t="str">
            <v>Brook Lane</v>
          </cell>
        </row>
        <row r="83">
          <cell r="A83">
            <v>214004</v>
          </cell>
          <cell r="E83" t="str">
            <v>PSYCHIATRIC</v>
          </cell>
          <cell r="F83" t="str">
            <v>Other</v>
          </cell>
          <cell r="G83" t="str">
            <v>Carroll</v>
          </cell>
          <cell r="H83" t="str">
            <v>No</v>
          </cell>
          <cell r="I83" t="str">
            <v>SPRINGFIELD HOSPITAL CENTER</v>
          </cell>
          <cell r="J83" t="str">
            <v>Springfield Hospital Center</v>
          </cell>
        </row>
        <row r="84">
          <cell r="A84">
            <v>214012</v>
          </cell>
          <cell r="E84" t="str">
            <v>PSYCHIATRIC</v>
          </cell>
          <cell r="F84" t="str">
            <v>Other</v>
          </cell>
          <cell r="G84" t="str">
            <v>Allegany</v>
          </cell>
          <cell r="H84" t="str">
            <v>No</v>
          </cell>
          <cell r="I84" t="str">
            <v>THOMAS B. FINAN CENTER</v>
          </cell>
          <cell r="J84" t="str">
            <v>Thomas B. Finan Center</v>
          </cell>
        </row>
        <row r="85">
          <cell r="A85">
            <v>214013</v>
          </cell>
          <cell r="C85">
            <v>4013</v>
          </cell>
          <cell r="E85" t="str">
            <v>PSYCHIATRIC</v>
          </cell>
          <cell r="F85" t="str">
            <v>Other</v>
          </cell>
          <cell r="G85"/>
          <cell r="H85" t="str">
            <v>No</v>
          </cell>
          <cell r="I85" t="str">
            <v>ADVENTIST BEHAVIORAL HEALTH-ROCKVILLE</v>
          </cell>
          <cell r="J85" t="str">
            <v>Adventist- BH-Rockville</v>
          </cell>
        </row>
        <row r="86">
          <cell r="A86">
            <v>214019</v>
          </cell>
          <cell r="C86">
            <v>4019</v>
          </cell>
          <cell r="E86" t="str">
            <v>PSYCHIATRIC</v>
          </cell>
          <cell r="F86" t="str">
            <v>Other</v>
          </cell>
          <cell r="G86" t="str">
            <v>Anne Arundel</v>
          </cell>
          <cell r="H86" t="str">
            <v>No</v>
          </cell>
          <cell r="I86" t="str">
            <v>J. KENT MCNEW FAMILY MEDICAL CENTER</v>
          </cell>
          <cell r="J86" t="str">
            <v>McNew Family Medical Center</v>
          </cell>
        </row>
        <row r="87">
          <cell r="A87">
            <v>218992</v>
          </cell>
          <cell r="C87">
            <v>8992</v>
          </cell>
          <cell r="D87">
            <v>71</v>
          </cell>
          <cell r="E87" t="str">
            <v>ACUTE</v>
          </cell>
          <cell r="F87" t="str">
            <v>GBR</v>
          </cell>
          <cell r="G87" t="str">
            <v>Baltimore City</v>
          </cell>
          <cell r="H87" t="str">
            <v>Yes</v>
          </cell>
          <cell r="I87" t="str">
            <v>UM-SHOCK TRAUMA</v>
          </cell>
          <cell r="J87" t="str">
            <v>UMMS-Shock Trauma</v>
          </cell>
        </row>
        <row r="88">
          <cell r="A88">
            <v>218994</v>
          </cell>
          <cell r="B88">
            <v>72</v>
          </cell>
          <cell r="C88">
            <v>8994</v>
          </cell>
          <cell r="D88">
            <v>72</v>
          </cell>
          <cell r="E88" t="str">
            <v>ACUTE</v>
          </cell>
          <cell r="F88" t="str">
            <v>GBR</v>
          </cell>
          <cell r="G88" t="str">
            <v>Baltimore City</v>
          </cell>
          <cell r="H88" t="str">
            <v>Yes</v>
          </cell>
          <cell r="I88" t="str">
            <v>UM-CANCER CENTER</v>
          </cell>
          <cell r="J88" t="str">
            <v>UMMS-Cancer Center</v>
          </cell>
        </row>
        <row r="89">
          <cell r="A89">
            <v>660000</v>
          </cell>
          <cell r="E89" t="str">
            <v>OTHER</v>
          </cell>
          <cell r="F89" t="str">
            <v>Other</v>
          </cell>
          <cell r="G89"/>
          <cell r="H89" t="str">
            <v>No</v>
          </cell>
          <cell r="I89" t="str">
            <v>OTHER</v>
          </cell>
          <cell r="J89" t="str">
            <v>Other</v>
          </cell>
        </row>
        <row r="90">
          <cell r="A90">
            <v>214020</v>
          </cell>
          <cell r="C90">
            <v>4020</v>
          </cell>
          <cell r="E90" t="str">
            <v>PSYCHIATRIC</v>
          </cell>
          <cell r="F90" t="str">
            <v>Other</v>
          </cell>
          <cell r="G90" t="str">
            <v>Anne Arundel</v>
          </cell>
          <cell r="H90" t="str">
            <v>No</v>
          </cell>
          <cell r="I90" t="str">
            <v>J. KENT MCNEW FAMILY MEDICAL CENTER</v>
          </cell>
          <cell r="J90" t="str">
            <v>Luminis- McNew Family Medical Center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CY2024 Improve All Payers"/>
      <sheetName val="Attainment"/>
      <sheetName val="3a.CY2024 Improve Medicare FFS"/>
      <sheetName val="3b.CY2024 Improve Medicaid"/>
      <sheetName val="6.CY2022 Readmit Norms"/>
      <sheetName val="7.CY2223-23 Readmit Rates"/>
    </sheetNames>
    <sheetDataSet>
      <sheetData sheetId="0" refreshError="1">
        <row r="7">
          <cell r="A7">
            <v>210001</v>
          </cell>
          <cell r="B7" t="str">
            <v>Meritus</v>
          </cell>
          <cell r="C7">
            <v>24483</v>
          </cell>
          <cell r="D7">
            <v>2979</v>
          </cell>
          <cell r="E7">
            <v>0.1217</v>
          </cell>
          <cell r="F7">
            <v>2790.9758999999999</v>
          </cell>
          <cell r="G7">
            <v>1.0673686</v>
          </cell>
          <cell r="H7">
            <v>0.1234</v>
          </cell>
          <cell r="I7">
            <v>14028</v>
          </cell>
          <cell r="J7">
            <v>1883</v>
          </cell>
          <cell r="K7">
            <v>0.13420000000000001</v>
          </cell>
          <cell r="L7">
            <v>1680.9992</v>
          </cell>
          <cell r="M7">
            <v>1.1201671</v>
          </cell>
          <cell r="N7">
            <v>0.1295</v>
          </cell>
          <cell r="O7">
            <v>4.9399999999999999E-2</v>
          </cell>
          <cell r="P7">
            <v>4.943273905996759E-2</v>
          </cell>
        </row>
        <row r="8">
          <cell r="A8">
            <v>210002</v>
          </cell>
          <cell r="B8" t="str">
            <v>UMMS- UMMC</v>
          </cell>
          <cell r="C8">
            <v>38194</v>
          </cell>
          <cell r="D8">
            <v>4405</v>
          </cell>
          <cell r="E8">
            <v>0.1153</v>
          </cell>
          <cell r="F8">
            <v>4566.4589999999998</v>
          </cell>
          <cell r="G8">
            <v>0.96464240000000001</v>
          </cell>
          <cell r="H8">
            <v>0.1115</v>
          </cell>
          <cell r="I8">
            <v>19286</v>
          </cell>
          <cell r="J8">
            <v>2402</v>
          </cell>
          <cell r="K8">
            <v>0.1245</v>
          </cell>
          <cell r="L8">
            <v>2380.8065000000001</v>
          </cell>
          <cell r="M8">
            <v>1.0089018000000001</v>
          </cell>
          <cell r="N8">
            <v>0.1167</v>
          </cell>
          <cell r="O8">
            <v>4.6600000000000003E-2</v>
          </cell>
          <cell r="P8">
            <v>4.6636771300448299E-2</v>
          </cell>
        </row>
        <row r="9">
          <cell r="A9">
            <v>210003</v>
          </cell>
          <cell r="B9" t="str">
            <v>UMMS- Capital Region</v>
          </cell>
          <cell r="C9">
            <v>18391</v>
          </cell>
          <cell r="D9">
            <v>1694</v>
          </cell>
          <cell r="E9">
            <v>9.2100000000000001E-2</v>
          </cell>
          <cell r="F9">
            <v>2040.4852000000001</v>
          </cell>
          <cell r="G9">
            <v>0.83019469999999995</v>
          </cell>
          <cell r="H9">
            <v>9.6000000000000002E-2</v>
          </cell>
          <cell r="I9">
            <v>9583</v>
          </cell>
          <cell r="J9">
            <v>886</v>
          </cell>
          <cell r="K9">
            <v>9.2499999999999999E-2</v>
          </cell>
          <cell r="L9">
            <v>1069.7475999999999</v>
          </cell>
          <cell r="M9">
            <v>0.82823270000000004</v>
          </cell>
          <cell r="N9">
            <v>9.5799999999999996E-2</v>
          </cell>
          <cell r="O9">
            <v>-2.0999999999999999E-3</v>
          </cell>
          <cell r="P9">
            <v>-2.083333333333437E-3</v>
          </cell>
        </row>
        <row r="10">
          <cell r="A10">
            <v>210004</v>
          </cell>
          <cell r="B10" t="str">
            <v>Trinity - Holy Cross</v>
          </cell>
          <cell r="C10">
            <v>39021</v>
          </cell>
          <cell r="D10">
            <v>3117</v>
          </cell>
          <cell r="E10">
            <v>7.9899999999999999E-2</v>
          </cell>
          <cell r="F10">
            <v>3153.4839999999999</v>
          </cell>
          <cell r="G10">
            <v>0.98843060000000005</v>
          </cell>
          <cell r="H10">
            <v>0.1143</v>
          </cell>
          <cell r="I10">
            <v>19356</v>
          </cell>
          <cell r="J10">
            <v>1699</v>
          </cell>
          <cell r="K10">
            <v>8.7800000000000003E-2</v>
          </cell>
          <cell r="L10">
            <v>1671.5923</v>
          </cell>
          <cell r="M10">
            <v>1.0163962</v>
          </cell>
          <cell r="N10">
            <v>0.11749999999999999</v>
          </cell>
          <cell r="O10">
            <v>2.8000000000000001E-2</v>
          </cell>
          <cell r="P10">
            <v>2.7996500437445171E-2</v>
          </cell>
        </row>
        <row r="11">
          <cell r="A11">
            <v>210005</v>
          </cell>
          <cell r="B11" t="str">
            <v>Frederick</v>
          </cell>
          <cell r="C11">
            <v>25284</v>
          </cell>
          <cell r="D11">
            <v>2704</v>
          </cell>
          <cell r="E11">
            <v>0.1069</v>
          </cell>
          <cell r="F11">
            <v>2772.7408999999998</v>
          </cell>
          <cell r="G11">
            <v>0.97520830000000003</v>
          </cell>
          <cell r="H11">
            <v>0.1128</v>
          </cell>
          <cell r="I11">
            <v>13355</v>
          </cell>
          <cell r="J11">
            <v>1386</v>
          </cell>
          <cell r="K11">
            <v>0.1038</v>
          </cell>
          <cell r="L11">
            <v>1471.325</v>
          </cell>
          <cell r="M11">
            <v>0.94200799999999996</v>
          </cell>
          <cell r="N11">
            <v>0.1089</v>
          </cell>
          <cell r="O11">
            <v>-3.4599999999999999E-2</v>
          </cell>
          <cell r="P11">
            <v>-3.4574468085106336E-2</v>
          </cell>
        </row>
        <row r="12">
          <cell r="A12">
            <v>210008</v>
          </cell>
          <cell r="B12" t="str">
            <v>Mercy</v>
          </cell>
          <cell r="C12">
            <v>16432</v>
          </cell>
          <cell r="D12">
            <v>1579</v>
          </cell>
          <cell r="E12">
            <v>9.6100000000000005E-2</v>
          </cell>
          <cell r="F12">
            <v>1329.7908</v>
          </cell>
          <cell r="G12">
            <v>1.1874047999999999</v>
          </cell>
          <cell r="H12">
            <v>0.13730000000000001</v>
          </cell>
          <cell r="I12">
            <v>8953</v>
          </cell>
          <cell r="J12">
            <v>890</v>
          </cell>
          <cell r="K12">
            <v>9.9400000000000002E-2</v>
          </cell>
          <cell r="L12">
            <v>770.35730999999998</v>
          </cell>
          <cell r="M12">
            <v>1.155308</v>
          </cell>
          <cell r="N12">
            <v>0.1336</v>
          </cell>
          <cell r="O12">
            <v>-2.69E-2</v>
          </cell>
          <cell r="P12">
            <v>-2.6948288419519351E-2</v>
          </cell>
        </row>
        <row r="13">
          <cell r="A13">
            <v>210009</v>
          </cell>
          <cell r="B13" t="str">
            <v>JHH- Johns Hopkins</v>
          </cell>
          <cell r="C13">
            <v>66656</v>
          </cell>
          <cell r="D13">
            <v>8676</v>
          </cell>
          <cell r="E13">
            <v>0.13020000000000001</v>
          </cell>
          <cell r="F13">
            <v>8292.4338000000007</v>
          </cell>
          <cell r="G13">
            <v>1.0462549999999999</v>
          </cell>
          <cell r="H13">
            <v>0.121</v>
          </cell>
          <cell r="I13">
            <v>34282</v>
          </cell>
          <cell r="J13">
            <v>4369</v>
          </cell>
          <cell r="K13">
            <v>0.12740000000000001</v>
          </cell>
          <cell r="L13">
            <v>4273.3563000000004</v>
          </cell>
          <cell r="M13">
            <v>1.0223814</v>
          </cell>
          <cell r="N13">
            <v>0.1182</v>
          </cell>
          <cell r="O13">
            <v>-2.3099999999999999E-2</v>
          </cell>
          <cell r="P13">
            <v>-2.3140495867768562E-2</v>
          </cell>
        </row>
        <row r="14">
          <cell r="A14">
            <v>210011</v>
          </cell>
          <cell r="B14" t="str">
            <v>Saint Agnes</v>
          </cell>
          <cell r="C14">
            <v>18238</v>
          </cell>
          <cell r="D14">
            <v>2239</v>
          </cell>
          <cell r="E14">
            <v>0.12280000000000001</v>
          </cell>
          <cell r="F14">
            <v>2125.9589000000001</v>
          </cell>
          <cell r="G14">
            <v>1.0531718000000001</v>
          </cell>
          <cell r="H14">
            <v>0.12180000000000001</v>
          </cell>
          <cell r="I14">
            <v>8925</v>
          </cell>
          <cell r="J14">
            <v>1027</v>
          </cell>
          <cell r="K14">
            <v>0.11509999999999999</v>
          </cell>
          <cell r="L14">
            <v>1045.2167999999999</v>
          </cell>
          <cell r="M14">
            <v>0.98257130000000004</v>
          </cell>
          <cell r="N14">
            <v>0.11360000000000001</v>
          </cell>
          <cell r="O14">
            <v>-6.7299999999999999E-2</v>
          </cell>
          <cell r="P14">
            <v>-6.7323481116584594E-2</v>
          </cell>
        </row>
        <row r="15">
          <cell r="A15">
            <v>210012</v>
          </cell>
          <cell r="B15" t="str">
            <v>Lifebridge- Sinai</v>
          </cell>
          <cell r="C15">
            <v>24238</v>
          </cell>
          <cell r="D15">
            <v>3022</v>
          </cell>
          <cell r="E15">
            <v>0.12470000000000001</v>
          </cell>
          <cell r="F15">
            <v>2990.4367999999999</v>
          </cell>
          <cell r="G15">
            <v>1.0105546999999999</v>
          </cell>
          <cell r="H15">
            <v>0.1169</v>
          </cell>
          <cell r="I15">
            <v>13644</v>
          </cell>
          <cell r="J15">
            <v>1799</v>
          </cell>
          <cell r="K15">
            <v>0.13189999999999999</v>
          </cell>
          <cell r="L15">
            <v>1707.6149</v>
          </cell>
          <cell r="M15">
            <v>1.0535162</v>
          </cell>
          <cell r="N15">
            <v>0.12180000000000001</v>
          </cell>
          <cell r="O15">
            <v>4.19E-2</v>
          </cell>
          <cell r="P15">
            <v>4.1916167664670656E-2</v>
          </cell>
        </row>
        <row r="16">
          <cell r="A16">
            <v>210015</v>
          </cell>
          <cell r="B16" t="str">
            <v>MedStar- Franklin Square</v>
          </cell>
          <cell r="C16">
            <v>29946</v>
          </cell>
          <cell r="D16">
            <v>3750</v>
          </cell>
          <cell r="E16">
            <v>0.12520000000000001</v>
          </cell>
          <cell r="F16">
            <v>3669.1745999999998</v>
          </cell>
          <cell r="G16">
            <v>1.0220282000000001</v>
          </cell>
          <cell r="H16">
            <v>0.1182</v>
          </cell>
          <cell r="I16">
            <v>16405</v>
          </cell>
          <cell r="J16">
            <v>2251</v>
          </cell>
          <cell r="K16">
            <v>0.13719999999999999</v>
          </cell>
          <cell r="L16">
            <v>2059.8779</v>
          </cell>
          <cell r="M16">
            <v>1.0927832</v>
          </cell>
          <cell r="N16">
            <v>0.12640000000000001</v>
          </cell>
          <cell r="O16">
            <v>6.9400000000000003E-2</v>
          </cell>
          <cell r="P16">
            <v>6.9373942470389194E-2</v>
          </cell>
        </row>
        <row r="17">
          <cell r="A17">
            <v>210016</v>
          </cell>
          <cell r="B17" t="str">
            <v>Adventist- White Oak</v>
          </cell>
          <cell r="C17">
            <v>17311</v>
          </cell>
          <cell r="D17">
            <v>1833</v>
          </cell>
          <cell r="E17">
            <v>0.10589999999999999</v>
          </cell>
          <cell r="F17">
            <v>1829.2883999999999</v>
          </cell>
          <cell r="G17">
            <v>1.0020290000000001</v>
          </cell>
          <cell r="H17">
            <v>0.1159</v>
          </cell>
          <cell r="I17">
            <v>9698</v>
          </cell>
          <cell r="J17">
            <v>1023</v>
          </cell>
          <cell r="K17">
            <v>0.1055</v>
          </cell>
          <cell r="L17">
            <v>1046.0328</v>
          </cell>
          <cell r="M17">
            <v>0.97798079999999998</v>
          </cell>
          <cell r="N17">
            <v>0.11310000000000001</v>
          </cell>
          <cell r="O17">
            <v>-2.4199999999999999E-2</v>
          </cell>
          <cell r="P17">
            <v>-2.415875754961172E-2</v>
          </cell>
        </row>
        <row r="18">
          <cell r="A18">
            <v>210017</v>
          </cell>
          <cell r="B18" t="str">
            <v>Garrett</v>
          </cell>
          <cell r="C18">
            <v>2791</v>
          </cell>
          <cell r="D18">
            <v>174</v>
          </cell>
          <cell r="E18">
            <v>6.2300000000000001E-2</v>
          </cell>
          <cell r="F18">
            <v>319.07593000000003</v>
          </cell>
          <cell r="G18">
            <v>0.5453247</v>
          </cell>
          <cell r="H18">
            <v>6.3100000000000003E-2</v>
          </cell>
          <cell r="I18">
            <v>1600</v>
          </cell>
          <cell r="J18">
            <v>126</v>
          </cell>
          <cell r="K18">
            <v>7.8799999999999995E-2</v>
          </cell>
          <cell r="L18">
            <v>180.92740000000001</v>
          </cell>
          <cell r="M18">
            <v>0.69641189999999997</v>
          </cell>
          <cell r="N18">
            <v>8.0500000000000002E-2</v>
          </cell>
          <cell r="O18">
            <v>0.27579999999999999</v>
          </cell>
          <cell r="P18">
            <v>0.27575277337559423</v>
          </cell>
        </row>
        <row r="19">
          <cell r="A19">
            <v>210018</v>
          </cell>
          <cell r="B19" t="str">
            <v>MedStar- Montgomery</v>
          </cell>
          <cell r="C19">
            <v>9410</v>
          </cell>
          <cell r="D19">
            <v>1114</v>
          </cell>
          <cell r="E19">
            <v>0.11840000000000001</v>
          </cell>
          <cell r="F19">
            <v>1217.71</v>
          </cell>
          <cell r="G19">
            <v>0.91483199999999998</v>
          </cell>
          <cell r="H19">
            <v>0.10580000000000001</v>
          </cell>
          <cell r="I19">
            <v>5235</v>
          </cell>
          <cell r="J19">
            <v>650</v>
          </cell>
          <cell r="K19">
            <v>0.1242</v>
          </cell>
          <cell r="L19">
            <v>672.33091999999999</v>
          </cell>
          <cell r="M19">
            <v>0.96678580000000003</v>
          </cell>
          <cell r="N19">
            <v>0.1118</v>
          </cell>
          <cell r="O19">
            <v>5.67E-2</v>
          </cell>
          <cell r="P19">
            <v>5.6710775047258855E-2</v>
          </cell>
        </row>
        <row r="20">
          <cell r="A20">
            <v>210019</v>
          </cell>
          <cell r="B20" t="str">
            <v>Tidal- Peninsula</v>
          </cell>
          <cell r="C20">
            <v>26671</v>
          </cell>
          <cell r="D20">
            <v>2854</v>
          </cell>
          <cell r="E20">
            <v>0.107</v>
          </cell>
          <cell r="F20">
            <v>3025.1059</v>
          </cell>
          <cell r="G20">
            <v>0.94343809999999995</v>
          </cell>
          <cell r="H20">
            <v>0.1091</v>
          </cell>
          <cell r="I20">
            <v>13842</v>
          </cell>
          <cell r="J20">
            <v>1367</v>
          </cell>
          <cell r="K20">
            <v>9.8799999999999999E-2</v>
          </cell>
          <cell r="L20">
            <v>1595.7888</v>
          </cell>
          <cell r="M20">
            <v>0.85662959999999999</v>
          </cell>
          <cell r="N20">
            <v>9.9099999999999994E-2</v>
          </cell>
          <cell r="O20">
            <v>-9.1700000000000004E-2</v>
          </cell>
          <cell r="P20">
            <v>-9.1659028414298849E-2</v>
          </cell>
        </row>
        <row r="21">
          <cell r="A21">
            <v>210022</v>
          </cell>
          <cell r="B21" t="str">
            <v>JHH- Suburban</v>
          </cell>
          <cell r="C21">
            <v>19673</v>
          </cell>
          <cell r="D21">
            <v>2388</v>
          </cell>
          <cell r="E21">
            <v>0.12139999999999999</v>
          </cell>
          <cell r="F21">
            <v>2535.1783</v>
          </cell>
          <cell r="G21">
            <v>0.94194560000000005</v>
          </cell>
          <cell r="H21">
            <v>0.1089</v>
          </cell>
          <cell r="I21">
            <v>10316</v>
          </cell>
          <cell r="J21">
            <v>1199</v>
          </cell>
          <cell r="K21">
            <v>0.1162</v>
          </cell>
          <cell r="L21">
            <v>1346.8124</v>
          </cell>
          <cell r="M21">
            <v>0.89025019999999999</v>
          </cell>
          <cell r="N21">
            <v>0.10290000000000001</v>
          </cell>
          <cell r="O21">
            <v>-5.5100000000000003E-2</v>
          </cell>
          <cell r="P21">
            <v>-5.509641873278226E-2</v>
          </cell>
        </row>
        <row r="22">
          <cell r="A22">
            <v>210023</v>
          </cell>
          <cell r="B22" t="str">
            <v>Luminis- Anne Arundel</v>
          </cell>
          <cell r="C22">
            <v>41054</v>
          </cell>
          <cell r="D22">
            <v>4151</v>
          </cell>
          <cell r="E22">
            <v>0.1011</v>
          </cell>
          <cell r="F22">
            <v>3944.0814</v>
          </cell>
          <cell r="G22">
            <v>1.0524631</v>
          </cell>
          <cell r="H22">
            <v>0.1217</v>
          </cell>
          <cell r="I22">
            <v>22189</v>
          </cell>
          <cell r="J22">
            <v>2437</v>
          </cell>
          <cell r="K22">
            <v>0.10979999999999999</v>
          </cell>
          <cell r="L22">
            <v>2225.0704000000001</v>
          </cell>
          <cell r="M22">
            <v>1.0952462999999999</v>
          </cell>
          <cell r="N22">
            <v>0.12659999999999999</v>
          </cell>
          <cell r="O22">
            <v>4.0300000000000002E-2</v>
          </cell>
          <cell r="P22">
            <v>4.0262941659819029E-2</v>
          </cell>
        </row>
        <row r="23">
          <cell r="A23">
            <v>210024</v>
          </cell>
          <cell r="B23" t="str">
            <v>MedStar- Union Mem</v>
          </cell>
          <cell r="C23">
            <v>15183</v>
          </cell>
          <cell r="D23">
            <v>2218</v>
          </cell>
          <cell r="E23">
            <v>0.14610000000000001</v>
          </cell>
          <cell r="F23">
            <v>2010.5079000000001</v>
          </cell>
          <cell r="G23">
            <v>1.1032038</v>
          </cell>
          <cell r="H23">
            <v>0.12759999999999999</v>
          </cell>
          <cell r="I23">
            <v>7577</v>
          </cell>
          <cell r="J23">
            <v>1149</v>
          </cell>
          <cell r="K23">
            <v>0.15160000000000001</v>
          </cell>
          <cell r="L23">
            <v>1011.5992</v>
          </cell>
          <cell r="M23">
            <v>1.1358253</v>
          </cell>
          <cell r="N23">
            <v>0.1313</v>
          </cell>
          <cell r="O23">
            <v>2.9000000000000001E-2</v>
          </cell>
          <cell r="P23">
            <v>2.8996865203761768E-2</v>
          </cell>
        </row>
        <row r="24">
          <cell r="A24">
            <v>210027</v>
          </cell>
          <cell r="B24" t="str">
            <v>Western Maryland</v>
          </cell>
          <cell r="C24">
            <v>15434</v>
          </cell>
          <cell r="D24">
            <v>1837</v>
          </cell>
          <cell r="E24">
            <v>0.11899999999999999</v>
          </cell>
          <cell r="F24">
            <v>1945.2562</v>
          </cell>
          <cell r="G24">
            <v>0.94434859999999998</v>
          </cell>
          <cell r="H24">
            <v>0.10920000000000001</v>
          </cell>
          <cell r="I24">
            <v>7588</v>
          </cell>
          <cell r="J24">
            <v>877</v>
          </cell>
          <cell r="K24">
            <v>0.11559999999999999</v>
          </cell>
          <cell r="L24">
            <v>959.99063000000001</v>
          </cell>
          <cell r="M24">
            <v>0.91355059999999999</v>
          </cell>
          <cell r="N24">
            <v>0.1056</v>
          </cell>
          <cell r="O24">
            <v>-3.3000000000000002E-2</v>
          </cell>
          <cell r="P24">
            <v>-3.2967032967033072E-2</v>
          </cell>
        </row>
        <row r="25">
          <cell r="A25">
            <v>210028</v>
          </cell>
          <cell r="B25" t="str">
            <v>MedStar- St. Mary's</v>
          </cell>
          <cell r="C25">
            <v>11579</v>
          </cell>
          <cell r="D25">
            <v>1227</v>
          </cell>
          <cell r="E25">
            <v>0.106</v>
          </cell>
          <cell r="F25">
            <v>1282.4049</v>
          </cell>
          <cell r="G25">
            <v>0.95679610000000004</v>
          </cell>
          <cell r="H25">
            <v>0.1106</v>
          </cell>
          <cell r="I25">
            <v>4986</v>
          </cell>
          <cell r="J25">
            <v>450</v>
          </cell>
          <cell r="K25">
            <v>9.0300000000000005E-2</v>
          </cell>
          <cell r="L25">
            <v>545.56129999999996</v>
          </cell>
          <cell r="M25">
            <v>0.82483859999999998</v>
          </cell>
          <cell r="N25">
            <v>9.5399999999999999E-2</v>
          </cell>
          <cell r="O25">
            <v>-0.13739999999999999</v>
          </cell>
          <cell r="P25">
            <v>-0.13743218806509949</v>
          </cell>
        </row>
        <row r="26">
          <cell r="A26">
            <v>210029</v>
          </cell>
          <cell r="B26" t="str">
            <v>JHH- Bayview</v>
          </cell>
          <cell r="C26">
            <v>25904</v>
          </cell>
          <cell r="D26">
            <v>3358</v>
          </cell>
          <cell r="E26">
            <v>0.12959999999999999</v>
          </cell>
          <cell r="F26">
            <v>3085.1678999999999</v>
          </cell>
          <cell r="G26">
            <v>1.0884335000000001</v>
          </cell>
          <cell r="H26">
            <v>0.12590000000000001</v>
          </cell>
          <cell r="I26">
            <v>13489</v>
          </cell>
          <cell r="J26">
            <v>1858</v>
          </cell>
          <cell r="K26">
            <v>0.13769999999999999</v>
          </cell>
          <cell r="L26">
            <v>1641.502</v>
          </cell>
          <cell r="M26">
            <v>1.1318902</v>
          </cell>
          <cell r="N26">
            <v>0.13089999999999999</v>
          </cell>
          <cell r="O26">
            <v>3.9699999999999999E-2</v>
          </cell>
          <cell r="P26">
            <v>3.9714058776806782E-2</v>
          </cell>
        </row>
        <row r="27">
          <cell r="A27">
            <v>210030</v>
          </cell>
          <cell r="B27" t="str">
            <v>UMMS- Chestertown</v>
          </cell>
          <cell r="C27">
            <v>479</v>
          </cell>
          <cell r="D27">
            <v>49</v>
          </cell>
          <cell r="E27">
            <v>0.1023</v>
          </cell>
          <cell r="F27">
            <v>72.407920000000004</v>
          </cell>
          <cell r="G27">
            <v>0.67672149999999998</v>
          </cell>
          <cell r="H27">
            <v>7.8200000000000006E-2</v>
          </cell>
          <cell r="I27">
            <v>391</v>
          </cell>
          <cell r="J27">
            <v>40</v>
          </cell>
          <cell r="K27">
            <v>0.1023</v>
          </cell>
          <cell r="L27">
            <v>58.855328999999998</v>
          </cell>
          <cell r="M27">
            <v>0.67963260000000003</v>
          </cell>
          <cell r="N27">
            <v>7.8600000000000003E-2</v>
          </cell>
          <cell r="O27">
            <v>5.1000000000000004E-3</v>
          </cell>
          <cell r="P27">
            <v>5.1150895140663621E-3</v>
          </cell>
        </row>
        <row r="28">
          <cell r="A28">
            <v>210032</v>
          </cell>
          <cell r="B28" t="str">
            <v>ChristianaCare, Union</v>
          </cell>
          <cell r="C28">
            <v>10871</v>
          </cell>
          <cell r="D28">
            <v>1345</v>
          </cell>
          <cell r="E28">
            <v>0.1237</v>
          </cell>
          <cell r="F28">
            <v>1374.0799</v>
          </cell>
          <cell r="G28">
            <v>0.97883679999999995</v>
          </cell>
          <cell r="H28">
            <v>0.1132</v>
          </cell>
          <cell r="I28">
            <v>5648</v>
          </cell>
          <cell r="J28">
            <v>699</v>
          </cell>
          <cell r="K28">
            <v>0.12379999999999999</v>
          </cell>
          <cell r="L28">
            <v>757.03339000000005</v>
          </cell>
          <cell r="M28">
            <v>0.92334099999999997</v>
          </cell>
          <cell r="N28">
            <v>0.10680000000000001</v>
          </cell>
          <cell r="O28">
            <v>-5.6500000000000002E-2</v>
          </cell>
          <cell r="P28">
            <v>-5.6537102473498191E-2</v>
          </cell>
        </row>
        <row r="29">
          <cell r="A29">
            <v>210033</v>
          </cell>
          <cell r="B29" t="str">
            <v>Lifebridge- Carroll</v>
          </cell>
          <cell r="C29">
            <v>16453</v>
          </cell>
          <cell r="D29">
            <v>2111</v>
          </cell>
          <cell r="E29">
            <v>0.1283</v>
          </cell>
          <cell r="F29">
            <v>2063.1226999999999</v>
          </cell>
          <cell r="G29">
            <v>1.0232063</v>
          </cell>
          <cell r="H29">
            <v>0.1183</v>
          </cell>
          <cell r="I29">
            <v>8135</v>
          </cell>
          <cell r="J29">
            <v>1026</v>
          </cell>
          <cell r="K29">
            <v>0.12609999999999999</v>
          </cell>
          <cell r="L29">
            <v>1028.7645</v>
          </cell>
          <cell r="M29">
            <v>0.9973128</v>
          </cell>
          <cell r="N29">
            <v>0.1153</v>
          </cell>
          <cell r="O29">
            <v>-2.5399999999999999E-2</v>
          </cell>
          <cell r="P29">
            <v>-2.5359256128486884E-2</v>
          </cell>
        </row>
        <row r="30">
          <cell r="A30">
            <v>210034</v>
          </cell>
          <cell r="B30" t="str">
            <v>MedStar- Harbor</v>
          </cell>
          <cell r="C30">
            <v>11171</v>
          </cell>
          <cell r="D30">
            <v>1594</v>
          </cell>
          <cell r="E30">
            <v>0.14269999999999999</v>
          </cell>
          <cell r="F30">
            <v>1394.5601999999999</v>
          </cell>
          <cell r="G30">
            <v>1.1430127000000001</v>
          </cell>
          <cell r="H30">
            <v>0.13220000000000001</v>
          </cell>
          <cell r="I30">
            <v>6297</v>
          </cell>
          <cell r="J30">
            <v>953</v>
          </cell>
          <cell r="K30">
            <v>0.15129999999999999</v>
          </cell>
          <cell r="L30">
            <v>816.97875999999997</v>
          </cell>
          <cell r="M30">
            <v>1.166493</v>
          </cell>
          <cell r="N30">
            <v>0.13489999999999999</v>
          </cell>
          <cell r="O30">
            <v>2.0400000000000001E-2</v>
          </cell>
          <cell r="P30">
            <v>2.0423600605143477E-2</v>
          </cell>
        </row>
        <row r="31">
          <cell r="A31">
            <v>210035</v>
          </cell>
          <cell r="B31" t="str">
            <v>UMMS- Charles</v>
          </cell>
          <cell r="C31">
            <v>9344</v>
          </cell>
          <cell r="D31">
            <v>1001</v>
          </cell>
          <cell r="E31">
            <v>0.1071</v>
          </cell>
          <cell r="F31">
            <v>1189.2784999999999</v>
          </cell>
          <cell r="G31">
            <v>0.84168679999999996</v>
          </cell>
          <cell r="H31">
            <v>9.7299999999999998E-2</v>
          </cell>
          <cell r="I31">
            <v>4633</v>
          </cell>
          <cell r="J31">
            <v>515</v>
          </cell>
          <cell r="K31">
            <v>0.11119999999999999</v>
          </cell>
          <cell r="L31">
            <v>623.73856999999998</v>
          </cell>
          <cell r="M31">
            <v>0.82566640000000002</v>
          </cell>
          <cell r="N31">
            <v>9.5500000000000002E-2</v>
          </cell>
          <cell r="O31">
            <v>-1.8499999999999999E-2</v>
          </cell>
          <cell r="P31">
            <v>-1.8499486125385323E-2</v>
          </cell>
        </row>
        <row r="32">
          <cell r="A32">
            <v>210037</v>
          </cell>
          <cell r="B32" t="str">
            <v>UMMS- Easton</v>
          </cell>
          <cell r="C32">
            <v>9482</v>
          </cell>
          <cell r="D32">
            <v>937</v>
          </cell>
          <cell r="E32">
            <v>9.8799999999999999E-2</v>
          </cell>
          <cell r="F32">
            <v>1165.2271000000001</v>
          </cell>
          <cell r="G32">
            <v>0.80413509999999999</v>
          </cell>
          <cell r="H32">
            <v>9.2999999999999999E-2</v>
          </cell>
          <cell r="I32">
            <v>5844</v>
          </cell>
          <cell r="J32">
            <v>570</v>
          </cell>
          <cell r="K32">
            <v>9.7500000000000003E-2</v>
          </cell>
          <cell r="L32">
            <v>744.13495999999998</v>
          </cell>
          <cell r="M32">
            <v>0.76599010000000001</v>
          </cell>
          <cell r="N32">
            <v>8.8599999999999998E-2</v>
          </cell>
          <cell r="O32">
            <v>-4.7300000000000002E-2</v>
          </cell>
          <cell r="P32">
            <v>-4.7311827956989294E-2</v>
          </cell>
        </row>
        <row r="33">
          <cell r="A33">
            <v>210038</v>
          </cell>
          <cell r="B33" t="str">
            <v>UMMS- Midtown</v>
          </cell>
          <cell r="C33">
            <v>6632</v>
          </cell>
          <cell r="D33">
            <v>1093</v>
          </cell>
          <cell r="E33">
            <v>0.1648</v>
          </cell>
          <cell r="F33">
            <v>1019.9285</v>
          </cell>
          <cell r="G33">
            <v>1.0716437000000001</v>
          </cell>
          <cell r="H33">
            <v>0.1239</v>
          </cell>
          <cell r="I33">
            <v>3625</v>
          </cell>
          <cell r="J33">
            <v>602</v>
          </cell>
          <cell r="K33">
            <v>0.1661</v>
          </cell>
          <cell r="L33">
            <v>561.08444999999995</v>
          </cell>
          <cell r="M33">
            <v>1.0729223000000001</v>
          </cell>
          <cell r="N33">
            <v>0.1241</v>
          </cell>
          <cell r="O33">
            <v>1.6000000000000001E-3</v>
          </cell>
          <cell r="P33">
            <v>1.6142050040355294E-3</v>
          </cell>
        </row>
        <row r="34">
          <cell r="A34">
            <v>210039</v>
          </cell>
          <cell r="B34" t="str">
            <v>Calvert</v>
          </cell>
          <cell r="C34">
            <v>9587</v>
          </cell>
          <cell r="D34">
            <v>1016</v>
          </cell>
          <cell r="E34">
            <v>0.106</v>
          </cell>
          <cell r="F34">
            <v>1153.3992000000001</v>
          </cell>
          <cell r="G34">
            <v>0.8808745</v>
          </cell>
          <cell r="H34">
            <v>0.1019</v>
          </cell>
          <cell r="I34">
            <v>4550</v>
          </cell>
          <cell r="J34">
            <v>555</v>
          </cell>
          <cell r="K34">
            <v>0.122</v>
          </cell>
          <cell r="L34">
            <v>588.11572999999999</v>
          </cell>
          <cell r="M34">
            <v>0.94369179999999997</v>
          </cell>
          <cell r="N34">
            <v>0.1091</v>
          </cell>
          <cell r="O34">
            <v>7.0699999999999999E-2</v>
          </cell>
          <cell r="P34">
            <v>7.0657507360156968E-2</v>
          </cell>
        </row>
        <row r="35">
          <cell r="A35">
            <v>210040</v>
          </cell>
          <cell r="B35" t="str">
            <v>Lifebridge- Northwest</v>
          </cell>
          <cell r="C35">
            <v>13316</v>
          </cell>
          <cell r="D35">
            <v>2207</v>
          </cell>
          <cell r="E35">
            <v>0.16569999999999999</v>
          </cell>
          <cell r="F35">
            <v>2028.3949</v>
          </cell>
          <cell r="G35">
            <v>1.0880524</v>
          </cell>
          <cell r="H35">
            <v>0.1258</v>
          </cell>
          <cell r="I35">
            <v>6934</v>
          </cell>
          <cell r="J35">
            <v>1199</v>
          </cell>
          <cell r="K35">
            <v>0.1729</v>
          </cell>
          <cell r="L35">
            <v>1068.2438999999999</v>
          </cell>
          <cell r="M35">
            <v>1.1224027999999999</v>
          </cell>
          <cell r="N35">
            <v>0.1298</v>
          </cell>
          <cell r="O35">
            <v>3.1800000000000002E-2</v>
          </cell>
          <cell r="P35">
            <v>3.1796502384737746E-2</v>
          </cell>
        </row>
        <row r="36">
          <cell r="A36">
            <v>210043</v>
          </cell>
          <cell r="B36" t="str">
            <v>UMMS- BWMC</v>
          </cell>
          <cell r="C36">
            <v>27920</v>
          </cell>
          <cell r="D36">
            <v>3558</v>
          </cell>
          <cell r="E36">
            <v>0.12740000000000001</v>
          </cell>
          <cell r="F36">
            <v>3460.2044000000001</v>
          </cell>
          <cell r="G36">
            <v>1.0282629999999999</v>
          </cell>
          <cell r="H36">
            <v>0.11890000000000001</v>
          </cell>
          <cell r="I36">
            <v>14001</v>
          </cell>
          <cell r="J36">
            <v>1858</v>
          </cell>
          <cell r="K36">
            <v>0.13270000000000001</v>
          </cell>
          <cell r="L36">
            <v>1741.2052000000001</v>
          </cell>
          <cell r="M36">
            <v>1.0670770000000001</v>
          </cell>
          <cell r="N36">
            <v>0.1234</v>
          </cell>
          <cell r="O36">
            <v>3.78E-2</v>
          </cell>
          <cell r="P36">
            <v>3.7846930193439876E-2</v>
          </cell>
        </row>
        <row r="37">
          <cell r="A37">
            <v>210044</v>
          </cell>
          <cell r="B37" t="str">
            <v>GBMC</v>
          </cell>
          <cell r="C37">
            <v>24450</v>
          </cell>
          <cell r="D37">
            <v>2097</v>
          </cell>
          <cell r="E37">
            <v>8.5800000000000001E-2</v>
          </cell>
          <cell r="F37">
            <v>2246.9967999999999</v>
          </cell>
          <cell r="G37">
            <v>0.93324569999999996</v>
          </cell>
          <cell r="H37">
            <v>0.1079</v>
          </cell>
          <cell r="I37">
            <v>11767</v>
          </cell>
          <cell r="J37">
            <v>1038</v>
          </cell>
          <cell r="K37">
            <v>8.8200000000000001E-2</v>
          </cell>
          <cell r="L37">
            <v>1143.3816999999999</v>
          </cell>
          <cell r="M37">
            <v>0.90783329999999995</v>
          </cell>
          <cell r="N37">
            <v>0.105</v>
          </cell>
          <cell r="O37">
            <v>-2.69E-2</v>
          </cell>
          <cell r="P37">
            <v>-2.6876737720111232E-2</v>
          </cell>
        </row>
        <row r="38">
          <cell r="A38">
            <v>210048</v>
          </cell>
          <cell r="B38" t="str">
            <v>JHH- Howard County</v>
          </cell>
          <cell r="C38">
            <v>26202</v>
          </cell>
          <cell r="D38">
            <v>3288</v>
          </cell>
          <cell r="E38">
            <v>0.1255</v>
          </cell>
          <cell r="F38">
            <v>2921.6880999999998</v>
          </cell>
          <cell r="G38">
            <v>1.1253768</v>
          </cell>
          <cell r="H38">
            <v>0.13009999999999999</v>
          </cell>
          <cell r="I38">
            <v>13154</v>
          </cell>
          <cell r="J38">
            <v>1646</v>
          </cell>
          <cell r="K38">
            <v>0.12509999999999999</v>
          </cell>
          <cell r="L38">
            <v>1509.1958</v>
          </cell>
          <cell r="M38">
            <v>1.0906471</v>
          </cell>
          <cell r="N38">
            <v>0.12609999999999999</v>
          </cell>
          <cell r="O38">
            <v>-3.0700000000000002E-2</v>
          </cell>
          <cell r="P38">
            <v>-3.0745580322828592E-2</v>
          </cell>
        </row>
        <row r="39">
          <cell r="A39">
            <v>210049</v>
          </cell>
          <cell r="B39" t="str">
            <v>UMMS-Upper Chesapeake</v>
          </cell>
          <cell r="C39">
            <v>20223</v>
          </cell>
          <cell r="D39">
            <v>2389</v>
          </cell>
          <cell r="E39">
            <v>0.1181</v>
          </cell>
          <cell r="F39">
            <v>2446.8577</v>
          </cell>
          <cell r="G39">
            <v>0.97635430000000001</v>
          </cell>
          <cell r="H39">
            <v>0.1129</v>
          </cell>
          <cell r="I39">
            <v>11680</v>
          </cell>
          <cell r="J39">
            <v>1559</v>
          </cell>
          <cell r="K39">
            <v>0.13350000000000001</v>
          </cell>
          <cell r="L39">
            <v>1471.2298000000001</v>
          </cell>
          <cell r="M39">
            <v>1.0596577</v>
          </cell>
          <cell r="N39">
            <v>0.1225</v>
          </cell>
          <cell r="O39">
            <v>8.5000000000000006E-2</v>
          </cell>
          <cell r="P39">
            <v>8.5031000885739561E-2</v>
          </cell>
        </row>
        <row r="40">
          <cell r="A40">
            <v>210051</v>
          </cell>
          <cell r="B40" t="str">
            <v>Luminis- Doctors</v>
          </cell>
          <cell r="C40">
            <v>16519</v>
          </cell>
          <cell r="D40">
            <v>1881</v>
          </cell>
          <cell r="E40">
            <v>0.1139</v>
          </cell>
          <cell r="F40">
            <v>2286.652</v>
          </cell>
          <cell r="G40">
            <v>0.8226</v>
          </cell>
          <cell r="H40">
            <v>9.5100000000000004E-2</v>
          </cell>
          <cell r="I40">
            <v>8711</v>
          </cell>
          <cell r="J40">
            <v>1025</v>
          </cell>
          <cell r="K40">
            <v>0.1177</v>
          </cell>
          <cell r="L40">
            <v>1232.1865</v>
          </cell>
          <cell r="M40">
            <v>0.8318546</v>
          </cell>
          <cell r="N40">
            <v>9.6199999999999994E-2</v>
          </cell>
          <cell r="O40">
            <v>1.1599999999999999E-2</v>
          </cell>
          <cell r="P40">
            <v>1.1566771819137678E-2</v>
          </cell>
        </row>
        <row r="41">
          <cell r="A41">
            <v>210056</v>
          </cell>
          <cell r="B41" t="str">
            <v>MedStar- Good Sam</v>
          </cell>
          <cell r="C41">
            <v>11585</v>
          </cell>
          <cell r="D41">
            <v>2170</v>
          </cell>
          <cell r="E41">
            <v>0.18729999999999999</v>
          </cell>
          <cell r="F41">
            <v>1779.6565000000001</v>
          </cell>
          <cell r="G41">
            <v>1.2193365</v>
          </cell>
          <cell r="H41">
            <v>0.14099999999999999</v>
          </cell>
          <cell r="I41">
            <v>5751</v>
          </cell>
          <cell r="J41">
            <v>1015</v>
          </cell>
          <cell r="K41">
            <v>0.17649999999999999</v>
          </cell>
          <cell r="L41">
            <v>897.86231999999995</v>
          </cell>
          <cell r="M41">
            <v>1.1304628999999999</v>
          </cell>
          <cell r="N41">
            <v>0.13070000000000001</v>
          </cell>
          <cell r="O41">
            <v>-7.2999999999999995E-2</v>
          </cell>
          <cell r="P41">
            <v>-7.304964539007075E-2</v>
          </cell>
        </row>
        <row r="42">
          <cell r="A42">
            <v>210057</v>
          </cell>
          <cell r="B42" t="str">
            <v>Adventist- Shady Grove</v>
          </cell>
          <cell r="C42">
            <v>29641</v>
          </cell>
          <cell r="D42">
            <v>2426</v>
          </cell>
          <cell r="E42">
            <v>8.1799999999999998E-2</v>
          </cell>
          <cell r="F42">
            <v>2727.6590999999999</v>
          </cell>
          <cell r="G42">
            <v>0.88940730000000001</v>
          </cell>
          <cell r="H42">
            <v>0.1028</v>
          </cell>
          <cell r="I42">
            <v>15672</v>
          </cell>
          <cell r="J42">
            <v>1471</v>
          </cell>
          <cell r="K42">
            <v>9.3899999999999997E-2</v>
          </cell>
          <cell r="L42">
            <v>1491.9797000000001</v>
          </cell>
          <cell r="M42">
            <v>0.98593839999999999</v>
          </cell>
          <cell r="N42">
            <v>0.114</v>
          </cell>
          <cell r="O42">
            <v>0.1089</v>
          </cell>
          <cell r="P42">
            <v>0.10894941634241251</v>
          </cell>
        </row>
        <row r="43">
          <cell r="A43">
            <v>210058</v>
          </cell>
          <cell r="B43" t="str">
            <v>UMMS- UMROI</v>
          </cell>
          <cell r="C43">
            <v>519</v>
          </cell>
          <cell r="D43">
            <v>45</v>
          </cell>
          <cell r="E43">
            <v>8.6699999999999999E-2</v>
          </cell>
          <cell r="F43">
            <v>60.949444</v>
          </cell>
          <cell r="G43">
            <v>0.7383168</v>
          </cell>
          <cell r="H43">
            <v>8.5400000000000004E-2</v>
          </cell>
          <cell r="I43">
            <v>249</v>
          </cell>
          <cell r="J43">
            <v>33</v>
          </cell>
          <cell r="K43">
            <v>0.13250000000000001</v>
          </cell>
          <cell r="L43">
            <v>29.639354999999998</v>
          </cell>
          <cell r="M43">
            <v>1.1133846000000001</v>
          </cell>
          <cell r="N43">
            <v>0.12870000000000001</v>
          </cell>
          <cell r="O43">
            <v>0.50700000000000001</v>
          </cell>
          <cell r="P43">
            <v>0.50702576112412179</v>
          </cell>
        </row>
        <row r="44">
          <cell r="A44">
            <v>210060</v>
          </cell>
          <cell r="B44" t="str">
            <v>Adventist-Ft. Washington</v>
          </cell>
          <cell r="C44">
            <v>3464</v>
          </cell>
          <cell r="D44">
            <v>381</v>
          </cell>
          <cell r="E44">
            <v>0.11</v>
          </cell>
          <cell r="F44">
            <v>450.93232</v>
          </cell>
          <cell r="G44">
            <v>0.84491609999999995</v>
          </cell>
          <cell r="H44">
            <v>9.7699999999999995E-2</v>
          </cell>
          <cell r="I44">
            <v>1729</v>
          </cell>
          <cell r="J44">
            <v>193</v>
          </cell>
          <cell r="K44">
            <v>0.1116</v>
          </cell>
          <cell r="L44">
            <v>233.11940999999999</v>
          </cell>
          <cell r="M44">
            <v>0.82790189999999997</v>
          </cell>
          <cell r="N44">
            <v>9.5699999999999993E-2</v>
          </cell>
          <cell r="O44">
            <v>-2.0500000000000001E-2</v>
          </cell>
          <cell r="P44">
            <v>-2.0470829068577334E-2</v>
          </cell>
        </row>
        <row r="45">
          <cell r="A45">
            <v>210061</v>
          </cell>
          <cell r="B45" t="str">
            <v>Atlantic General</v>
          </cell>
          <cell r="C45">
            <v>4378</v>
          </cell>
          <cell r="D45">
            <v>511</v>
          </cell>
          <cell r="E45">
            <v>0.1167</v>
          </cell>
          <cell r="F45">
            <v>562.69856000000004</v>
          </cell>
          <cell r="G45">
            <v>0.90812389999999998</v>
          </cell>
          <cell r="H45">
            <v>0.105</v>
          </cell>
          <cell r="I45">
            <v>2292</v>
          </cell>
          <cell r="J45">
            <v>283</v>
          </cell>
          <cell r="K45">
            <v>0.1235</v>
          </cell>
          <cell r="L45">
            <v>304.32954000000001</v>
          </cell>
          <cell r="M45">
            <v>0.92991299999999999</v>
          </cell>
          <cell r="N45">
            <v>0.1075</v>
          </cell>
          <cell r="O45">
            <v>2.3800000000000002E-2</v>
          </cell>
          <cell r="P45">
            <v>2.3809523809523725E-2</v>
          </cell>
        </row>
        <row r="46">
          <cell r="A46">
            <v>210062</v>
          </cell>
          <cell r="B46" t="str">
            <v>MedStar- Southern MD</v>
          </cell>
          <cell r="C46">
            <v>18026</v>
          </cell>
          <cell r="D46">
            <v>2054</v>
          </cell>
          <cell r="E46">
            <v>0.1139</v>
          </cell>
          <cell r="F46">
            <v>2333.9301999999998</v>
          </cell>
          <cell r="G46">
            <v>0.88006059999999997</v>
          </cell>
          <cell r="H46">
            <v>0.1018</v>
          </cell>
          <cell r="I46">
            <v>8181</v>
          </cell>
          <cell r="J46">
            <v>868</v>
          </cell>
          <cell r="K46">
            <v>0.1061</v>
          </cell>
          <cell r="L46">
            <v>1081.4262000000001</v>
          </cell>
          <cell r="M46">
            <v>0.80264369999999996</v>
          </cell>
          <cell r="N46">
            <v>9.2799999999999994E-2</v>
          </cell>
          <cell r="O46">
            <v>-8.8400000000000006E-2</v>
          </cell>
          <cell r="P46">
            <v>-8.8408644400785885E-2</v>
          </cell>
        </row>
        <row r="47">
          <cell r="A47">
            <v>210063</v>
          </cell>
          <cell r="B47" t="str">
            <v>UMMS- St. Joe</v>
          </cell>
          <cell r="C47">
            <v>23455</v>
          </cell>
          <cell r="D47">
            <v>2640</v>
          </cell>
          <cell r="E47">
            <v>0.11260000000000001</v>
          </cell>
          <cell r="F47">
            <v>2558.0092</v>
          </cell>
          <cell r="G47">
            <v>1.0320526000000001</v>
          </cell>
          <cell r="H47">
            <v>0.1193</v>
          </cell>
          <cell r="I47">
            <v>12589</v>
          </cell>
          <cell r="J47">
            <v>1439</v>
          </cell>
          <cell r="K47">
            <v>0.1143</v>
          </cell>
          <cell r="L47">
            <v>1390.8169</v>
          </cell>
          <cell r="M47">
            <v>1.0346438</v>
          </cell>
          <cell r="N47">
            <v>0.1196</v>
          </cell>
          <cell r="O47">
            <v>2.5000000000000001E-3</v>
          </cell>
          <cell r="P47">
            <v>2.5146689019279744E-3</v>
          </cell>
        </row>
        <row r="48">
          <cell r="A48">
            <v>210064</v>
          </cell>
          <cell r="B48" t="str">
            <v>Lifebridge- Levindale</v>
          </cell>
          <cell r="C48">
            <v>1150</v>
          </cell>
          <cell r="D48">
            <v>150</v>
          </cell>
          <cell r="E48">
            <v>0.13039999999999999</v>
          </cell>
          <cell r="F48">
            <v>154.34983</v>
          </cell>
          <cell r="G48">
            <v>0.97181839999999997</v>
          </cell>
          <cell r="H48">
            <v>0.1124</v>
          </cell>
          <cell r="I48">
            <v>538</v>
          </cell>
          <cell r="J48">
            <v>46</v>
          </cell>
          <cell r="K48">
            <v>8.5500000000000007E-2</v>
          </cell>
          <cell r="L48">
            <v>69.999555000000001</v>
          </cell>
          <cell r="M48">
            <v>0.65714700000000004</v>
          </cell>
          <cell r="N48">
            <v>7.5999999999999998E-2</v>
          </cell>
          <cell r="O48">
            <v>-0.32379999999999998</v>
          </cell>
          <cell r="P48">
            <v>-0.32384341637010683</v>
          </cell>
        </row>
        <row r="49">
          <cell r="A49">
            <v>210065</v>
          </cell>
          <cell r="B49" t="str">
            <v>Trinity - Holy Cross Germantown</v>
          </cell>
          <cell r="C49">
            <v>10503</v>
          </cell>
          <cell r="D49">
            <v>1059</v>
          </cell>
          <cell r="E49">
            <v>0.1008</v>
          </cell>
          <cell r="F49">
            <v>1038.4077</v>
          </cell>
          <cell r="G49">
            <v>1.0198307</v>
          </cell>
          <cell r="H49">
            <v>0.1179</v>
          </cell>
          <cell r="I49">
            <v>5201</v>
          </cell>
          <cell r="J49">
            <v>616</v>
          </cell>
          <cell r="K49">
            <v>0.11840000000000001</v>
          </cell>
          <cell r="L49">
            <v>596.60925999999995</v>
          </cell>
          <cell r="M49">
            <v>1.0325016</v>
          </cell>
          <cell r="N49">
            <v>0.11940000000000001</v>
          </cell>
          <cell r="O49">
            <v>1.2699999999999999E-2</v>
          </cell>
          <cell r="P49">
            <v>1.2722646310432628E-2</v>
          </cell>
        </row>
        <row r="50">
          <cell r="A50">
            <v>210089</v>
          </cell>
          <cell r="B50" t="str">
            <v>Adventist Rehab</v>
          </cell>
          <cell r="C50">
            <v>0</v>
          </cell>
          <cell r="D50">
            <v>0</v>
          </cell>
          <cell r="E50" t="str">
            <v xml:space="preserve"> </v>
          </cell>
          <cell r="F50">
            <v>0</v>
          </cell>
          <cell r="G50" t="str">
            <v xml:space="preserve"> </v>
          </cell>
          <cell r="H50" t="str">
            <v xml:space="preserve"> </v>
          </cell>
          <cell r="I50">
            <v>0</v>
          </cell>
          <cell r="J50">
            <v>0</v>
          </cell>
          <cell r="K50" t="str">
            <v xml:space="preserve"> </v>
          </cell>
          <cell r="L50">
            <v>0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e">
            <v>#VALUE!</v>
          </cell>
        </row>
        <row r="51">
          <cell r="A51">
            <v>213028</v>
          </cell>
          <cell r="B51" t="str">
            <v>Rehab Hospital of Salisbury</v>
          </cell>
          <cell r="C51">
            <v>0</v>
          </cell>
          <cell r="D51">
            <v>0</v>
          </cell>
          <cell r="E51" t="str">
            <v xml:space="preserve"> </v>
          </cell>
          <cell r="F51">
            <v>0</v>
          </cell>
          <cell r="G51" t="str">
            <v xml:space="preserve"> </v>
          </cell>
          <cell r="H51" t="str">
            <v xml:space="preserve"> </v>
          </cell>
          <cell r="I51">
            <v>0</v>
          </cell>
          <cell r="J51">
            <v>0</v>
          </cell>
          <cell r="K51" t="str">
            <v xml:space="preserve"> </v>
          </cell>
          <cell r="L51">
            <v>0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e">
            <v>#VALUE!</v>
          </cell>
        </row>
        <row r="52">
          <cell r="A52">
            <v>213029</v>
          </cell>
          <cell r="B52" t="str">
            <v>Adventist- Adv Rehab MD</v>
          </cell>
          <cell r="C52">
            <v>0</v>
          </cell>
          <cell r="D52">
            <v>0</v>
          </cell>
          <cell r="E52" t="str">
            <v xml:space="preserve"> </v>
          </cell>
          <cell r="F52">
            <v>0</v>
          </cell>
          <cell r="G52" t="str">
            <v xml:space="preserve"> </v>
          </cell>
          <cell r="H52" t="str">
            <v xml:space="preserve"> </v>
          </cell>
          <cell r="I52">
            <v>1</v>
          </cell>
          <cell r="J52">
            <v>0</v>
          </cell>
          <cell r="K52">
            <v>0</v>
          </cell>
          <cell r="L52">
            <v>0.1022222</v>
          </cell>
          <cell r="M52">
            <v>0</v>
          </cell>
          <cell r="N52">
            <v>0</v>
          </cell>
          <cell r="O52" t="str">
            <v xml:space="preserve"> </v>
          </cell>
          <cell r="P52" t="e">
            <v>#VALUE!</v>
          </cell>
        </row>
        <row r="53">
          <cell r="A53">
            <v>213030</v>
          </cell>
          <cell r="B53" t="str">
            <v>Rehab Hospital of Bowie</v>
          </cell>
          <cell r="C53">
            <v>0</v>
          </cell>
          <cell r="D53">
            <v>0</v>
          </cell>
          <cell r="E53" t="str">
            <v xml:space="preserve"> </v>
          </cell>
          <cell r="F53">
            <v>0</v>
          </cell>
          <cell r="G53" t="str">
            <v xml:space="preserve"> </v>
          </cell>
          <cell r="H53" t="str">
            <v xml:space="preserve"> </v>
          </cell>
          <cell r="I53">
            <v>0</v>
          </cell>
          <cell r="J53">
            <v>0</v>
          </cell>
          <cell r="K53" t="str">
            <v xml:space="preserve"> </v>
          </cell>
          <cell r="L53">
            <v>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e">
            <v>#VALUE!</v>
          </cell>
        </row>
        <row r="54">
          <cell r="A54">
            <v>213300</v>
          </cell>
          <cell r="B54" t="str">
            <v>Mt. Washington Peds</v>
          </cell>
          <cell r="C54">
            <v>414</v>
          </cell>
          <cell r="D54">
            <v>42</v>
          </cell>
          <cell r="E54">
            <v>0.1014</v>
          </cell>
          <cell r="F54">
            <v>53.596609000000001</v>
          </cell>
          <cell r="G54">
            <v>0.78363170000000004</v>
          </cell>
          <cell r="H54">
            <v>9.06E-2</v>
          </cell>
          <cell r="I54">
            <v>200</v>
          </cell>
          <cell r="J54">
            <v>15</v>
          </cell>
          <cell r="K54">
            <v>7.4999999999999997E-2</v>
          </cell>
          <cell r="L54">
            <v>26.363139</v>
          </cell>
          <cell r="M54">
            <v>0.56897620000000004</v>
          </cell>
          <cell r="N54">
            <v>6.5799999999999997E-2</v>
          </cell>
          <cell r="O54">
            <v>-0.2737</v>
          </cell>
          <cell r="P54">
            <v>-0.27373068432671088</v>
          </cell>
        </row>
        <row r="55">
          <cell r="A55">
            <v>214000</v>
          </cell>
          <cell r="B55" t="str">
            <v>Sheppard Pratt</v>
          </cell>
          <cell r="C55">
            <v>15931</v>
          </cell>
          <cell r="D55">
            <v>2035</v>
          </cell>
          <cell r="E55">
            <v>0.12770000000000001</v>
          </cell>
          <cell r="F55">
            <v>1922.422</v>
          </cell>
          <cell r="G55">
            <v>1.0585605</v>
          </cell>
          <cell r="H55">
            <v>0.12239999999999999</v>
          </cell>
          <cell r="I55">
            <v>7480</v>
          </cell>
          <cell r="J55">
            <v>1020</v>
          </cell>
          <cell r="K55">
            <v>0.13639999999999999</v>
          </cell>
          <cell r="L55">
            <v>943.78611000000001</v>
          </cell>
          <cell r="M55">
            <v>1.0807533</v>
          </cell>
          <cell r="N55">
            <v>0.125</v>
          </cell>
          <cell r="O55">
            <v>2.12E-2</v>
          </cell>
          <cell r="P55">
            <v>2.1241830065359624E-2</v>
          </cell>
        </row>
        <row r="56">
          <cell r="A56">
            <v>214003</v>
          </cell>
          <cell r="B56" t="str">
            <v>Brook Lane</v>
          </cell>
          <cell r="C56">
            <v>3057</v>
          </cell>
          <cell r="D56">
            <v>345</v>
          </cell>
          <cell r="E56">
            <v>0.1129</v>
          </cell>
          <cell r="F56">
            <v>336.34717000000001</v>
          </cell>
          <cell r="G56">
            <v>1.0257259000000001</v>
          </cell>
          <cell r="H56">
            <v>0.1186</v>
          </cell>
          <cell r="I56">
            <v>1303</v>
          </cell>
          <cell r="J56">
            <v>181</v>
          </cell>
          <cell r="K56">
            <v>0.1389</v>
          </cell>
          <cell r="L56">
            <v>140.08931999999999</v>
          </cell>
          <cell r="M56">
            <v>1.2920328000000001</v>
          </cell>
          <cell r="N56">
            <v>0.14940000000000001</v>
          </cell>
          <cell r="O56">
            <v>0.25969999999999999</v>
          </cell>
          <cell r="P56">
            <v>0.25969645868465441</v>
          </cell>
        </row>
        <row r="57">
          <cell r="A57">
            <v>214020</v>
          </cell>
          <cell r="B57" t="str">
            <v>Luminis- McNew Family Medical Center</v>
          </cell>
          <cell r="C57">
            <v>1229</v>
          </cell>
          <cell r="D57">
            <v>137</v>
          </cell>
          <cell r="E57">
            <v>0.1115</v>
          </cell>
          <cell r="F57">
            <v>152.52646999999999</v>
          </cell>
          <cell r="G57">
            <v>0.89820469999999997</v>
          </cell>
          <cell r="H57">
            <v>0.10390000000000001</v>
          </cell>
          <cell r="I57">
            <v>576</v>
          </cell>
          <cell r="J57">
            <v>80</v>
          </cell>
          <cell r="K57">
            <v>0.1389</v>
          </cell>
          <cell r="L57">
            <v>70.034586000000004</v>
          </cell>
          <cell r="M57">
            <v>1.1422928000000001</v>
          </cell>
          <cell r="N57">
            <v>0.1321</v>
          </cell>
          <cell r="O57">
            <v>0.27139999999999997</v>
          </cell>
          <cell r="P57">
            <v>0.27141482194417699</v>
          </cell>
        </row>
        <row r="58">
          <cell r="A58">
            <v>214022</v>
          </cell>
          <cell r="B58" t="str">
            <v>UMMS-Upper Chesapeake Behavioral</v>
          </cell>
          <cell r="C58" t="str">
            <v xml:space="preserve"> 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>
            <v>886</v>
          </cell>
          <cell r="J58">
            <v>107</v>
          </cell>
          <cell r="K58">
            <v>0.1208</v>
          </cell>
          <cell r="L58">
            <v>119.85191</v>
          </cell>
          <cell r="M58">
            <v>0.89276840000000002</v>
          </cell>
          <cell r="N58">
            <v>0.1032</v>
          </cell>
          <cell r="O58" t="str">
            <v xml:space="preserve"> </v>
          </cell>
          <cell r="P58" t="e">
            <v>#VALUE!</v>
          </cell>
        </row>
        <row r="59">
          <cell r="A59" t="str">
            <v xml:space="preserve"> </v>
          </cell>
          <cell r="B59" t="str">
            <v>STATEWIDE</v>
          </cell>
          <cell r="C59">
            <v>811894</v>
          </cell>
          <cell r="D59">
            <v>93880</v>
          </cell>
          <cell r="E59">
            <v>0.11559999999999999</v>
          </cell>
          <cell r="F59">
            <v>93880</v>
          </cell>
          <cell r="G59">
            <v>1</v>
          </cell>
          <cell r="H59">
            <v>0.11559999999999999</v>
          </cell>
          <cell r="I59">
            <v>422355</v>
          </cell>
          <cell r="J59">
            <v>50380</v>
          </cell>
          <cell r="K59">
            <v>0.1193</v>
          </cell>
          <cell r="L59">
            <v>50096.667999999998</v>
          </cell>
          <cell r="M59">
            <v>1.0056556999999999</v>
          </cell>
          <cell r="N59">
            <v>0.1163</v>
          </cell>
          <cell r="O59">
            <v>6.1000000000000004E-3</v>
          </cell>
          <cell r="P59">
            <v>6.0553633217994562E-3</v>
          </cell>
        </row>
      </sheetData>
      <sheetData sheetId="1" refreshError="1">
        <row r="2">
          <cell r="A2">
            <v>210001</v>
          </cell>
          <cell r="B2">
            <v>0.1295</v>
          </cell>
          <cell r="C2">
            <v>1.0705521472392638</v>
          </cell>
          <cell r="D2">
            <v>0.13863650306748468</v>
          </cell>
          <cell r="E2">
            <v>4.9399999999999999E-2</v>
          </cell>
        </row>
        <row r="3">
          <cell r="A3">
            <v>210002</v>
          </cell>
          <cell r="B3">
            <v>0.1167</v>
          </cell>
          <cell r="C3">
            <v>1.0305343511450382</v>
          </cell>
          <cell r="D3">
            <v>0.12026335877862596</v>
          </cell>
          <cell r="E3">
            <v>4.6600000000000003E-2</v>
          </cell>
        </row>
        <row r="4">
          <cell r="A4">
            <v>210003</v>
          </cell>
          <cell r="B4">
            <v>9.5799999999999996E-2</v>
          </cell>
          <cell r="C4">
            <v>1.1341463414634145</v>
          </cell>
          <cell r="D4">
            <v>0.10865121951219511</v>
          </cell>
          <cell r="E4">
            <v>-2.0999999999999999E-3</v>
          </cell>
        </row>
        <row r="5">
          <cell r="A5">
            <v>210004</v>
          </cell>
          <cell r="B5">
            <v>0.11749999999999999</v>
          </cell>
          <cell r="C5">
            <v>1.084848484848485</v>
          </cell>
          <cell r="D5">
            <v>0.12746969696969698</v>
          </cell>
          <cell r="E5">
            <v>2.8000000000000001E-2</v>
          </cell>
        </row>
        <row r="6">
          <cell r="A6">
            <v>210005</v>
          </cell>
          <cell r="B6">
            <v>0.1089</v>
          </cell>
          <cell r="C6">
            <v>1.06640625</v>
          </cell>
          <cell r="D6">
            <v>0.11613164062499999</v>
          </cell>
          <cell r="E6">
            <v>-3.4599999999999999E-2</v>
          </cell>
        </row>
        <row r="7">
          <cell r="A7">
            <v>210008</v>
          </cell>
          <cell r="B7">
            <v>0.1336</v>
          </cell>
          <cell r="C7">
            <v>1.0089285714285714</v>
          </cell>
          <cell r="D7">
            <v>0.13479285714285713</v>
          </cell>
          <cell r="E7">
            <v>-2.69E-2</v>
          </cell>
        </row>
        <row r="8">
          <cell r="A8">
            <v>210009</v>
          </cell>
          <cell r="B8">
            <v>0.1182</v>
          </cell>
          <cell r="C8">
            <v>1.0696324951644101</v>
          </cell>
          <cell r="D8">
            <v>0.12643056092843327</v>
          </cell>
          <cell r="E8">
            <v>-2.3099999999999999E-2</v>
          </cell>
        </row>
        <row r="9">
          <cell r="A9">
            <v>210011</v>
          </cell>
          <cell r="B9">
            <v>0.1132</v>
          </cell>
          <cell r="C9">
            <v>1.006578947368421</v>
          </cell>
          <cell r="D9">
            <v>0.11394473684210525</v>
          </cell>
          <cell r="E9">
            <v>-6.7299999999999999E-2</v>
          </cell>
        </row>
        <row r="10">
          <cell r="A10">
            <v>210012</v>
          </cell>
          <cell r="B10">
            <v>0.12180000000000001</v>
          </cell>
          <cell r="C10">
            <v>1.0238095238095237</v>
          </cell>
          <cell r="D10">
            <v>0.12469999999999999</v>
          </cell>
          <cell r="E10">
            <v>4.19E-2</v>
          </cell>
        </row>
        <row r="11">
          <cell r="A11">
            <v>210015</v>
          </cell>
          <cell r="B11">
            <v>0.12640000000000001</v>
          </cell>
          <cell r="C11">
            <v>1.0031152647975077</v>
          </cell>
          <cell r="D11">
            <v>0.12679376947040499</v>
          </cell>
          <cell r="E11">
            <v>6.9400000000000003E-2</v>
          </cell>
        </row>
        <row r="12">
          <cell r="A12">
            <v>210016</v>
          </cell>
          <cell r="B12">
            <v>0.11310000000000001</v>
          </cell>
          <cell r="C12">
            <v>1.064327485380117</v>
          </cell>
          <cell r="D12">
            <v>0.12037543859649125</v>
          </cell>
          <cell r="E12">
            <v>-2.4199999999999999E-2</v>
          </cell>
        </row>
        <row r="13">
          <cell r="A13">
            <v>210017</v>
          </cell>
          <cell r="B13">
            <v>8.0500000000000002E-2</v>
          </cell>
          <cell r="C13">
            <v>1.411764705882353</v>
          </cell>
          <cell r="D13">
            <v>0.11364705882352942</v>
          </cell>
          <cell r="E13">
            <v>0.27579999999999999</v>
          </cell>
        </row>
        <row r="14">
          <cell r="A14">
            <v>210018</v>
          </cell>
          <cell r="B14">
            <v>0.1118</v>
          </cell>
          <cell r="C14">
            <v>1.06</v>
          </cell>
          <cell r="D14">
            <v>0.118508</v>
          </cell>
          <cell r="E14">
            <v>5.67E-2</v>
          </cell>
        </row>
        <row r="15">
          <cell r="A15">
            <v>210019</v>
          </cell>
          <cell r="B15">
            <v>9.9099999999999994E-2</v>
          </cell>
          <cell r="C15">
            <v>1.0557620817843867</v>
          </cell>
          <cell r="D15">
            <v>0.10462602230483271</v>
          </cell>
          <cell r="E15">
            <v>-9.1700000000000004E-2</v>
          </cell>
        </row>
        <row r="16">
          <cell r="A16">
            <v>210022</v>
          </cell>
          <cell r="B16">
            <v>0.10290000000000001</v>
          </cell>
          <cell r="C16">
            <v>1.0901639344262295</v>
          </cell>
          <cell r="D16">
            <v>0.11217786885245902</v>
          </cell>
          <cell r="E16">
            <v>-5.5100000000000003E-2</v>
          </cell>
        </row>
        <row r="17">
          <cell r="A17">
            <v>210023</v>
          </cell>
          <cell r="B17">
            <v>0.12659999999999999</v>
          </cell>
          <cell r="C17">
            <v>1.0394088669950738</v>
          </cell>
          <cell r="D17">
            <v>0.13158916256157635</v>
          </cell>
          <cell r="E17">
            <v>4.0300000000000002E-2</v>
          </cell>
        </row>
        <row r="18">
          <cell r="A18">
            <v>210024</v>
          </cell>
          <cell r="B18">
            <v>0.1313</v>
          </cell>
          <cell r="C18">
            <v>1.0119047619047619</v>
          </cell>
          <cell r="D18">
            <v>0.13286309523809522</v>
          </cell>
          <cell r="E18">
            <v>2.9000000000000001E-2</v>
          </cell>
        </row>
        <row r="19">
          <cell r="A19">
            <v>210027</v>
          </cell>
          <cell r="B19">
            <v>0.1056</v>
          </cell>
          <cell r="C19">
            <v>1.1319444444444444</v>
          </cell>
          <cell r="D19">
            <v>0.11953333333333332</v>
          </cell>
          <cell r="E19">
            <v>-3.3000000000000002E-2</v>
          </cell>
        </row>
        <row r="20">
          <cell r="A20">
            <v>210028</v>
          </cell>
          <cell r="B20">
            <v>9.5399999999999999E-2</v>
          </cell>
          <cell r="C20">
            <v>1.2222222222222223</v>
          </cell>
          <cell r="D20">
            <v>0.11660000000000001</v>
          </cell>
          <cell r="E20">
            <v>-0.13739999999999999</v>
          </cell>
        </row>
        <row r="21">
          <cell r="A21">
            <v>210029</v>
          </cell>
          <cell r="B21">
            <v>0.13089999999999999</v>
          </cell>
          <cell r="C21">
            <v>1.03862660944206</v>
          </cell>
          <cell r="D21">
            <v>0.13595622317596565</v>
          </cell>
          <cell r="E21">
            <v>3.9699999999999999E-2</v>
          </cell>
        </row>
        <row r="22">
          <cell r="A22">
            <v>210030</v>
          </cell>
          <cell r="B22">
            <v>7.8600000000000003E-2</v>
          </cell>
          <cell r="C22">
            <v>1</v>
          </cell>
          <cell r="D22">
            <v>7.8600000000000003E-2</v>
          </cell>
          <cell r="E22">
            <v>5.1000000000000004E-3</v>
          </cell>
        </row>
        <row r="23">
          <cell r="A23">
            <v>210032</v>
          </cell>
          <cell r="B23">
            <v>0.10680000000000001</v>
          </cell>
          <cell r="C23">
            <v>1.236842105263158</v>
          </cell>
          <cell r="D23">
            <v>0.13209473684210526</v>
          </cell>
          <cell r="E23">
            <v>-5.6500000000000002E-2</v>
          </cell>
        </row>
        <row r="24">
          <cell r="A24">
            <v>210033</v>
          </cell>
          <cell r="B24">
            <v>0.1153</v>
          </cell>
          <cell r="C24">
            <v>1.0544554455445545</v>
          </cell>
          <cell r="D24">
            <v>0.12157871287128713</v>
          </cell>
          <cell r="E24">
            <v>-2.5399999999999999E-2</v>
          </cell>
        </row>
        <row r="25">
          <cell r="A25">
            <v>210034</v>
          </cell>
          <cell r="B25">
            <v>0.13489999999999999</v>
          </cell>
          <cell r="C25">
            <v>1.0219780219780219</v>
          </cell>
          <cell r="D25">
            <v>0.13786483516483514</v>
          </cell>
          <cell r="E25">
            <v>2.0400000000000001E-2</v>
          </cell>
        </row>
        <row r="26">
          <cell r="A26">
            <v>210035</v>
          </cell>
          <cell r="B26">
            <v>9.5500000000000002E-2</v>
          </cell>
          <cell r="C26">
            <v>1.2133333333333334</v>
          </cell>
          <cell r="D26">
            <v>0.11587333333333334</v>
          </cell>
          <cell r="E26">
            <v>-1.8499999999999999E-2</v>
          </cell>
        </row>
        <row r="27">
          <cell r="A27">
            <v>210037</v>
          </cell>
          <cell r="B27">
            <v>8.8599999999999998E-2</v>
          </cell>
          <cell r="C27">
            <v>1.0340909090909092</v>
          </cell>
          <cell r="D27">
            <v>9.1620454545454547E-2</v>
          </cell>
          <cell r="E27">
            <v>-4.7300000000000002E-2</v>
          </cell>
        </row>
        <row r="28">
          <cell r="A28">
            <v>210038</v>
          </cell>
          <cell r="B28">
            <v>0.1241</v>
          </cell>
          <cell r="C28">
            <v>1</v>
          </cell>
          <cell r="D28">
            <v>0.1241</v>
          </cell>
          <cell r="E28">
            <v>1.6000000000000001E-3</v>
          </cell>
        </row>
        <row r="29">
          <cell r="A29">
            <v>210039</v>
          </cell>
          <cell r="B29">
            <v>0.1091</v>
          </cell>
          <cell r="C29">
            <v>1.1267605633802817</v>
          </cell>
          <cell r="D29">
            <v>0.12292957746478875</v>
          </cell>
          <cell r="E29">
            <v>7.0699999999999999E-2</v>
          </cell>
        </row>
        <row r="30">
          <cell r="A30">
            <v>210040</v>
          </cell>
          <cell r="B30">
            <v>0.1298</v>
          </cell>
          <cell r="C30">
            <v>1.0068965517241379</v>
          </cell>
          <cell r="D30">
            <v>0.13069517241379311</v>
          </cell>
          <cell r="E30">
            <v>3.1800000000000002E-2</v>
          </cell>
        </row>
        <row r="31">
          <cell r="A31">
            <v>210043</v>
          </cell>
          <cell r="B31">
            <v>0.1234</v>
          </cell>
          <cell r="C31">
            <v>1.0103448275862068</v>
          </cell>
          <cell r="D31">
            <v>0.12467655172413791</v>
          </cell>
          <cell r="E31">
            <v>3.78E-2</v>
          </cell>
        </row>
        <row r="32">
          <cell r="A32">
            <v>210044</v>
          </cell>
          <cell r="B32">
            <v>0.105</v>
          </cell>
          <cell r="C32">
            <v>1.0125786163522013</v>
          </cell>
          <cell r="D32">
            <v>0.10632075471698113</v>
          </cell>
          <cell r="E32">
            <v>-2.69E-2</v>
          </cell>
        </row>
        <row r="33">
          <cell r="A33">
            <v>210048</v>
          </cell>
          <cell r="B33">
            <v>0.12609999999999999</v>
          </cell>
          <cell r="C33">
            <v>1.0279720279720279</v>
          </cell>
          <cell r="D33">
            <v>0.1296272727272727</v>
          </cell>
          <cell r="E33">
            <v>-3.0700000000000002E-2</v>
          </cell>
        </row>
        <row r="34">
          <cell r="A34">
            <v>210049</v>
          </cell>
          <cell r="B34">
            <v>0.1225</v>
          </cell>
          <cell r="C34">
            <v>1.0386100386100385</v>
          </cell>
          <cell r="D34">
            <v>0.12722972972972971</v>
          </cell>
          <cell r="E34">
            <v>8.5000000000000006E-2</v>
          </cell>
        </row>
        <row r="35">
          <cell r="A35">
            <v>210051</v>
          </cell>
          <cell r="B35">
            <v>9.6199999999999994E-2</v>
          </cell>
          <cell r="C35">
            <v>1.1327433628318584</v>
          </cell>
          <cell r="D35">
            <v>0.10896991150442477</v>
          </cell>
          <cell r="E35">
            <v>1.1599999999999999E-2</v>
          </cell>
        </row>
        <row r="36">
          <cell r="A36">
            <v>210056</v>
          </cell>
          <cell r="B36">
            <v>0.13070000000000001</v>
          </cell>
          <cell r="C36">
            <v>1.0164835164835164</v>
          </cell>
          <cell r="D36">
            <v>0.1328543956043956</v>
          </cell>
          <cell r="E36">
            <v>-7.2999999999999995E-2</v>
          </cell>
        </row>
        <row r="37">
          <cell r="A37">
            <v>210057</v>
          </cell>
          <cell r="B37">
            <v>0.114</v>
          </cell>
          <cell r="C37">
            <v>1.0516129032258064</v>
          </cell>
          <cell r="D37">
            <v>0.11988387096774193</v>
          </cell>
          <cell r="E37">
            <v>0.1089</v>
          </cell>
        </row>
        <row r="38">
          <cell r="A38">
            <v>210058</v>
          </cell>
          <cell r="B38">
            <v>0.12870000000000001</v>
          </cell>
          <cell r="C38">
            <v>1</v>
          </cell>
          <cell r="D38">
            <v>0.12870000000000001</v>
          </cell>
          <cell r="E38">
            <v>0.50700000000000001</v>
          </cell>
        </row>
        <row r="39">
          <cell r="A39">
            <v>210060</v>
          </cell>
          <cell r="B39">
            <v>9.5699999999999993E-2</v>
          </cell>
          <cell r="C39">
            <v>1.7</v>
          </cell>
          <cell r="D39">
            <v>0.16268999999999997</v>
          </cell>
          <cell r="E39">
            <v>-2.0500000000000001E-2</v>
          </cell>
        </row>
        <row r="40">
          <cell r="A40">
            <v>210061</v>
          </cell>
          <cell r="B40">
            <v>0.1075</v>
          </cell>
          <cell r="C40">
            <v>1.0476190476190477</v>
          </cell>
          <cell r="D40">
            <v>0.11261904761904762</v>
          </cell>
          <cell r="E40">
            <v>2.3800000000000002E-2</v>
          </cell>
        </row>
        <row r="41">
          <cell r="A41">
            <v>210062</v>
          </cell>
          <cell r="B41">
            <v>9.2799999999999994E-2</v>
          </cell>
          <cell r="C41">
            <v>1.360655737704918</v>
          </cell>
          <cell r="D41">
            <v>0.12626885245901637</v>
          </cell>
          <cell r="E41">
            <v>-8.8400000000000006E-2</v>
          </cell>
        </row>
        <row r="42">
          <cell r="A42">
            <v>210063</v>
          </cell>
          <cell r="B42">
            <v>0.1196</v>
          </cell>
          <cell r="C42">
            <v>1.0102564102564102</v>
          </cell>
          <cell r="D42">
            <v>0.12082666666666667</v>
          </cell>
          <cell r="E42">
            <v>2.5000000000000001E-3</v>
          </cell>
        </row>
        <row r="43">
          <cell r="A43">
            <v>210064</v>
          </cell>
          <cell r="B43">
            <v>7.5999999999999998E-2</v>
          </cell>
          <cell r="C43">
            <v>1</v>
          </cell>
          <cell r="D43">
            <v>7.5999999999999998E-2</v>
          </cell>
          <cell r="E43">
            <v>-0.32379999999999998</v>
          </cell>
        </row>
        <row r="44">
          <cell r="A44">
            <v>210065</v>
          </cell>
          <cell r="B44">
            <v>0.11940000000000001</v>
          </cell>
          <cell r="C44">
            <v>1.0235294117647058</v>
          </cell>
          <cell r="D44">
            <v>0.12220941176470587</v>
          </cell>
          <cell r="E44">
            <v>1.2699999999999999E-2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CY2024 Improve All Payers"/>
      <sheetName val="3a.CY2024 Improve Medicare FFS"/>
      <sheetName val="3b.CY2024 Improve Medicaid"/>
      <sheetName val="6.CY2022 Readmit Norms"/>
      <sheetName val="7.CY2223-23 Readmit Rates"/>
    </sheetNames>
    <sheetDataSet>
      <sheetData sheetId="0">
        <row r="7">
          <cell r="A7">
            <v>210001</v>
          </cell>
          <cell r="B7" t="str">
            <v>Meritus</v>
          </cell>
          <cell r="C7">
            <v>24483</v>
          </cell>
          <cell r="D7">
            <v>2979</v>
          </cell>
          <cell r="E7">
            <v>0.1217</v>
          </cell>
          <cell r="F7">
            <v>2790.9758999999999</v>
          </cell>
          <cell r="G7">
            <v>1.0673686</v>
          </cell>
          <cell r="H7">
            <v>0.1234</v>
          </cell>
          <cell r="I7">
            <v>14028</v>
          </cell>
          <cell r="J7">
            <v>1883</v>
          </cell>
          <cell r="K7">
            <v>0.13420000000000001</v>
          </cell>
          <cell r="L7">
            <v>1680.9992</v>
          </cell>
          <cell r="M7">
            <v>1.1201671</v>
          </cell>
          <cell r="N7">
            <v>0.1295</v>
          </cell>
          <cell r="O7">
            <v>4.9399999999999999E-2</v>
          </cell>
        </row>
        <row r="8">
          <cell r="A8">
            <v>210002</v>
          </cell>
          <cell r="B8" t="str">
            <v>UMMS- UMMC</v>
          </cell>
          <cell r="C8">
            <v>38194</v>
          </cell>
          <cell r="D8">
            <v>4405</v>
          </cell>
          <cell r="E8">
            <v>0.1153</v>
          </cell>
          <cell r="F8">
            <v>4566.4589999999998</v>
          </cell>
          <cell r="G8">
            <v>0.96464240000000001</v>
          </cell>
          <cell r="H8">
            <v>0.1115</v>
          </cell>
          <cell r="I8">
            <v>19286</v>
          </cell>
          <cell r="J8">
            <v>2402</v>
          </cell>
          <cell r="K8">
            <v>0.1245</v>
          </cell>
          <cell r="L8">
            <v>2380.8065000000001</v>
          </cell>
          <cell r="M8">
            <v>1.0089018000000001</v>
          </cell>
          <cell r="N8">
            <v>0.1167</v>
          </cell>
          <cell r="O8">
            <v>4.6600000000000003E-2</v>
          </cell>
        </row>
        <row r="9">
          <cell r="A9">
            <v>210003</v>
          </cell>
          <cell r="B9" t="str">
            <v>UMMS- Capital Region</v>
          </cell>
          <cell r="C9">
            <v>18391</v>
          </cell>
          <cell r="D9">
            <v>1694</v>
          </cell>
          <cell r="E9">
            <v>9.2100000000000001E-2</v>
          </cell>
          <cell r="F9">
            <v>2040.4852000000001</v>
          </cell>
          <cell r="G9">
            <v>0.83019469999999995</v>
          </cell>
          <cell r="H9">
            <v>9.6000000000000002E-2</v>
          </cell>
          <cell r="I9">
            <v>9583</v>
          </cell>
          <cell r="J9">
            <v>886</v>
          </cell>
          <cell r="K9">
            <v>9.2499999999999999E-2</v>
          </cell>
          <cell r="L9">
            <v>1069.7475999999999</v>
          </cell>
          <cell r="M9">
            <v>0.82823270000000004</v>
          </cell>
          <cell r="N9">
            <v>9.5799999999999996E-2</v>
          </cell>
          <cell r="O9">
            <v>-2.0999999999999999E-3</v>
          </cell>
        </row>
        <row r="10">
          <cell r="A10">
            <v>210004</v>
          </cell>
          <cell r="B10" t="str">
            <v>Trinity - Holy Cross</v>
          </cell>
          <cell r="C10">
            <v>39021</v>
          </cell>
          <cell r="D10">
            <v>3117</v>
          </cell>
          <cell r="E10">
            <v>7.9899999999999999E-2</v>
          </cell>
          <cell r="F10">
            <v>3153.4839999999999</v>
          </cell>
          <cell r="G10">
            <v>0.98843060000000005</v>
          </cell>
          <cell r="H10">
            <v>0.1143</v>
          </cell>
          <cell r="I10">
            <v>19356</v>
          </cell>
          <cell r="J10">
            <v>1699</v>
          </cell>
          <cell r="K10">
            <v>8.7800000000000003E-2</v>
          </cell>
          <cell r="L10">
            <v>1671.5923</v>
          </cell>
          <cell r="M10">
            <v>1.0163962</v>
          </cell>
          <cell r="N10">
            <v>0.11749999999999999</v>
          </cell>
          <cell r="O10">
            <v>2.8000000000000001E-2</v>
          </cell>
        </row>
        <row r="11">
          <cell r="A11">
            <v>210005</v>
          </cell>
          <cell r="B11" t="str">
            <v>Frederick</v>
          </cell>
          <cell r="C11">
            <v>25284</v>
          </cell>
          <cell r="D11">
            <v>2704</v>
          </cell>
          <cell r="E11">
            <v>0.1069</v>
          </cell>
          <cell r="F11">
            <v>2772.7408999999998</v>
          </cell>
          <cell r="G11">
            <v>0.97520830000000003</v>
          </cell>
          <cell r="H11">
            <v>0.1128</v>
          </cell>
          <cell r="I11">
            <v>13355</v>
          </cell>
          <cell r="J11">
            <v>1386</v>
          </cell>
          <cell r="K11">
            <v>0.1038</v>
          </cell>
          <cell r="L11">
            <v>1471.325</v>
          </cell>
          <cell r="M11">
            <v>0.94200799999999996</v>
          </cell>
          <cell r="N11">
            <v>0.1089</v>
          </cell>
          <cell r="O11">
            <v>-3.4599999999999999E-2</v>
          </cell>
        </row>
        <row r="12">
          <cell r="A12">
            <v>210008</v>
          </cell>
          <cell r="B12" t="str">
            <v>Mercy</v>
          </cell>
          <cell r="C12">
            <v>16432</v>
          </cell>
          <cell r="D12">
            <v>1579</v>
          </cell>
          <cell r="E12">
            <v>9.6100000000000005E-2</v>
          </cell>
          <cell r="F12">
            <v>1329.7908</v>
          </cell>
          <cell r="G12">
            <v>1.1874047999999999</v>
          </cell>
          <cell r="H12">
            <v>0.13730000000000001</v>
          </cell>
          <cell r="I12">
            <v>8953</v>
          </cell>
          <cell r="J12">
            <v>890</v>
          </cell>
          <cell r="K12">
            <v>9.9400000000000002E-2</v>
          </cell>
          <cell r="L12">
            <v>770.35730999999998</v>
          </cell>
          <cell r="M12">
            <v>1.155308</v>
          </cell>
          <cell r="N12">
            <v>0.1336</v>
          </cell>
          <cell r="O12">
            <v>-2.69E-2</v>
          </cell>
        </row>
        <row r="13">
          <cell r="A13">
            <v>210009</v>
          </cell>
          <cell r="B13" t="str">
            <v>JHH- Johns Hopkins</v>
          </cell>
          <cell r="C13">
            <v>66656</v>
          </cell>
          <cell r="D13">
            <v>8676</v>
          </cell>
          <cell r="E13">
            <v>0.13020000000000001</v>
          </cell>
          <cell r="F13">
            <v>8292.4338000000007</v>
          </cell>
          <cell r="G13">
            <v>1.0462549999999999</v>
          </cell>
          <cell r="H13">
            <v>0.121</v>
          </cell>
          <cell r="I13">
            <v>34282</v>
          </cell>
          <cell r="J13">
            <v>4369</v>
          </cell>
          <cell r="K13">
            <v>0.12740000000000001</v>
          </cell>
          <cell r="L13">
            <v>4273.3563000000004</v>
          </cell>
          <cell r="M13">
            <v>1.0223814</v>
          </cell>
          <cell r="N13">
            <v>0.1182</v>
          </cell>
          <cell r="O13">
            <v>-2.3099999999999999E-2</v>
          </cell>
        </row>
        <row r="14">
          <cell r="A14">
            <v>210011</v>
          </cell>
          <cell r="B14" t="str">
            <v>Saint Agnes</v>
          </cell>
          <cell r="C14">
            <v>18238</v>
          </cell>
          <cell r="D14">
            <v>2239</v>
          </cell>
          <cell r="E14">
            <v>0.12280000000000001</v>
          </cell>
          <cell r="F14">
            <v>2125.9589000000001</v>
          </cell>
          <cell r="G14">
            <v>1.0531718000000001</v>
          </cell>
          <cell r="H14">
            <v>0.12180000000000001</v>
          </cell>
          <cell r="I14">
            <v>6927</v>
          </cell>
          <cell r="J14">
            <v>803</v>
          </cell>
          <cell r="K14">
            <v>0.1159</v>
          </cell>
          <cell r="L14">
            <v>819.95960000000002</v>
          </cell>
          <cell r="M14">
            <v>0.97931650000000003</v>
          </cell>
          <cell r="N14">
            <v>0.1132</v>
          </cell>
          <cell r="O14">
            <v>-7.0599999999999996E-2</v>
          </cell>
        </row>
        <row r="15">
          <cell r="A15">
            <v>210012</v>
          </cell>
          <cell r="B15" t="str">
            <v>Lifebridge- Sinai</v>
          </cell>
          <cell r="C15">
            <v>24238</v>
          </cell>
          <cell r="D15">
            <v>3022</v>
          </cell>
          <cell r="E15">
            <v>0.12470000000000001</v>
          </cell>
          <cell r="F15">
            <v>2990.4367999999999</v>
          </cell>
          <cell r="G15">
            <v>1.0105546999999999</v>
          </cell>
          <cell r="H15">
            <v>0.1169</v>
          </cell>
          <cell r="I15">
            <v>13644</v>
          </cell>
          <cell r="J15">
            <v>1799</v>
          </cell>
          <cell r="K15">
            <v>0.13189999999999999</v>
          </cell>
          <cell r="L15">
            <v>1707.6149</v>
          </cell>
          <cell r="M15">
            <v>1.0535162</v>
          </cell>
          <cell r="N15">
            <v>0.12180000000000001</v>
          </cell>
          <cell r="O15">
            <v>4.19E-2</v>
          </cell>
        </row>
        <row r="16">
          <cell r="A16">
            <v>210015</v>
          </cell>
          <cell r="B16" t="str">
            <v>MedStar- Franklin Square</v>
          </cell>
          <cell r="C16">
            <v>29946</v>
          </cell>
          <cell r="D16">
            <v>3750</v>
          </cell>
          <cell r="E16">
            <v>0.12520000000000001</v>
          </cell>
          <cell r="F16">
            <v>3669.1745999999998</v>
          </cell>
          <cell r="G16">
            <v>1.0220282000000001</v>
          </cell>
          <cell r="H16">
            <v>0.1182</v>
          </cell>
          <cell r="I16">
            <v>16405</v>
          </cell>
          <cell r="J16">
            <v>2251</v>
          </cell>
          <cell r="K16">
            <v>0.13719999999999999</v>
          </cell>
          <cell r="L16">
            <v>2059.8779</v>
          </cell>
          <cell r="M16">
            <v>1.0927832</v>
          </cell>
          <cell r="N16">
            <v>0.12640000000000001</v>
          </cell>
          <cell r="O16">
            <v>6.9400000000000003E-2</v>
          </cell>
        </row>
        <row r="17">
          <cell r="A17">
            <v>210016</v>
          </cell>
          <cell r="B17" t="str">
            <v>Adventist- White Oak</v>
          </cell>
          <cell r="C17">
            <v>17311</v>
          </cell>
          <cell r="D17">
            <v>1833</v>
          </cell>
          <cell r="E17">
            <v>0.10589999999999999</v>
          </cell>
          <cell r="F17">
            <v>1829.2883999999999</v>
          </cell>
          <cell r="G17">
            <v>1.0020290000000001</v>
          </cell>
          <cell r="H17">
            <v>0.1159</v>
          </cell>
          <cell r="I17">
            <v>9698</v>
          </cell>
          <cell r="J17">
            <v>1023</v>
          </cell>
          <cell r="K17">
            <v>0.1055</v>
          </cell>
          <cell r="L17">
            <v>1046.0328</v>
          </cell>
          <cell r="M17">
            <v>0.97798079999999998</v>
          </cell>
          <cell r="N17">
            <v>0.11310000000000001</v>
          </cell>
          <cell r="O17">
            <v>-2.4199999999999999E-2</v>
          </cell>
        </row>
        <row r="18">
          <cell r="A18">
            <v>210017</v>
          </cell>
          <cell r="B18" t="str">
            <v>Garrett</v>
          </cell>
          <cell r="C18">
            <v>2791</v>
          </cell>
          <cell r="D18">
            <v>174</v>
          </cell>
          <cell r="E18">
            <v>6.2300000000000001E-2</v>
          </cell>
          <cell r="F18">
            <v>319.07593000000003</v>
          </cell>
          <cell r="G18">
            <v>0.5453247</v>
          </cell>
          <cell r="H18">
            <v>6.3100000000000003E-2</v>
          </cell>
          <cell r="I18">
            <v>1600</v>
          </cell>
          <cell r="J18">
            <v>126</v>
          </cell>
          <cell r="K18">
            <v>7.8799999999999995E-2</v>
          </cell>
          <cell r="L18">
            <v>180.92740000000001</v>
          </cell>
          <cell r="M18">
            <v>0.69641189999999997</v>
          </cell>
          <cell r="N18">
            <v>8.0500000000000002E-2</v>
          </cell>
          <cell r="O18">
            <v>0.27579999999999999</v>
          </cell>
        </row>
        <row r="19">
          <cell r="A19">
            <v>210018</v>
          </cell>
          <cell r="B19" t="str">
            <v>MedStar- Montgomery</v>
          </cell>
          <cell r="C19">
            <v>9410</v>
          </cell>
          <cell r="D19">
            <v>1114</v>
          </cell>
          <cell r="E19">
            <v>0.11840000000000001</v>
          </cell>
          <cell r="F19">
            <v>1217.71</v>
          </cell>
          <cell r="G19">
            <v>0.91483199999999998</v>
          </cell>
          <cell r="H19">
            <v>0.10580000000000001</v>
          </cell>
          <cell r="I19">
            <v>5235</v>
          </cell>
          <cell r="J19">
            <v>650</v>
          </cell>
          <cell r="K19">
            <v>0.1242</v>
          </cell>
          <cell r="L19">
            <v>672.33091999999999</v>
          </cell>
          <cell r="M19">
            <v>0.96678580000000003</v>
          </cell>
          <cell r="N19">
            <v>0.1118</v>
          </cell>
          <cell r="O19">
            <v>5.67E-2</v>
          </cell>
        </row>
        <row r="20">
          <cell r="A20">
            <v>210019</v>
          </cell>
          <cell r="B20" t="str">
            <v>Tidal- Peninsula</v>
          </cell>
          <cell r="C20">
            <v>26671</v>
          </cell>
          <cell r="D20">
            <v>2854</v>
          </cell>
          <cell r="E20">
            <v>0.107</v>
          </cell>
          <cell r="F20">
            <v>3025.1059</v>
          </cell>
          <cell r="G20">
            <v>0.94343809999999995</v>
          </cell>
          <cell r="H20">
            <v>0.1091</v>
          </cell>
          <cell r="I20">
            <v>13842</v>
          </cell>
          <cell r="J20">
            <v>1367</v>
          </cell>
          <cell r="K20">
            <v>9.8799999999999999E-2</v>
          </cell>
          <cell r="L20">
            <v>1595.7888</v>
          </cell>
          <cell r="M20">
            <v>0.85662959999999999</v>
          </cell>
          <cell r="N20">
            <v>9.9099999999999994E-2</v>
          </cell>
          <cell r="O20">
            <v>-9.1700000000000004E-2</v>
          </cell>
        </row>
        <row r="21">
          <cell r="A21">
            <v>210022</v>
          </cell>
          <cell r="B21" t="str">
            <v>JHH- Suburban</v>
          </cell>
          <cell r="C21">
            <v>19673</v>
          </cell>
          <cell r="D21">
            <v>2388</v>
          </cell>
          <cell r="E21">
            <v>0.12139999999999999</v>
          </cell>
          <cell r="F21">
            <v>2535.1783</v>
          </cell>
          <cell r="G21">
            <v>0.94194560000000005</v>
          </cell>
          <cell r="H21">
            <v>0.1089</v>
          </cell>
          <cell r="I21">
            <v>10316</v>
          </cell>
          <cell r="J21">
            <v>1199</v>
          </cell>
          <cell r="K21">
            <v>0.1162</v>
          </cell>
          <cell r="L21">
            <v>1346.8124</v>
          </cell>
          <cell r="M21">
            <v>0.89025019999999999</v>
          </cell>
          <cell r="N21">
            <v>0.10290000000000001</v>
          </cell>
          <cell r="O21">
            <v>-5.5100000000000003E-2</v>
          </cell>
        </row>
        <row r="22">
          <cell r="A22">
            <v>210023</v>
          </cell>
          <cell r="B22" t="str">
            <v>Luminis- Anne Arundel</v>
          </cell>
          <cell r="C22">
            <v>41054</v>
          </cell>
          <cell r="D22">
            <v>4151</v>
          </cell>
          <cell r="E22">
            <v>0.1011</v>
          </cell>
          <cell r="F22">
            <v>3944.0814</v>
          </cell>
          <cell r="G22">
            <v>1.0524631</v>
          </cell>
          <cell r="H22">
            <v>0.1217</v>
          </cell>
          <cell r="I22">
            <v>22189</v>
          </cell>
          <cell r="J22">
            <v>2437</v>
          </cell>
          <cell r="K22">
            <v>0.10979999999999999</v>
          </cell>
          <cell r="L22">
            <v>2225.0704000000001</v>
          </cell>
          <cell r="M22">
            <v>1.0952462999999999</v>
          </cell>
          <cell r="N22">
            <v>0.12659999999999999</v>
          </cell>
          <cell r="O22">
            <v>4.0300000000000002E-2</v>
          </cell>
        </row>
        <row r="23">
          <cell r="A23">
            <v>210024</v>
          </cell>
          <cell r="B23" t="str">
            <v>MedStar- Union Mem</v>
          </cell>
          <cell r="C23">
            <v>15183</v>
          </cell>
          <cell r="D23">
            <v>2218</v>
          </cell>
          <cell r="E23">
            <v>0.14610000000000001</v>
          </cell>
          <cell r="F23">
            <v>2010.5079000000001</v>
          </cell>
          <cell r="G23">
            <v>1.1032038</v>
          </cell>
          <cell r="H23">
            <v>0.12759999999999999</v>
          </cell>
          <cell r="I23">
            <v>7577</v>
          </cell>
          <cell r="J23">
            <v>1149</v>
          </cell>
          <cell r="K23">
            <v>0.15160000000000001</v>
          </cell>
          <cell r="L23">
            <v>1011.5992</v>
          </cell>
          <cell r="M23">
            <v>1.1358253</v>
          </cell>
          <cell r="N23">
            <v>0.1313</v>
          </cell>
          <cell r="O23">
            <v>2.9000000000000001E-2</v>
          </cell>
        </row>
        <row r="24">
          <cell r="A24">
            <v>210027</v>
          </cell>
          <cell r="B24" t="str">
            <v>Western Maryland</v>
          </cell>
          <cell r="C24">
            <v>15434</v>
          </cell>
          <cell r="D24">
            <v>1837</v>
          </cell>
          <cell r="E24">
            <v>0.11899999999999999</v>
          </cell>
          <cell r="F24">
            <v>1945.2562</v>
          </cell>
          <cell r="G24">
            <v>0.94434859999999998</v>
          </cell>
          <cell r="H24">
            <v>0.10920000000000001</v>
          </cell>
          <cell r="I24">
            <v>7588</v>
          </cell>
          <cell r="J24">
            <v>877</v>
          </cell>
          <cell r="K24">
            <v>0.11559999999999999</v>
          </cell>
          <cell r="L24">
            <v>959.99063000000001</v>
          </cell>
          <cell r="M24">
            <v>0.91355059999999999</v>
          </cell>
          <cell r="N24">
            <v>0.1056</v>
          </cell>
          <cell r="O24">
            <v>-3.3000000000000002E-2</v>
          </cell>
        </row>
        <row r="25">
          <cell r="A25">
            <v>210028</v>
          </cell>
          <cell r="B25" t="str">
            <v>MedStar- St. Mary's</v>
          </cell>
          <cell r="C25">
            <v>11579</v>
          </cell>
          <cell r="D25">
            <v>1227</v>
          </cell>
          <cell r="E25">
            <v>0.106</v>
          </cell>
          <cell r="F25">
            <v>1282.4049</v>
          </cell>
          <cell r="G25">
            <v>0.95679610000000004</v>
          </cell>
          <cell r="H25">
            <v>0.1106</v>
          </cell>
          <cell r="I25">
            <v>4986</v>
          </cell>
          <cell r="J25">
            <v>450</v>
          </cell>
          <cell r="K25">
            <v>9.0300000000000005E-2</v>
          </cell>
          <cell r="L25">
            <v>545.56129999999996</v>
          </cell>
          <cell r="M25">
            <v>0.82483859999999998</v>
          </cell>
          <cell r="N25">
            <v>9.5399999999999999E-2</v>
          </cell>
          <cell r="O25">
            <v>-0.13739999999999999</v>
          </cell>
        </row>
        <row r="26">
          <cell r="A26">
            <v>210029</v>
          </cell>
          <cell r="B26" t="str">
            <v>JHH- Bayview</v>
          </cell>
          <cell r="C26">
            <v>25904</v>
          </cell>
          <cell r="D26">
            <v>3358</v>
          </cell>
          <cell r="E26">
            <v>0.12959999999999999</v>
          </cell>
          <cell r="F26">
            <v>3085.1678999999999</v>
          </cell>
          <cell r="G26">
            <v>1.0884335000000001</v>
          </cell>
          <cell r="H26">
            <v>0.12590000000000001</v>
          </cell>
          <cell r="I26">
            <v>13489</v>
          </cell>
          <cell r="J26">
            <v>1858</v>
          </cell>
          <cell r="K26">
            <v>0.13769999999999999</v>
          </cell>
          <cell r="L26">
            <v>1641.502</v>
          </cell>
          <cell r="M26">
            <v>1.1318902</v>
          </cell>
          <cell r="N26">
            <v>0.13089999999999999</v>
          </cell>
          <cell r="O26">
            <v>3.9699999999999999E-2</v>
          </cell>
        </row>
        <row r="27">
          <cell r="A27">
            <v>210030</v>
          </cell>
          <cell r="B27" t="str">
            <v>UMMS- Chestertown</v>
          </cell>
          <cell r="C27">
            <v>479</v>
          </cell>
          <cell r="D27">
            <v>49</v>
          </cell>
          <cell r="E27">
            <v>0.1023</v>
          </cell>
          <cell r="F27">
            <v>72.407920000000004</v>
          </cell>
          <cell r="G27">
            <v>0.67672149999999998</v>
          </cell>
          <cell r="H27">
            <v>7.8200000000000006E-2</v>
          </cell>
          <cell r="I27">
            <v>391</v>
          </cell>
          <cell r="J27">
            <v>40</v>
          </cell>
          <cell r="K27">
            <v>0.1023</v>
          </cell>
          <cell r="L27">
            <v>58.855328999999998</v>
          </cell>
          <cell r="M27">
            <v>0.67963260000000003</v>
          </cell>
          <cell r="N27">
            <v>7.8600000000000003E-2</v>
          </cell>
          <cell r="O27">
            <v>5.1000000000000004E-3</v>
          </cell>
        </row>
        <row r="28">
          <cell r="A28">
            <v>210032</v>
          </cell>
          <cell r="B28" t="str">
            <v>ChristianaCare, Union</v>
          </cell>
          <cell r="C28">
            <v>10871</v>
          </cell>
          <cell r="D28">
            <v>1345</v>
          </cell>
          <cell r="E28">
            <v>0.1237</v>
          </cell>
          <cell r="F28">
            <v>1374.0799</v>
          </cell>
          <cell r="G28">
            <v>0.97883679999999995</v>
          </cell>
          <cell r="H28">
            <v>0.1132</v>
          </cell>
          <cell r="I28">
            <v>5648</v>
          </cell>
          <cell r="J28">
            <v>699</v>
          </cell>
          <cell r="K28">
            <v>0.12379999999999999</v>
          </cell>
          <cell r="L28">
            <v>757.03339000000005</v>
          </cell>
          <cell r="M28">
            <v>0.92334099999999997</v>
          </cell>
          <cell r="N28">
            <v>0.10680000000000001</v>
          </cell>
          <cell r="O28">
            <v>-5.6500000000000002E-2</v>
          </cell>
        </row>
        <row r="29">
          <cell r="A29">
            <v>210033</v>
          </cell>
          <cell r="B29" t="str">
            <v>Lifebridge- Carroll</v>
          </cell>
          <cell r="C29">
            <v>16453</v>
          </cell>
          <cell r="D29">
            <v>2111</v>
          </cell>
          <cell r="E29">
            <v>0.1283</v>
          </cell>
          <cell r="F29">
            <v>2063.1226999999999</v>
          </cell>
          <cell r="G29">
            <v>1.0232063</v>
          </cell>
          <cell r="H29">
            <v>0.1183</v>
          </cell>
          <cell r="I29">
            <v>8135</v>
          </cell>
          <cell r="J29">
            <v>1026</v>
          </cell>
          <cell r="K29">
            <v>0.12609999999999999</v>
          </cell>
          <cell r="L29">
            <v>1028.7645</v>
          </cell>
          <cell r="M29">
            <v>0.9973128</v>
          </cell>
          <cell r="N29">
            <v>0.1153</v>
          </cell>
          <cell r="O29">
            <v>-2.5399999999999999E-2</v>
          </cell>
        </row>
        <row r="30">
          <cell r="A30">
            <v>210034</v>
          </cell>
          <cell r="B30" t="str">
            <v>MedStar- Harbor</v>
          </cell>
          <cell r="C30">
            <v>11171</v>
          </cell>
          <cell r="D30">
            <v>1594</v>
          </cell>
          <cell r="E30">
            <v>0.14269999999999999</v>
          </cell>
          <cell r="F30">
            <v>1394.5601999999999</v>
          </cell>
          <cell r="G30">
            <v>1.1430127000000001</v>
          </cell>
          <cell r="H30">
            <v>0.13220000000000001</v>
          </cell>
          <cell r="I30">
            <v>6297</v>
          </cell>
          <cell r="J30">
            <v>953</v>
          </cell>
          <cell r="K30">
            <v>0.15129999999999999</v>
          </cell>
          <cell r="L30">
            <v>816.97875999999997</v>
          </cell>
          <cell r="M30">
            <v>1.166493</v>
          </cell>
          <cell r="N30">
            <v>0.13489999999999999</v>
          </cell>
          <cell r="O30">
            <v>2.0400000000000001E-2</v>
          </cell>
        </row>
        <row r="31">
          <cell r="A31">
            <v>210035</v>
          </cell>
          <cell r="B31" t="str">
            <v>UMMS- Charles</v>
          </cell>
          <cell r="C31">
            <v>9344</v>
          </cell>
          <cell r="D31">
            <v>1001</v>
          </cell>
          <cell r="E31">
            <v>0.1071</v>
          </cell>
          <cell r="F31">
            <v>1189.2784999999999</v>
          </cell>
          <cell r="G31">
            <v>0.84168679999999996</v>
          </cell>
          <cell r="H31">
            <v>9.7299999999999998E-2</v>
          </cell>
          <cell r="I31">
            <v>4633</v>
          </cell>
          <cell r="J31">
            <v>515</v>
          </cell>
          <cell r="K31">
            <v>0.11119999999999999</v>
          </cell>
          <cell r="L31">
            <v>623.73856999999998</v>
          </cell>
          <cell r="M31">
            <v>0.82566640000000002</v>
          </cell>
          <cell r="N31">
            <v>9.5500000000000002E-2</v>
          </cell>
          <cell r="O31">
            <v>-1.8499999999999999E-2</v>
          </cell>
        </row>
        <row r="32">
          <cell r="A32">
            <v>210037</v>
          </cell>
          <cell r="B32" t="str">
            <v>UMMS- Easton</v>
          </cell>
          <cell r="C32">
            <v>9482</v>
          </cell>
          <cell r="D32">
            <v>937</v>
          </cell>
          <cell r="E32">
            <v>9.8799999999999999E-2</v>
          </cell>
          <cell r="F32">
            <v>1165.2271000000001</v>
          </cell>
          <cell r="G32">
            <v>0.80413509999999999</v>
          </cell>
          <cell r="H32">
            <v>9.2999999999999999E-2</v>
          </cell>
          <cell r="I32">
            <v>5844</v>
          </cell>
          <cell r="J32">
            <v>570</v>
          </cell>
          <cell r="K32">
            <v>9.7500000000000003E-2</v>
          </cell>
          <cell r="L32">
            <v>744.13495999999998</v>
          </cell>
          <cell r="M32">
            <v>0.76599010000000001</v>
          </cell>
          <cell r="N32">
            <v>8.8599999999999998E-2</v>
          </cell>
          <cell r="O32">
            <v>-4.7300000000000002E-2</v>
          </cell>
        </row>
        <row r="33">
          <cell r="A33">
            <v>210038</v>
          </cell>
          <cell r="B33" t="str">
            <v>UMMS- Midtown</v>
          </cell>
          <cell r="C33">
            <v>6632</v>
          </cell>
          <cell r="D33">
            <v>1093</v>
          </cell>
          <cell r="E33">
            <v>0.1648</v>
          </cell>
          <cell r="F33">
            <v>1019.9285</v>
          </cell>
          <cell r="G33">
            <v>1.0716437000000001</v>
          </cell>
          <cell r="H33">
            <v>0.1239</v>
          </cell>
          <cell r="I33">
            <v>3625</v>
          </cell>
          <cell r="J33">
            <v>602</v>
          </cell>
          <cell r="K33">
            <v>0.1661</v>
          </cell>
          <cell r="L33">
            <v>561.08444999999995</v>
          </cell>
          <cell r="M33">
            <v>1.0729223000000001</v>
          </cell>
          <cell r="N33">
            <v>0.1241</v>
          </cell>
          <cell r="O33">
            <v>1.6000000000000001E-3</v>
          </cell>
        </row>
        <row r="34">
          <cell r="A34">
            <v>210039</v>
          </cell>
          <cell r="B34" t="str">
            <v>Calvert</v>
          </cell>
          <cell r="C34">
            <v>9587</v>
          </cell>
          <cell r="D34">
            <v>1016</v>
          </cell>
          <cell r="E34">
            <v>0.106</v>
          </cell>
          <cell r="F34">
            <v>1153.3992000000001</v>
          </cell>
          <cell r="G34">
            <v>0.8808745</v>
          </cell>
          <cell r="H34">
            <v>0.1019</v>
          </cell>
          <cell r="I34">
            <v>4550</v>
          </cell>
          <cell r="J34">
            <v>555</v>
          </cell>
          <cell r="K34">
            <v>0.122</v>
          </cell>
          <cell r="L34">
            <v>588.11572999999999</v>
          </cell>
          <cell r="M34">
            <v>0.94369179999999997</v>
          </cell>
          <cell r="N34">
            <v>0.1091</v>
          </cell>
          <cell r="O34">
            <v>7.0699999999999999E-2</v>
          </cell>
        </row>
        <row r="35">
          <cell r="A35">
            <v>210040</v>
          </cell>
          <cell r="B35" t="str">
            <v>Lifebridge- Northwest</v>
          </cell>
          <cell r="C35">
            <v>13316</v>
          </cell>
          <cell r="D35">
            <v>2207</v>
          </cell>
          <cell r="E35">
            <v>0.16569999999999999</v>
          </cell>
          <cell r="F35">
            <v>2028.3949</v>
          </cell>
          <cell r="G35">
            <v>1.0880524</v>
          </cell>
          <cell r="H35">
            <v>0.1258</v>
          </cell>
          <cell r="I35">
            <v>6934</v>
          </cell>
          <cell r="J35">
            <v>1199</v>
          </cell>
          <cell r="K35">
            <v>0.1729</v>
          </cell>
          <cell r="L35">
            <v>1068.2438999999999</v>
          </cell>
          <cell r="M35">
            <v>1.1224027999999999</v>
          </cell>
          <cell r="N35">
            <v>0.1298</v>
          </cell>
          <cell r="O35">
            <v>3.1800000000000002E-2</v>
          </cell>
        </row>
        <row r="36">
          <cell r="A36">
            <v>210043</v>
          </cell>
          <cell r="B36" t="str">
            <v>UMMS- BWMC</v>
          </cell>
          <cell r="C36">
            <v>27920</v>
          </cell>
          <cell r="D36">
            <v>3558</v>
          </cell>
          <cell r="E36">
            <v>0.12740000000000001</v>
          </cell>
          <cell r="F36">
            <v>3460.2044000000001</v>
          </cell>
          <cell r="G36">
            <v>1.0282629999999999</v>
          </cell>
          <cell r="H36">
            <v>0.11890000000000001</v>
          </cell>
          <cell r="I36">
            <v>14001</v>
          </cell>
          <cell r="J36">
            <v>1858</v>
          </cell>
          <cell r="K36">
            <v>0.13270000000000001</v>
          </cell>
          <cell r="L36">
            <v>1741.2052000000001</v>
          </cell>
          <cell r="M36">
            <v>1.0670770000000001</v>
          </cell>
          <cell r="N36">
            <v>0.1234</v>
          </cell>
          <cell r="O36">
            <v>3.78E-2</v>
          </cell>
        </row>
        <row r="37">
          <cell r="A37">
            <v>210044</v>
          </cell>
          <cell r="B37" t="str">
            <v>GBMC</v>
          </cell>
          <cell r="C37">
            <v>24450</v>
          </cell>
          <cell r="D37">
            <v>2097</v>
          </cell>
          <cell r="E37">
            <v>8.5800000000000001E-2</v>
          </cell>
          <cell r="F37">
            <v>2246.9967999999999</v>
          </cell>
          <cell r="G37">
            <v>0.93324569999999996</v>
          </cell>
          <cell r="H37">
            <v>0.1079</v>
          </cell>
          <cell r="I37">
            <v>11767</v>
          </cell>
          <cell r="J37">
            <v>1038</v>
          </cell>
          <cell r="K37">
            <v>8.8200000000000001E-2</v>
          </cell>
          <cell r="L37">
            <v>1143.3816999999999</v>
          </cell>
          <cell r="M37">
            <v>0.90783329999999995</v>
          </cell>
          <cell r="N37">
            <v>0.105</v>
          </cell>
          <cell r="O37">
            <v>-2.69E-2</v>
          </cell>
        </row>
        <row r="38">
          <cell r="A38">
            <v>210048</v>
          </cell>
          <cell r="B38" t="str">
            <v>JHH- Howard County</v>
          </cell>
          <cell r="C38">
            <v>26202</v>
          </cell>
          <cell r="D38">
            <v>3288</v>
          </cell>
          <cell r="E38">
            <v>0.1255</v>
          </cell>
          <cell r="F38">
            <v>2921.6880999999998</v>
          </cell>
          <cell r="G38">
            <v>1.1253768</v>
          </cell>
          <cell r="H38">
            <v>0.13009999999999999</v>
          </cell>
          <cell r="I38">
            <v>13154</v>
          </cell>
          <cell r="J38">
            <v>1646</v>
          </cell>
          <cell r="K38">
            <v>0.12509999999999999</v>
          </cell>
          <cell r="L38">
            <v>1509.1958</v>
          </cell>
          <cell r="M38">
            <v>1.0906471</v>
          </cell>
          <cell r="N38">
            <v>0.12609999999999999</v>
          </cell>
          <cell r="O38">
            <v>-3.0700000000000002E-2</v>
          </cell>
        </row>
        <row r="39">
          <cell r="A39">
            <v>210049</v>
          </cell>
          <cell r="B39" t="str">
            <v>UMMS-Upper Chesapeake</v>
          </cell>
          <cell r="C39">
            <v>20223</v>
          </cell>
          <cell r="D39">
            <v>2389</v>
          </cell>
          <cell r="E39">
            <v>0.1181</v>
          </cell>
          <cell r="F39">
            <v>2446.8577</v>
          </cell>
          <cell r="G39">
            <v>0.97635430000000001</v>
          </cell>
          <cell r="H39">
            <v>0.1129</v>
          </cell>
          <cell r="I39">
            <v>11680</v>
          </cell>
          <cell r="J39">
            <v>1559</v>
          </cell>
          <cell r="K39">
            <v>0.13350000000000001</v>
          </cell>
          <cell r="L39">
            <v>1471.2298000000001</v>
          </cell>
          <cell r="M39">
            <v>1.0596577</v>
          </cell>
          <cell r="N39">
            <v>0.1225</v>
          </cell>
          <cell r="O39">
            <v>8.5000000000000006E-2</v>
          </cell>
        </row>
        <row r="40">
          <cell r="A40">
            <v>210051</v>
          </cell>
          <cell r="B40" t="str">
            <v>Luminis- Doctors</v>
          </cell>
          <cell r="C40">
            <v>16519</v>
          </cell>
          <cell r="D40">
            <v>1881</v>
          </cell>
          <cell r="E40">
            <v>0.1139</v>
          </cell>
          <cell r="F40">
            <v>2286.652</v>
          </cell>
          <cell r="G40">
            <v>0.8226</v>
          </cell>
          <cell r="H40">
            <v>9.5100000000000004E-2</v>
          </cell>
          <cell r="I40">
            <v>8711</v>
          </cell>
          <cell r="J40">
            <v>1025</v>
          </cell>
          <cell r="K40">
            <v>0.1177</v>
          </cell>
          <cell r="L40">
            <v>1232.1865</v>
          </cell>
          <cell r="M40">
            <v>0.8318546</v>
          </cell>
          <cell r="N40">
            <v>9.6199999999999994E-2</v>
          </cell>
          <cell r="O40">
            <v>1.1599999999999999E-2</v>
          </cell>
        </row>
        <row r="41">
          <cell r="A41">
            <v>210056</v>
          </cell>
          <cell r="B41" t="str">
            <v>MedStar- Good Sam</v>
          </cell>
          <cell r="C41">
            <v>11585</v>
          </cell>
          <cell r="D41">
            <v>2170</v>
          </cell>
          <cell r="E41">
            <v>0.18729999999999999</v>
          </cell>
          <cell r="F41">
            <v>1779.6565000000001</v>
          </cell>
          <cell r="G41">
            <v>1.2193365</v>
          </cell>
          <cell r="H41">
            <v>0.14099999999999999</v>
          </cell>
          <cell r="I41">
            <v>5751</v>
          </cell>
          <cell r="J41">
            <v>1015</v>
          </cell>
          <cell r="K41">
            <v>0.17649999999999999</v>
          </cell>
          <cell r="L41">
            <v>897.86231999999995</v>
          </cell>
          <cell r="M41">
            <v>1.1304628999999999</v>
          </cell>
          <cell r="N41">
            <v>0.13070000000000001</v>
          </cell>
          <cell r="O41">
            <v>-7.2999999999999995E-2</v>
          </cell>
        </row>
        <row r="42">
          <cell r="A42">
            <v>210057</v>
          </cell>
          <cell r="B42" t="str">
            <v>Adventist- Shady Grove</v>
          </cell>
          <cell r="C42">
            <v>29641</v>
          </cell>
          <cell r="D42">
            <v>2426</v>
          </cell>
          <cell r="E42">
            <v>8.1799999999999998E-2</v>
          </cell>
          <cell r="F42">
            <v>2727.6590999999999</v>
          </cell>
          <cell r="G42">
            <v>0.88940730000000001</v>
          </cell>
          <cell r="H42">
            <v>0.1028</v>
          </cell>
          <cell r="I42">
            <v>15672</v>
          </cell>
          <cell r="J42">
            <v>1471</v>
          </cell>
          <cell r="K42">
            <v>9.3899999999999997E-2</v>
          </cell>
          <cell r="L42">
            <v>1491.9797000000001</v>
          </cell>
          <cell r="M42">
            <v>0.98593839999999999</v>
          </cell>
          <cell r="N42">
            <v>0.114</v>
          </cell>
          <cell r="O42">
            <v>0.1089</v>
          </cell>
        </row>
        <row r="43">
          <cell r="A43">
            <v>210058</v>
          </cell>
          <cell r="B43" t="str">
            <v>UMMS- UMROI</v>
          </cell>
          <cell r="C43">
            <v>519</v>
          </cell>
          <cell r="D43">
            <v>45</v>
          </cell>
          <cell r="E43">
            <v>8.6699999999999999E-2</v>
          </cell>
          <cell r="F43">
            <v>60.949444</v>
          </cell>
          <cell r="G43">
            <v>0.7383168</v>
          </cell>
          <cell r="H43">
            <v>8.5400000000000004E-2</v>
          </cell>
          <cell r="I43">
            <v>249</v>
          </cell>
          <cell r="J43">
            <v>33</v>
          </cell>
          <cell r="K43">
            <v>0.13250000000000001</v>
          </cell>
          <cell r="L43">
            <v>29.639354999999998</v>
          </cell>
          <cell r="M43">
            <v>1.1133846000000001</v>
          </cell>
          <cell r="N43">
            <v>0.12870000000000001</v>
          </cell>
          <cell r="O43">
            <v>0.50700000000000001</v>
          </cell>
        </row>
        <row r="44">
          <cell r="A44">
            <v>210060</v>
          </cell>
          <cell r="B44" t="str">
            <v>Adventist-Ft. Washington</v>
          </cell>
          <cell r="C44">
            <v>3464</v>
          </cell>
          <cell r="D44">
            <v>381</v>
          </cell>
          <cell r="E44">
            <v>0.11</v>
          </cell>
          <cell r="F44">
            <v>450.93232</v>
          </cell>
          <cell r="G44">
            <v>0.84491609999999995</v>
          </cell>
          <cell r="H44">
            <v>9.7699999999999995E-2</v>
          </cell>
          <cell r="I44">
            <v>1729</v>
          </cell>
          <cell r="J44">
            <v>193</v>
          </cell>
          <cell r="K44">
            <v>0.1116</v>
          </cell>
          <cell r="L44">
            <v>233.11940999999999</v>
          </cell>
          <cell r="M44">
            <v>0.82790189999999997</v>
          </cell>
          <cell r="N44">
            <v>9.5699999999999993E-2</v>
          </cell>
          <cell r="O44">
            <v>-2.0500000000000001E-2</v>
          </cell>
        </row>
        <row r="45">
          <cell r="A45">
            <v>210061</v>
          </cell>
          <cell r="B45" t="str">
            <v>Atlantic General</v>
          </cell>
          <cell r="C45">
            <v>4378</v>
          </cell>
          <cell r="D45">
            <v>511</v>
          </cell>
          <cell r="E45">
            <v>0.1167</v>
          </cell>
          <cell r="F45">
            <v>562.69856000000004</v>
          </cell>
          <cell r="G45">
            <v>0.90812389999999998</v>
          </cell>
          <cell r="H45">
            <v>0.105</v>
          </cell>
          <cell r="I45">
            <v>2292</v>
          </cell>
          <cell r="J45">
            <v>283</v>
          </cell>
          <cell r="K45">
            <v>0.1235</v>
          </cell>
          <cell r="L45">
            <v>304.32954000000001</v>
          </cell>
          <cell r="M45">
            <v>0.92991299999999999</v>
          </cell>
          <cell r="N45">
            <v>0.1075</v>
          </cell>
          <cell r="O45">
            <v>2.3800000000000002E-2</v>
          </cell>
        </row>
        <row r="46">
          <cell r="A46">
            <v>210062</v>
          </cell>
          <cell r="B46" t="str">
            <v>MedStar- Southern MD</v>
          </cell>
          <cell r="C46">
            <v>18026</v>
          </cell>
          <cell r="D46">
            <v>2054</v>
          </cell>
          <cell r="E46">
            <v>0.1139</v>
          </cell>
          <cell r="F46">
            <v>2333.9301999999998</v>
          </cell>
          <cell r="G46">
            <v>0.88006059999999997</v>
          </cell>
          <cell r="H46">
            <v>0.1018</v>
          </cell>
          <cell r="I46">
            <v>8181</v>
          </cell>
          <cell r="J46">
            <v>868</v>
          </cell>
          <cell r="K46">
            <v>0.1061</v>
          </cell>
          <cell r="L46">
            <v>1081.4262000000001</v>
          </cell>
          <cell r="M46">
            <v>0.80264369999999996</v>
          </cell>
          <cell r="N46">
            <v>9.2799999999999994E-2</v>
          </cell>
          <cell r="O46">
            <v>-8.8400000000000006E-2</v>
          </cell>
        </row>
        <row r="47">
          <cell r="A47">
            <v>210063</v>
          </cell>
          <cell r="B47" t="str">
            <v>UMMS- St. Joe</v>
          </cell>
          <cell r="C47">
            <v>23455</v>
          </cell>
          <cell r="D47">
            <v>2640</v>
          </cell>
          <cell r="E47">
            <v>0.11260000000000001</v>
          </cell>
          <cell r="F47">
            <v>2558.0092</v>
          </cell>
          <cell r="G47">
            <v>1.0320526000000001</v>
          </cell>
          <cell r="H47">
            <v>0.1193</v>
          </cell>
          <cell r="I47">
            <v>12589</v>
          </cell>
          <cell r="J47">
            <v>1439</v>
          </cell>
          <cell r="K47">
            <v>0.1143</v>
          </cell>
          <cell r="L47">
            <v>1390.8169</v>
          </cell>
          <cell r="M47">
            <v>1.0346438</v>
          </cell>
          <cell r="N47">
            <v>0.1196</v>
          </cell>
          <cell r="O47">
            <v>2.5000000000000001E-3</v>
          </cell>
        </row>
        <row r="48">
          <cell r="A48">
            <v>210064</v>
          </cell>
          <cell r="B48" t="str">
            <v>Lifebridge- Levindale</v>
          </cell>
          <cell r="C48">
            <v>1150</v>
          </cell>
          <cell r="D48">
            <v>150</v>
          </cell>
          <cell r="E48">
            <v>0.13039999999999999</v>
          </cell>
          <cell r="F48">
            <v>154.34983</v>
          </cell>
          <cell r="G48">
            <v>0.97181839999999997</v>
          </cell>
          <cell r="H48">
            <v>0.1124</v>
          </cell>
          <cell r="I48">
            <v>538</v>
          </cell>
          <cell r="J48">
            <v>46</v>
          </cell>
          <cell r="K48">
            <v>8.5500000000000007E-2</v>
          </cell>
          <cell r="L48">
            <v>69.999555000000001</v>
          </cell>
          <cell r="M48">
            <v>0.65714700000000004</v>
          </cell>
          <cell r="N48">
            <v>7.5999999999999998E-2</v>
          </cell>
          <cell r="O48">
            <v>-0.32379999999999998</v>
          </cell>
        </row>
        <row r="49">
          <cell r="A49">
            <v>210065</v>
          </cell>
          <cell r="B49" t="str">
            <v>Trinity - Holy Cross Germantown</v>
          </cell>
          <cell r="C49">
            <v>10503</v>
          </cell>
          <cell r="D49">
            <v>1059</v>
          </cell>
          <cell r="E49">
            <v>0.1008</v>
          </cell>
          <cell r="F49">
            <v>1038.4077</v>
          </cell>
          <cell r="G49">
            <v>1.0198307</v>
          </cell>
          <cell r="H49">
            <v>0.1179</v>
          </cell>
          <cell r="I49">
            <v>5201</v>
          </cell>
          <cell r="J49">
            <v>616</v>
          </cell>
          <cell r="K49">
            <v>0.11840000000000001</v>
          </cell>
          <cell r="L49">
            <v>596.60925999999995</v>
          </cell>
          <cell r="M49">
            <v>1.0325016</v>
          </cell>
          <cell r="N49">
            <v>0.11940000000000001</v>
          </cell>
          <cell r="O49">
            <v>1.2699999999999999E-2</v>
          </cell>
        </row>
        <row r="50">
          <cell r="A50">
            <v>210089</v>
          </cell>
          <cell r="B50" t="str">
            <v>Adventist Rehab</v>
          </cell>
          <cell r="C50">
            <v>0</v>
          </cell>
          <cell r="D50">
            <v>0</v>
          </cell>
          <cell r="E50" t="str">
            <v xml:space="preserve"> </v>
          </cell>
          <cell r="F50">
            <v>0</v>
          </cell>
          <cell r="G50" t="str">
            <v xml:space="preserve"> </v>
          </cell>
          <cell r="H50" t="str">
            <v xml:space="preserve"> </v>
          </cell>
          <cell r="I50">
            <v>0</v>
          </cell>
          <cell r="J50">
            <v>0</v>
          </cell>
          <cell r="K50" t="str">
            <v xml:space="preserve"> </v>
          </cell>
          <cell r="L50">
            <v>0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</row>
        <row r="51">
          <cell r="A51">
            <v>213028</v>
          </cell>
          <cell r="B51" t="str">
            <v>Rehab Hospital of Salisbury</v>
          </cell>
          <cell r="C51">
            <v>0</v>
          </cell>
          <cell r="D51">
            <v>0</v>
          </cell>
          <cell r="E51" t="str">
            <v xml:space="preserve"> </v>
          </cell>
          <cell r="F51">
            <v>0</v>
          </cell>
          <cell r="G51" t="str">
            <v xml:space="preserve"> </v>
          </cell>
          <cell r="H51" t="str">
            <v xml:space="preserve"> </v>
          </cell>
          <cell r="I51">
            <v>0</v>
          </cell>
          <cell r="J51">
            <v>0</v>
          </cell>
          <cell r="K51" t="str">
            <v xml:space="preserve"> </v>
          </cell>
          <cell r="L51">
            <v>0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</row>
        <row r="52">
          <cell r="A52">
            <v>213029</v>
          </cell>
          <cell r="B52" t="str">
            <v>Adventist- Adv Rehab MD</v>
          </cell>
          <cell r="C52">
            <v>0</v>
          </cell>
          <cell r="D52">
            <v>0</v>
          </cell>
          <cell r="E52" t="str">
            <v xml:space="preserve"> </v>
          </cell>
          <cell r="F52">
            <v>0</v>
          </cell>
          <cell r="G52" t="str">
            <v xml:space="preserve"> </v>
          </cell>
          <cell r="H52" t="str">
            <v xml:space="preserve"> </v>
          </cell>
          <cell r="I52">
            <v>1</v>
          </cell>
          <cell r="J52">
            <v>0</v>
          </cell>
          <cell r="K52">
            <v>0</v>
          </cell>
          <cell r="L52">
            <v>0.1022222</v>
          </cell>
          <cell r="M52">
            <v>0</v>
          </cell>
          <cell r="N52">
            <v>0</v>
          </cell>
          <cell r="O52" t="str">
            <v xml:space="preserve"> </v>
          </cell>
        </row>
        <row r="53">
          <cell r="A53">
            <v>213030</v>
          </cell>
          <cell r="B53" t="str">
            <v>Rehab Hospital of Bowie</v>
          </cell>
          <cell r="C53">
            <v>0</v>
          </cell>
          <cell r="D53">
            <v>0</v>
          </cell>
          <cell r="E53" t="str">
            <v xml:space="preserve"> </v>
          </cell>
          <cell r="F53">
            <v>0</v>
          </cell>
          <cell r="G53" t="str">
            <v xml:space="preserve"> </v>
          </cell>
          <cell r="H53" t="str">
            <v xml:space="preserve"> </v>
          </cell>
          <cell r="I53">
            <v>0</v>
          </cell>
          <cell r="J53">
            <v>0</v>
          </cell>
          <cell r="K53" t="str">
            <v xml:space="preserve"> </v>
          </cell>
          <cell r="L53">
            <v>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</row>
        <row r="54">
          <cell r="A54">
            <v>213300</v>
          </cell>
          <cell r="B54" t="str">
            <v>Mt. Washington Peds</v>
          </cell>
          <cell r="C54">
            <v>414</v>
          </cell>
          <cell r="D54">
            <v>42</v>
          </cell>
          <cell r="E54">
            <v>0.1014</v>
          </cell>
          <cell r="F54">
            <v>53.596609000000001</v>
          </cell>
          <cell r="G54">
            <v>0.78363170000000004</v>
          </cell>
          <cell r="H54">
            <v>9.06E-2</v>
          </cell>
          <cell r="I54">
            <v>200</v>
          </cell>
          <cell r="J54">
            <v>15</v>
          </cell>
          <cell r="K54">
            <v>7.4999999999999997E-2</v>
          </cell>
          <cell r="L54">
            <v>26.363139</v>
          </cell>
          <cell r="M54">
            <v>0.56897620000000004</v>
          </cell>
          <cell r="N54">
            <v>6.5799999999999997E-2</v>
          </cell>
          <cell r="O54">
            <v>-0.2737</v>
          </cell>
        </row>
        <row r="55">
          <cell r="A55">
            <v>214000</v>
          </cell>
          <cell r="B55" t="str">
            <v>Sheppard Pratt</v>
          </cell>
          <cell r="C55">
            <v>15931</v>
          </cell>
          <cell r="D55">
            <v>2035</v>
          </cell>
          <cell r="E55">
            <v>0.12770000000000001</v>
          </cell>
          <cell r="F55">
            <v>1922.422</v>
          </cell>
          <cell r="G55">
            <v>1.0585605</v>
          </cell>
          <cell r="H55">
            <v>0.12239999999999999</v>
          </cell>
          <cell r="I55">
            <v>7480</v>
          </cell>
          <cell r="J55">
            <v>1020</v>
          </cell>
          <cell r="K55">
            <v>0.13639999999999999</v>
          </cell>
          <cell r="L55">
            <v>943.78611000000001</v>
          </cell>
          <cell r="M55">
            <v>1.0807533</v>
          </cell>
          <cell r="N55">
            <v>0.125</v>
          </cell>
          <cell r="O55">
            <v>2.12E-2</v>
          </cell>
        </row>
        <row r="56">
          <cell r="A56">
            <v>214003</v>
          </cell>
          <cell r="B56" t="str">
            <v>Brook Lane</v>
          </cell>
          <cell r="C56">
            <v>3057</v>
          </cell>
          <cell r="D56">
            <v>345</v>
          </cell>
          <cell r="E56">
            <v>0.1129</v>
          </cell>
          <cell r="F56">
            <v>336.34717000000001</v>
          </cell>
          <cell r="G56">
            <v>1.0257259000000001</v>
          </cell>
          <cell r="H56">
            <v>0.1186</v>
          </cell>
          <cell r="I56">
            <v>1303</v>
          </cell>
          <cell r="J56">
            <v>181</v>
          </cell>
          <cell r="K56">
            <v>0.1389</v>
          </cell>
          <cell r="L56">
            <v>140.08931999999999</v>
          </cell>
          <cell r="M56">
            <v>1.2920328000000001</v>
          </cell>
          <cell r="N56">
            <v>0.14940000000000001</v>
          </cell>
          <cell r="O56">
            <v>0.25969999999999999</v>
          </cell>
        </row>
        <row r="57">
          <cell r="A57">
            <v>214020</v>
          </cell>
          <cell r="B57" t="str">
            <v>Luminis- McNew Family Medical Center</v>
          </cell>
          <cell r="C57">
            <v>1229</v>
          </cell>
          <cell r="D57">
            <v>137</v>
          </cell>
          <cell r="E57">
            <v>0.1115</v>
          </cell>
          <cell r="F57">
            <v>152.52646999999999</v>
          </cell>
          <cell r="G57">
            <v>0.89820469999999997</v>
          </cell>
          <cell r="H57">
            <v>0.10390000000000001</v>
          </cell>
          <cell r="I57">
            <v>576</v>
          </cell>
          <cell r="J57">
            <v>80</v>
          </cell>
          <cell r="K57">
            <v>0.1389</v>
          </cell>
          <cell r="L57">
            <v>70.034586000000004</v>
          </cell>
          <cell r="M57">
            <v>1.1422928000000001</v>
          </cell>
          <cell r="N57">
            <v>0.1321</v>
          </cell>
          <cell r="O57">
            <v>0.27139999999999997</v>
          </cell>
        </row>
        <row r="58">
          <cell r="A58">
            <v>214022</v>
          </cell>
          <cell r="B58" t="str">
            <v>UMMS-Upper Chesapeake Behavioral</v>
          </cell>
          <cell r="C58" t="str">
            <v xml:space="preserve"> 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>
            <v>886</v>
          </cell>
          <cell r="J58">
            <v>107</v>
          </cell>
          <cell r="K58">
            <v>0.1208</v>
          </cell>
          <cell r="L58">
            <v>119.85191</v>
          </cell>
          <cell r="M58">
            <v>0.89276840000000002</v>
          </cell>
          <cell r="N58">
            <v>0.1032</v>
          </cell>
          <cell r="O58" t="str">
            <v xml:space="preserve"> </v>
          </cell>
        </row>
        <row r="59">
          <cell r="A59" t="str">
            <v xml:space="preserve"> </v>
          </cell>
          <cell r="B59" t="str">
            <v>STATEWIDE</v>
          </cell>
          <cell r="C59">
            <v>811894</v>
          </cell>
          <cell r="D59">
            <v>93880</v>
          </cell>
          <cell r="E59">
            <v>0.11559999999999999</v>
          </cell>
          <cell r="F59">
            <v>93880</v>
          </cell>
          <cell r="G59">
            <v>1</v>
          </cell>
          <cell r="H59">
            <v>0.11559999999999999</v>
          </cell>
          <cell r="I59">
            <v>420357</v>
          </cell>
          <cell r="J59">
            <v>50156</v>
          </cell>
          <cell r="K59">
            <v>0.1193</v>
          </cell>
          <cell r="L59">
            <v>49871.41</v>
          </cell>
          <cell r="M59">
            <v>1.0057065000000001</v>
          </cell>
          <cell r="N59">
            <v>0.1163</v>
          </cell>
          <cell r="O59">
            <v>6.1000000000000004E-3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ver Sheet"/>
      <sheetName val="2.Disparity Gap"/>
      <sheetName val="3a.Medicaid"/>
      <sheetName val="3b. Race"/>
      <sheetName val="3c. ADI"/>
      <sheetName val="4. PAI Scaling"/>
    </sheetNames>
    <sheetDataSet>
      <sheetData sheetId="0"/>
      <sheetData sheetId="1">
        <row r="9">
          <cell r="A9">
            <v>210001</v>
          </cell>
          <cell r="B9" t="str">
            <v>Meritus</v>
          </cell>
          <cell r="C9">
            <v>0.1539818</v>
          </cell>
        </row>
        <row r="10">
          <cell r="A10">
            <v>210002</v>
          </cell>
          <cell r="B10" t="str">
            <v>UMMS- UMMC</v>
          </cell>
          <cell r="C10">
            <v>1.86027E-2</v>
          </cell>
        </row>
        <row r="11">
          <cell r="A11">
            <v>210003</v>
          </cell>
          <cell r="B11" t="str">
            <v>UMMS- Capital Region</v>
          </cell>
          <cell r="C11">
            <v>-0.13121099999999999</v>
          </cell>
        </row>
        <row r="12">
          <cell r="A12">
            <v>210004</v>
          </cell>
          <cell r="B12" t="str">
            <v>Trinity - Holy Cross</v>
          </cell>
          <cell r="C12">
            <v>0.63046259999999998</v>
          </cell>
        </row>
        <row r="13">
          <cell r="A13">
            <v>210005</v>
          </cell>
          <cell r="B13" t="str">
            <v>Frederick</v>
          </cell>
          <cell r="C13">
            <v>-1.5720999999999999E-2</v>
          </cell>
        </row>
        <row r="14">
          <cell r="A14">
            <v>210008</v>
          </cell>
          <cell r="B14" t="str">
            <v>Mercy</v>
          </cell>
          <cell r="C14">
            <v>0.44897369999999998</v>
          </cell>
        </row>
        <row r="15">
          <cell r="A15">
            <v>210009</v>
          </cell>
          <cell r="B15" t="str">
            <v>JHH- Johns Hopkins</v>
          </cell>
          <cell r="C15">
            <v>2.9799800000000001E-2</v>
          </cell>
        </row>
        <row r="16">
          <cell r="A16">
            <v>210011</v>
          </cell>
          <cell r="B16" t="str">
            <v>Saint Agnes</v>
          </cell>
          <cell r="C16">
            <v>-7.1327000000000002E-2</v>
          </cell>
        </row>
        <row r="17">
          <cell r="A17">
            <v>210012</v>
          </cell>
          <cell r="B17" t="str">
            <v>Lifebridge- Sinai</v>
          </cell>
          <cell r="C17">
            <v>0.17985689999999999</v>
          </cell>
        </row>
        <row r="18">
          <cell r="A18">
            <v>210015</v>
          </cell>
          <cell r="B18" t="str">
            <v>MedStar- Franklin Square</v>
          </cell>
          <cell r="C18">
            <v>-0.14488300000000001</v>
          </cell>
        </row>
        <row r="19">
          <cell r="A19">
            <v>210016</v>
          </cell>
          <cell r="B19" t="str">
            <v>Adventist- White Oak</v>
          </cell>
          <cell r="C19">
            <v>-0.27768399999999999</v>
          </cell>
        </row>
        <row r="20">
          <cell r="A20">
            <v>210017</v>
          </cell>
          <cell r="B20" t="str">
            <v>Garrett</v>
          </cell>
          <cell r="C20">
            <v>0.22819980000000001</v>
          </cell>
        </row>
        <row r="21">
          <cell r="A21">
            <v>210018</v>
          </cell>
          <cell r="B21" t="str">
            <v>MedStar- Montgomery</v>
          </cell>
          <cell r="C21">
            <v>-6.8032999999999996E-2</v>
          </cell>
        </row>
        <row r="22">
          <cell r="A22">
            <v>210019</v>
          </cell>
          <cell r="B22" t="str">
            <v>Tidal- Peninsula</v>
          </cell>
          <cell r="C22">
            <v>0.1454309</v>
          </cell>
        </row>
        <row r="23">
          <cell r="A23">
            <v>210022</v>
          </cell>
          <cell r="B23" t="str">
            <v>JHH- Suburban</v>
          </cell>
          <cell r="C23">
            <v>-9.4059999999999994E-3</v>
          </cell>
        </row>
        <row r="24">
          <cell r="A24">
            <v>210023</v>
          </cell>
          <cell r="B24" t="str">
            <v>Luminis- Anne Arundel</v>
          </cell>
          <cell r="C24">
            <v>-7.9501000000000002E-2</v>
          </cell>
        </row>
        <row r="25">
          <cell r="A25">
            <v>210024</v>
          </cell>
          <cell r="B25" t="str">
            <v>MedStar- Union Mem</v>
          </cell>
          <cell r="C25">
            <v>-0.17286699999999999</v>
          </cell>
        </row>
        <row r="26">
          <cell r="A26">
            <v>210027</v>
          </cell>
          <cell r="B26" t="str">
            <v>Western Maryland</v>
          </cell>
          <cell r="C26">
            <v>2.55558E-2</v>
          </cell>
        </row>
        <row r="27">
          <cell r="A27">
            <v>210028</v>
          </cell>
          <cell r="B27" t="str">
            <v>MedStar- St. Mary's</v>
          </cell>
          <cell r="C27">
            <v>-0.217697</v>
          </cell>
        </row>
        <row r="28">
          <cell r="A28">
            <v>210029</v>
          </cell>
          <cell r="B28" t="str">
            <v>JHH- Bayview</v>
          </cell>
          <cell r="C28">
            <v>-0.27189200000000002</v>
          </cell>
        </row>
        <row r="29">
          <cell r="A29">
            <v>210030</v>
          </cell>
          <cell r="B29" t="str">
            <v>UMMS- Chestertown</v>
          </cell>
          <cell r="C29">
            <v>1.9487E-3</v>
          </cell>
        </row>
        <row r="30">
          <cell r="A30">
            <v>210032</v>
          </cell>
          <cell r="B30" t="str">
            <v>ChristianaCare, Union</v>
          </cell>
          <cell r="C30">
            <v>0.18316760000000001</v>
          </cell>
        </row>
        <row r="31">
          <cell r="A31">
            <v>210033</v>
          </cell>
          <cell r="B31" t="str">
            <v>Lifebridge- Carroll</v>
          </cell>
          <cell r="C31">
            <v>-0.28674899999999998</v>
          </cell>
        </row>
        <row r="32">
          <cell r="A32">
            <v>210034</v>
          </cell>
          <cell r="B32" t="str">
            <v>MedStar- Harbor</v>
          </cell>
          <cell r="C32">
            <v>1.54734E-2</v>
          </cell>
        </row>
        <row r="33">
          <cell r="A33">
            <v>210035</v>
          </cell>
          <cell r="B33" t="str">
            <v>UMMS- Charles</v>
          </cell>
          <cell r="C33">
            <v>0.10406840000000001</v>
          </cell>
        </row>
        <row r="34">
          <cell r="A34">
            <v>210037</v>
          </cell>
          <cell r="B34" t="str">
            <v>UMMS- Easton</v>
          </cell>
          <cell r="C34">
            <v>0.25906370000000001</v>
          </cell>
        </row>
        <row r="35">
          <cell r="A35">
            <v>210038</v>
          </cell>
          <cell r="B35" t="str">
            <v>UMMS- Midtown</v>
          </cell>
          <cell r="C35">
            <v>-0.30124299999999998</v>
          </cell>
        </row>
        <row r="36">
          <cell r="A36">
            <v>210039</v>
          </cell>
          <cell r="B36" t="str">
            <v>Calvert</v>
          </cell>
          <cell r="C36">
            <v>0.35710950000000002</v>
          </cell>
        </row>
        <row r="37">
          <cell r="A37">
            <v>210040</v>
          </cell>
          <cell r="B37" t="str">
            <v>Lifebridge- Northwest</v>
          </cell>
          <cell r="C37">
            <v>-0.106891</v>
          </cell>
        </row>
        <row r="38">
          <cell r="A38">
            <v>210043</v>
          </cell>
          <cell r="B38" t="str">
            <v>UMMS- BWMC</v>
          </cell>
          <cell r="C38">
            <v>-1.6017E-2</v>
          </cell>
        </row>
        <row r="39">
          <cell r="A39">
            <v>210044</v>
          </cell>
          <cell r="B39" t="str">
            <v>GBMC</v>
          </cell>
          <cell r="C39">
            <v>2.0274E-2</v>
          </cell>
        </row>
        <row r="40">
          <cell r="A40">
            <v>210048</v>
          </cell>
          <cell r="B40" t="str">
            <v>JHH- Howard County</v>
          </cell>
          <cell r="C40">
            <v>0.27151760000000003</v>
          </cell>
        </row>
        <row r="41">
          <cell r="A41">
            <v>210049</v>
          </cell>
          <cell r="B41" t="str">
            <v>UMMS-Upper Chesapeake</v>
          </cell>
          <cell r="C41">
            <v>0.51306470000000004</v>
          </cell>
        </row>
        <row r="42">
          <cell r="A42">
            <v>210051</v>
          </cell>
          <cell r="B42" t="str">
            <v>Luminis- Doctors</v>
          </cell>
          <cell r="C42">
            <v>7.9474900000000001E-2</v>
          </cell>
        </row>
        <row r="43">
          <cell r="A43">
            <v>210056</v>
          </cell>
          <cell r="B43" t="str">
            <v>MedStar- Good Sam</v>
          </cell>
          <cell r="C43">
            <v>0.3695119</v>
          </cell>
        </row>
        <row r="44">
          <cell r="A44">
            <v>210057</v>
          </cell>
          <cell r="B44" t="str">
            <v>Adventist- Shady Grove</v>
          </cell>
          <cell r="C44">
            <v>0.14610319999999999</v>
          </cell>
        </row>
        <row r="45">
          <cell r="A45">
            <v>210058</v>
          </cell>
          <cell r="B45" t="str">
            <v>UMMS- UMROI</v>
          </cell>
          <cell r="C45">
            <v>0.2396855</v>
          </cell>
        </row>
        <row r="46">
          <cell r="A46">
            <v>210060</v>
          </cell>
          <cell r="B46" t="str">
            <v>Adventist-Ft. Washington</v>
          </cell>
          <cell r="C46">
            <v>8.4259600000000004E-2</v>
          </cell>
        </row>
        <row r="47">
          <cell r="A47">
            <v>210061</v>
          </cell>
          <cell r="B47" t="str">
            <v>Atlantic General</v>
          </cell>
          <cell r="C47">
            <v>0.37627440000000001</v>
          </cell>
        </row>
        <row r="48">
          <cell r="A48">
            <v>210062</v>
          </cell>
          <cell r="B48" t="str">
            <v>MedStar- Southern MD</v>
          </cell>
          <cell r="C48">
            <v>-2.7550000000000001E-3</v>
          </cell>
        </row>
        <row r="49">
          <cell r="A49">
            <v>210063</v>
          </cell>
          <cell r="B49" t="str">
            <v>UMMS- St. Joe</v>
          </cell>
          <cell r="C49">
            <v>-0.15426599999999999</v>
          </cell>
        </row>
        <row r="50">
          <cell r="A50">
            <v>210064</v>
          </cell>
          <cell r="B50" t="str">
            <v>Lifebridge- Levindale</v>
          </cell>
          <cell r="C50">
            <v>-0.29007500000000003</v>
          </cell>
        </row>
        <row r="51">
          <cell r="A51">
            <v>210065</v>
          </cell>
          <cell r="B51" t="str">
            <v>Trinity - Holy Cross Germantown</v>
          </cell>
          <cell r="C51">
            <v>-1.0378E-2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42F4-397C-437A-91E3-F208EAB3118B}">
  <dimension ref="A1:I58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3" sqref="I23:I24"/>
    </sheetView>
  </sheetViews>
  <sheetFormatPr defaultRowHeight="15.75"/>
  <cols>
    <col min="1" max="1" width="11.5703125" customWidth="1"/>
    <col min="2" max="2" width="26.42578125" customWidth="1"/>
    <col min="3" max="3" width="17.28515625" bestFit="1" customWidth="1"/>
    <col min="4" max="4" width="15.28515625" style="8" customWidth="1"/>
    <col min="5" max="5" width="18" style="16" customWidth="1"/>
    <col min="6" max="6" width="15.42578125" customWidth="1"/>
    <col min="7" max="7" width="19" customWidth="1"/>
    <col min="8" max="9" width="22.140625" customWidth="1"/>
  </cols>
  <sheetData>
    <row r="1" spans="1:9">
      <c r="A1" s="14" t="s">
        <v>83</v>
      </c>
      <c r="B1" s="89"/>
      <c r="C1" s="89"/>
      <c r="D1" s="90"/>
      <c r="E1" s="91"/>
    </row>
    <row r="2" spans="1:9" ht="15">
      <c r="D2"/>
      <c r="E2"/>
    </row>
    <row r="3" spans="1:9" ht="75">
      <c r="A3" s="2" t="s">
        <v>0</v>
      </c>
      <c r="B3" s="2" t="s">
        <v>1</v>
      </c>
      <c r="C3" s="3" t="s">
        <v>81</v>
      </c>
      <c r="D3" s="9" t="s">
        <v>84</v>
      </c>
      <c r="E3" s="9" t="s">
        <v>85</v>
      </c>
      <c r="F3" s="69" t="s">
        <v>86</v>
      </c>
      <c r="G3" s="69" t="s">
        <v>87</v>
      </c>
      <c r="H3" s="85" t="s">
        <v>88</v>
      </c>
      <c r="I3" s="85" t="s">
        <v>89</v>
      </c>
    </row>
    <row r="4" spans="1:9">
      <c r="A4" s="4">
        <v>210001</v>
      </c>
      <c r="B4" s="5" t="s">
        <v>35</v>
      </c>
      <c r="C4" s="6">
        <f>VLOOKUP(A4,'[7]FY25 Est IP %'!$A$4:$G$55,7,FALSE)</f>
        <v>269729948.85990429</v>
      </c>
      <c r="D4" s="25">
        <f>VLOOKUP(A4,'RRIP Revenue Adjustments'!A$4:P$46,15,FALSE)</f>
        <v>-8.7000016494973385E-3</v>
      </c>
      <c r="E4" s="30">
        <f>VLOOKUP(A4,'RRIP Revenue Adjustments'!A$4:P$46,14,FALSE)</f>
        <v>-2346651</v>
      </c>
      <c r="F4" s="29">
        <f>VLOOKUP(A4,'Disparity Gap Rev Adj'!A$3:G$45,6,FALSE)</f>
        <v>0</v>
      </c>
      <c r="G4" s="30">
        <f>VLOOKUP(A4,'Disparity Gap Rev Adj'!A$3:G$45,7,FALSE)</f>
        <v>0</v>
      </c>
      <c r="H4" s="29">
        <f>D4+F4</f>
        <v>-8.7000016494973385E-3</v>
      </c>
      <c r="I4" s="30">
        <f>E4+G4</f>
        <v>-2346651</v>
      </c>
    </row>
    <row r="5" spans="1:9">
      <c r="A5" s="4">
        <v>210002</v>
      </c>
      <c r="B5" s="5" t="s">
        <v>36</v>
      </c>
      <c r="C5" s="6">
        <f>VLOOKUP(A5,'[7]FY25 Est IP %'!$A$4:$G$55,7,FALSE)</f>
        <v>1572442188.1564894</v>
      </c>
      <c r="D5" s="25">
        <f>VLOOKUP(A5,'RRIP Revenue Adjustments'!A$4:P$46,15,FALSE)</f>
        <v>-5.9000000571574037E-3</v>
      </c>
      <c r="E5" s="30">
        <f>VLOOKUP(A5,'RRIP Revenue Adjustments'!A$4:P$46,14,FALSE)</f>
        <v>-9277409</v>
      </c>
      <c r="F5" s="29">
        <f>VLOOKUP(A5,'Disparity Gap Rev Adj'!A$3:G$45,6,FALSE)</f>
        <v>0</v>
      </c>
      <c r="G5" s="30">
        <f>VLOOKUP(A5,'Disparity Gap Rev Adj'!A$3:G$45,7,FALSE)</f>
        <v>0</v>
      </c>
      <c r="H5" s="29">
        <f t="shared" ref="H5:H46" si="0">D5+F5</f>
        <v>-5.9000000571574037E-3</v>
      </c>
      <c r="I5" s="30">
        <f t="shared" ref="I5:I46" si="1">E5+G5</f>
        <v>-9277409</v>
      </c>
    </row>
    <row r="6" spans="1:9">
      <c r="A6" s="4">
        <v>210003</v>
      </c>
      <c r="B6" s="5" t="s">
        <v>37</v>
      </c>
      <c r="C6" s="6">
        <f>VLOOKUP(A6,'[7]FY25 Est IP %'!$A$4:$G$55,7,FALSE)</f>
        <v>325349233.96876013</v>
      </c>
      <c r="D6" s="25">
        <f>VLOOKUP(A6,'RRIP Revenue Adjustments'!A$4:P$46,15,FALSE)</f>
        <v>3.2999985489533734E-3</v>
      </c>
      <c r="E6" s="30">
        <f>VLOOKUP(A6,'RRIP Revenue Adjustments'!A$4:P$46,14,FALSE)</f>
        <v>1073652</v>
      </c>
      <c r="F6" s="29">
        <f>VLOOKUP(A6,'Disparity Gap Rev Adj'!A$3:G$45,6,FALSE)</f>
        <v>0</v>
      </c>
      <c r="G6" s="30">
        <f>VLOOKUP(A6,'Disparity Gap Rev Adj'!A$3:G$45,7,FALSE)</f>
        <v>0</v>
      </c>
      <c r="H6" s="29">
        <f t="shared" si="0"/>
        <v>3.2999985489533734E-3</v>
      </c>
      <c r="I6" s="30">
        <f t="shared" si="1"/>
        <v>1073652</v>
      </c>
    </row>
    <row r="7" spans="1:9">
      <c r="A7" s="4">
        <v>210004</v>
      </c>
      <c r="B7" s="5" t="s">
        <v>38</v>
      </c>
      <c r="C7" s="6">
        <f>VLOOKUP(A7,'[7]FY25 Est IP %'!$A$4:$G$55,7,FALSE)</f>
        <v>440757012.08590156</v>
      </c>
      <c r="D7" s="25">
        <f>VLOOKUP(A7,'RRIP Revenue Adjustments'!A$4:P$46,15,FALSE)</f>
        <v>-6.1999989224616366E-3</v>
      </c>
      <c r="E7" s="30">
        <f>VLOOKUP(A7,'RRIP Revenue Adjustments'!A$4:P$46,14,FALSE)</f>
        <v>-2732693</v>
      </c>
      <c r="F7" s="29">
        <f>VLOOKUP(A7,'Disparity Gap Rev Adj'!A$3:G$45,6,FALSE)</f>
        <v>0</v>
      </c>
      <c r="G7" s="30">
        <f>VLOOKUP(A7,'Disparity Gap Rev Adj'!A$3:G$45,7,FALSE)</f>
        <v>0</v>
      </c>
      <c r="H7" s="29">
        <f t="shared" si="0"/>
        <v>-6.1999989224616366E-3</v>
      </c>
      <c r="I7" s="30">
        <f t="shared" si="1"/>
        <v>-2732693</v>
      </c>
    </row>
    <row r="8" spans="1:9">
      <c r="A8" s="4">
        <v>210005</v>
      </c>
      <c r="B8" s="5" t="s">
        <v>39</v>
      </c>
      <c r="C8" s="6">
        <f>VLOOKUP(A8,'[7]FY25 Est IP %'!$A$4:$G$55,7,FALSE)</f>
        <v>255860247.93559751</v>
      </c>
      <c r="D8" s="25">
        <f>VLOOKUP(A8,'RRIP Revenue Adjustments'!A$4:P$46,15,FALSE)</f>
        <v>1.0999989340698313E-3</v>
      </c>
      <c r="E8" s="30">
        <f>VLOOKUP(A8,'RRIP Revenue Adjustments'!A$4:P$46,14,FALSE)</f>
        <v>281446</v>
      </c>
      <c r="F8" s="29">
        <f>VLOOKUP(A8,'Disparity Gap Rev Adj'!A$3:G$45,6,FALSE)</f>
        <v>0</v>
      </c>
      <c r="G8" s="30">
        <f>VLOOKUP(A8,'Disparity Gap Rev Adj'!A$3:G$45,7,FALSE)</f>
        <v>0</v>
      </c>
      <c r="H8" s="29">
        <f t="shared" si="0"/>
        <v>1.0999989340698313E-3</v>
      </c>
      <c r="I8" s="30">
        <f t="shared" si="1"/>
        <v>281446</v>
      </c>
    </row>
    <row r="9" spans="1:9">
      <c r="A9" s="4">
        <v>210008</v>
      </c>
      <c r="B9" s="5" t="s">
        <v>40</v>
      </c>
      <c r="C9" s="6">
        <f>VLOOKUP(A9,'[7]FY25 Est IP %'!$A$4:$G$55,7,FALSE)</f>
        <v>244094359.34199929</v>
      </c>
      <c r="D9" s="25">
        <f>VLOOKUP(A9,'RRIP Revenue Adjustments'!A$4:P$46,15,FALSE)</f>
        <v>2.0000052492650993E-4</v>
      </c>
      <c r="E9" s="30">
        <f>VLOOKUP(A9,'RRIP Revenue Adjustments'!A$4:P$46,14,FALSE)</f>
        <v>48819</v>
      </c>
      <c r="F9" s="29">
        <f>VLOOKUP(A9,'Disparity Gap Rev Adj'!A$3:G$45,6,FALSE)</f>
        <v>0</v>
      </c>
      <c r="G9" s="30">
        <f>VLOOKUP(A9,'Disparity Gap Rev Adj'!A$3:G$45,7,FALSE)</f>
        <v>0</v>
      </c>
      <c r="H9" s="29">
        <f t="shared" si="0"/>
        <v>2.0000052492650993E-4</v>
      </c>
      <c r="I9" s="30">
        <f t="shared" si="1"/>
        <v>48819</v>
      </c>
    </row>
    <row r="10" spans="1:9">
      <c r="A10" s="4">
        <v>210009</v>
      </c>
      <c r="B10" s="5" t="s">
        <v>41</v>
      </c>
      <c r="C10" s="6">
        <f>VLOOKUP(A10,'[7]FY25 Est IP %'!$A$4:$G$55,7,FALSE)</f>
        <v>1915323835.9751489</v>
      </c>
      <c r="D10" s="25">
        <f>VLOOKUP(A10,'RRIP Revenue Adjustments'!A$4:P$46,15,FALSE)</f>
        <v>-2.999999212704704E-4</v>
      </c>
      <c r="E10" s="30">
        <f>VLOOKUP(A10,'RRIP Revenue Adjustments'!A$4:P$46,14,FALSE)</f>
        <v>-574597</v>
      </c>
      <c r="F10" s="29">
        <f>VLOOKUP(A10,'Disparity Gap Rev Adj'!A$3:G$45,6,FALSE)</f>
        <v>0</v>
      </c>
      <c r="G10" s="30">
        <f>VLOOKUP(A10,'Disparity Gap Rev Adj'!A$3:G$45,7,FALSE)</f>
        <v>0</v>
      </c>
      <c r="H10" s="29">
        <f t="shared" si="0"/>
        <v>-2.999999212704704E-4</v>
      </c>
      <c r="I10" s="30">
        <f t="shared" si="1"/>
        <v>-574597</v>
      </c>
    </row>
    <row r="11" spans="1:9">
      <c r="A11" s="4">
        <v>210011</v>
      </c>
      <c r="B11" s="5" t="s">
        <v>80</v>
      </c>
      <c r="C11" s="6">
        <f>VLOOKUP(A11,'[7]FY25 Est IP %'!$A$4:$G$55,7,FALSE)</f>
        <v>280211775.5395633</v>
      </c>
      <c r="D11" s="25">
        <f>VLOOKUP(A11,'RRIP Revenue Adjustments'!A$4:P$46,15,FALSE)</f>
        <v>5.1999991691793514E-3</v>
      </c>
      <c r="E11" s="30">
        <f>VLOOKUP(A11,'RRIP Revenue Adjustments'!A$4:P$46,14,FALSE)</f>
        <v>1457101</v>
      </c>
      <c r="F11" s="29">
        <f>VLOOKUP(A11,'Disparity Gap Rev Adj'!A$3:G$45,6,FALSE)</f>
        <v>0</v>
      </c>
      <c r="G11" s="30">
        <f>VLOOKUP(A11,'Disparity Gap Rev Adj'!A$3:G$45,7,FALSE)</f>
        <v>0</v>
      </c>
      <c r="H11" s="29">
        <f t="shared" si="0"/>
        <v>5.1999991691793514E-3</v>
      </c>
      <c r="I11" s="30">
        <f t="shared" si="1"/>
        <v>1457101</v>
      </c>
    </row>
    <row r="12" spans="1:9">
      <c r="A12" s="4">
        <v>210012</v>
      </c>
      <c r="B12" s="5" t="s">
        <v>43</v>
      </c>
      <c r="C12" s="6">
        <f>VLOOKUP(A12,'[7]FY25 Est IP %'!$A$4:$G$55,7,FALSE)</f>
        <v>527147859.45257121</v>
      </c>
      <c r="D12" s="25">
        <f>VLOOKUP(A12,'RRIP Revenue Adjustments'!A$4:P$46,15,FALSE)</f>
        <v>-7.7999994238237905E-3</v>
      </c>
      <c r="E12" s="30">
        <f>VLOOKUP(A12,'RRIP Revenue Adjustments'!A$4:P$46,14,FALSE)</f>
        <v>-4111753</v>
      </c>
      <c r="F12" s="29">
        <f>VLOOKUP(A12,'Disparity Gap Rev Adj'!A$3:G$45,6,FALSE)</f>
        <v>0</v>
      </c>
      <c r="G12" s="30">
        <f>VLOOKUP(A12,'Disparity Gap Rev Adj'!A$3:G$45,7,FALSE)</f>
        <v>0</v>
      </c>
      <c r="H12" s="29">
        <f t="shared" si="0"/>
        <v>-7.7999994238237905E-3</v>
      </c>
      <c r="I12" s="30">
        <f t="shared" si="1"/>
        <v>-4111753</v>
      </c>
    </row>
    <row r="13" spans="1:9" ht="30.75">
      <c r="A13" s="4">
        <v>210015</v>
      </c>
      <c r="B13" s="5" t="s">
        <v>44</v>
      </c>
      <c r="C13" s="6">
        <f>VLOOKUP(A13,'[7]FY25 Est IP %'!$A$4:$G$55,7,FALSE)</f>
        <v>407544465.58804011</v>
      </c>
      <c r="D13" s="25">
        <f>VLOOKUP(A13,'RRIP Revenue Adjustments'!A$4:P$46,15,FALSE)</f>
        <v>-1.0999999701950458E-2</v>
      </c>
      <c r="E13" s="30">
        <f>VLOOKUP(A13,'RRIP Revenue Adjustments'!A$4:P$46,14,FALSE)</f>
        <v>-4482989</v>
      </c>
      <c r="F13" s="29">
        <f>VLOOKUP(A13,'Disparity Gap Rev Adj'!A$3:G$45,6,FALSE)</f>
        <v>0</v>
      </c>
      <c r="G13" s="30">
        <f>VLOOKUP(A13,'Disparity Gap Rev Adj'!A$3:G$45,7,FALSE)</f>
        <v>0</v>
      </c>
      <c r="H13" s="29">
        <f t="shared" si="0"/>
        <v>-1.0999999701950458E-2</v>
      </c>
      <c r="I13" s="30">
        <f t="shared" si="1"/>
        <v>-4482989</v>
      </c>
    </row>
    <row r="14" spans="1:9">
      <c r="A14" s="4">
        <v>210016</v>
      </c>
      <c r="B14" s="5" t="s">
        <v>45</v>
      </c>
      <c r="C14" s="6">
        <f>VLOOKUP(A14,'[7]FY25 Est IP %'!$A$4:$G$55,7,FALSE)</f>
        <v>269335289.18291163</v>
      </c>
      <c r="D14" s="25">
        <f>VLOOKUP(A14,'RRIP Revenue Adjustments'!A$4:P$46,15,FALSE)</f>
        <v>-1.0000174905304933E-4</v>
      </c>
      <c r="E14" s="30">
        <f>VLOOKUP(A14,'RRIP Revenue Adjustments'!A$4:P$46,14,FALSE)</f>
        <v>-26934</v>
      </c>
      <c r="F14" s="29">
        <f>VLOOKUP(A14,'Disparity Gap Rev Adj'!A$3:G$45,6,FALSE)</f>
        <v>0</v>
      </c>
      <c r="G14" s="30">
        <f>VLOOKUP(A14,'Disparity Gap Rev Adj'!A$3:G$45,7,FALSE)</f>
        <v>0</v>
      </c>
      <c r="H14" s="29">
        <f t="shared" si="0"/>
        <v>-1.0000174905304933E-4</v>
      </c>
      <c r="I14" s="30">
        <f t="shared" si="1"/>
        <v>-26934</v>
      </c>
    </row>
    <row r="15" spans="1:9">
      <c r="A15" s="4">
        <v>210017</v>
      </c>
      <c r="B15" s="5" t="s">
        <v>46</v>
      </c>
      <c r="C15" s="6">
        <f>VLOOKUP(A15,'[7]FY25 Est IP %'!$A$4:$G$55,7,FALSE)</f>
        <v>31765004.817550227</v>
      </c>
      <c r="D15" s="25">
        <f>VLOOKUP(A15,'RRIP Revenue Adjustments'!A$4:P$46,15,FALSE)</f>
        <v>-7.0001563442907352E-4</v>
      </c>
      <c r="E15" s="30">
        <f>VLOOKUP(A15,'RRIP Revenue Adjustments'!A$4:P$46,14,FALSE)</f>
        <v>-22236</v>
      </c>
      <c r="F15" s="29">
        <f>VLOOKUP(A15,'Disparity Gap Rev Adj'!A$3:G$45,6,FALSE)</f>
        <v>0</v>
      </c>
      <c r="G15" s="30">
        <f>VLOOKUP(A15,'Disparity Gap Rev Adj'!A$3:G$45,7,FALSE)</f>
        <v>0</v>
      </c>
      <c r="H15" s="29">
        <f t="shared" si="0"/>
        <v>-7.0001563442907352E-4</v>
      </c>
      <c r="I15" s="30">
        <f t="shared" si="1"/>
        <v>-22236</v>
      </c>
    </row>
    <row r="16" spans="1:9">
      <c r="A16" s="4">
        <v>210018</v>
      </c>
      <c r="B16" s="5" t="s">
        <v>47</v>
      </c>
      <c r="C16" s="6">
        <f>VLOOKUP(A16,'[7]FY25 Est IP %'!$A$4:$G$55,7,FALSE)</f>
        <v>107202091.80729701</v>
      </c>
      <c r="D16" s="25">
        <f>VLOOKUP(A16,'RRIP Revenue Adjustments'!A$4:P$46,15,FALSE)</f>
        <v>-4.4999961462241118E-3</v>
      </c>
      <c r="E16" s="30">
        <f>VLOOKUP(A16,'RRIP Revenue Adjustments'!A$4:P$46,14,FALSE)</f>
        <v>-482409</v>
      </c>
      <c r="F16" s="29">
        <f>VLOOKUP(A16,'Disparity Gap Rev Adj'!A$3:G$45,6,FALSE)</f>
        <v>0</v>
      </c>
      <c r="G16" s="30">
        <f>VLOOKUP(A16,'Disparity Gap Rev Adj'!A$3:G$45,7,FALSE)</f>
        <v>0</v>
      </c>
      <c r="H16" s="29">
        <f t="shared" si="0"/>
        <v>-4.4999961462241118E-3</v>
      </c>
      <c r="I16" s="30">
        <f t="shared" si="1"/>
        <v>-482409</v>
      </c>
    </row>
    <row r="17" spans="1:9">
      <c r="A17" s="4">
        <v>210019</v>
      </c>
      <c r="B17" s="5" t="s">
        <v>48</v>
      </c>
      <c r="C17" s="6">
        <f>VLOOKUP(A17,'[7]FY25 Est IP %'!$A$4:$G$55,7,FALSE)</f>
        <v>356375985.75354344</v>
      </c>
      <c r="D17" s="25">
        <f>VLOOKUP(A17,'RRIP Revenue Adjustments'!A$4:P$46,15,FALSE)</f>
        <v>7.6999997466095137E-3</v>
      </c>
      <c r="E17" s="30">
        <f>VLOOKUP(A17,'RRIP Revenue Adjustments'!A$4:P$46,14,FALSE)</f>
        <v>2744095</v>
      </c>
      <c r="F17" s="29">
        <f>VLOOKUP(A17,'Disparity Gap Rev Adj'!A$3:G$45,6,FALSE)</f>
        <v>0</v>
      </c>
      <c r="G17" s="30">
        <f>VLOOKUP(A17,'Disparity Gap Rev Adj'!A$3:G$45,7,FALSE)</f>
        <v>0</v>
      </c>
      <c r="H17" s="29">
        <f t="shared" si="0"/>
        <v>7.6999997466095137E-3</v>
      </c>
      <c r="I17" s="30">
        <f t="shared" si="1"/>
        <v>2744095</v>
      </c>
    </row>
    <row r="18" spans="1:9">
      <c r="A18" s="4">
        <v>210022</v>
      </c>
      <c r="B18" s="5" t="s">
        <v>49</v>
      </c>
      <c r="C18" s="6">
        <f>VLOOKUP(A18,'[7]FY25 Est IP %'!$A$4:$G$55,7,FALSE)</f>
        <v>276688735.516213</v>
      </c>
      <c r="D18" s="25">
        <f>VLOOKUP(A18,'RRIP Revenue Adjustments'!A$4:P$46,15,FALSE)</f>
        <v>3.500001538527594E-3</v>
      </c>
      <c r="E18" s="30">
        <f>VLOOKUP(A18,'RRIP Revenue Adjustments'!A$4:P$46,14,FALSE)</f>
        <v>968411</v>
      </c>
      <c r="F18" s="29">
        <f>VLOOKUP(A18,'Disparity Gap Rev Adj'!A$3:G$45,6,FALSE)</f>
        <v>0</v>
      </c>
      <c r="G18" s="30">
        <f>VLOOKUP(A18,'Disparity Gap Rev Adj'!A$3:G$45,7,FALSE)</f>
        <v>0</v>
      </c>
      <c r="H18" s="29">
        <f t="shared" si="0"/>
        <v>3.500001538527594E-3</v>
      </c>
      <c r="I18" s="30">
        <f t="shared" si="1"/>
        <v>968411</v>
      </c>
    </row>
    <row r="19" spans="1:9">
      <c r="A19" s="4">
        <v>210023</v>
      </c>
      <c r="B19" s="5" t="s">
        <v>50</v>
      </c>
      <c r="C19" s="6">
        <f>VLOOKUP(A19,'[7]FY25 Est IP %'!$A$4:$G$55,7,FALSE)</f>
        <v>419860154.45890325</v>
      </c>
      <c r="D19" s="25">
        <f>VLOOKUP(A19,'RRIP Revenue Adjustments'!A$4:P$46,15,FALSE)</f>
        <v>-7.5999995858438505E-3</v>
      </c>
      <c r="E19" s="30">
        <f>VLOOKUP(A19,'RRIP Revenue Adjustments'!A$4:P$46,14,FALSE)</f>
        <v>-3190937</v>
      </c>
      <c r="F19" s="29">
        <f>VLOOKUP(A19,'Disparity Gap Rev Adj'!A$3:G$45,6,FALSE)</f>
        <v>0</v>
      </c>
      <c r="G19" s="30">
        <f>VLOOKUP(A19,'Disparity Gap Rev Adj'!A$3:G$45,7,FALSE)</f>
        <v>0</v>
      </c>
      <c r="H19" s="29">
        <f t="shared" si="0"/>
        <v>-7.5999995858438505E-3</v>
      </c>
      <c r="I19" s="30">
        <f t="shared" si="1"/>
        <v>-3190937</v>
      </c>
    </row>
    <row r="20" spans="1:9">
      <c r="A20" s="4">
        <v>210024</v>
      </c>
      <c r="B20" s="5" t="s">
        <v>51</v>
      </c>
      <c r="C20" s="6">
        <f>VLOOKUP(A20,'[7]FY25 Est IP %'!$A$4:$G$55,7,FALSE)</f>
        <v>306565594.11775023</v>
      </c>
      <c r="D20" s="25">
        <f>VLOOKUP(A20,'RRIP Revenue Adjustments'!A$4:P$46,15,FALSE)</f>
        <v>-6.2999992075372085E-3</v>
      </c>
      <c r="E20" s="30">
        <f>VLOOKUP(A20,'RRIP Revenue Adjustments'!A$4:P$46,14,FALSE)</f>
        <v>-1931363</v>
      </c>
      <c r="F20" s="29">
        <f>VLOOKUP(A20,'Disparity Gap Rev Adj'!A$3:G$45,6,FALSE)</f>
        <v>0</v>
      </c>
      <c r="G20" s="30">
        <f>VLOOKUP(A20,'Disparity Gap Rev Adj'!A$3:G$45,7,FALSE)</f>
        <v>0</v>
      </c>
      <c r="H20" s="29">
        <f t="shared" si="0"/>
        <v>-6.2999992075372085E-3</v>
      </c>
      <c r="I20" s="30">
        <f t="shared" si="1"/>
        <v>-1931363</v>
      </c>
    </row>
    <row r="21" spans="1:9">
      <c r="A21" s="4">
        <v>210027</v>
      </c>
      <c r="B21" s="5" t="s">
        <v>52</v>
      </c>
      <c r="C21" s="6">
        <f>VLOOKUP(A21,'[7]FY25 Est IP %'!$A$4:$G$55,7,FALSE)</f>
        <v>206549733.52949753</v>
      </c>
      <c r="D21" s="25">
        <f>VLOOKUP(A21,'RRIP Revenue Adjustments'!A$4:P$46,15,FALSE)</f>
        <v>9.0000116109301197E-4</v>
      </c>
      <c r="E21" s="30">
        <f>VLOOKUP(A21,'RRIP Revenue Adjustments'!A$4:P$46,14,FALSE)</f>
        <v>185895</v>
      </c>
      <c r="F21" s="29">
        <f>VLOOKUP(A21,'Disparity Gap Rev Adj'!A$3:G$45,6,FALSE)</f>
        <v>0</v>
      </c>
      <c r="G21" s="30">
        <f>VLOOKUP(A21,'Disparity Gap Rev Adj'!A$3:G$45,7,FALSE)</f>
        <v>0</v>
      </c>
      <c r="H21" s="29">
        <f t="shared" si="0"/>
        <v>9.0000116109301197E-4</v>
      </c>
      <c r="I21" s="30">
        <f t="shared" si="1"/>
        <v>185895</v>
      </c>
    </row>
    <row r="22" spans="1:9">
      <c r="A22" s="4">
        <v>210028</v>
      </c>
      <c r="B22" s="5" t="s">
        <v>53</v>
      </c>
      <c r="C22" s="6">
        <f>VLOOKUP(A22,'[7]FY25 Est IP %'!$A$4:$G$55,7,FALSE)</f>
        <v>99664006.456041887</v>
      </c>
      <c r="D22" s="25">
        <f>VLOOKUP(A22,'RRIP Revenue Adjustments'!A$4:P$46,15,FALSE)</f>
        <v>1.2999999157885102E-2</v>
      </c>
      <c r="E22" s="30">
        <f>VLOOKUP(A22,'RRIP Revenue Adjustments'!A$4:P$46,14,FALSE)</f>
        <v>1295632</v>
      </c>
      <c r="F22" s="29">
        <f>VLOOKUP(A22,'Disparity Gap Rev Adj'!A$3:G$45,6,FALSE)</f>
        <v>0</v>
      </c>
      <c r="G22" s="30">
        <f>VLOOKUP(A22,'Disparity Gap Rev Adj'!A$3:G$45,7,FALSE)</f>
        <v>0</v>
      </c>
      <c r="H22" s="29">
        <f t="shared" si="0"/>
        <v>1.2999999157885102E-2</v>
      </c>
      <c r="I22" s="30">
        <f t="shared" si="1"/>
        <v>1295632</v>
      </c>
    </row>
    <row r="23" spans="1:9">
      <c r="A23" s="4">
        <v>210029</v>
      </c>
      <c r="B23" s="5" t="s">
        <v>54</v>
      </c>
      <c r="C23" s="6">
        <f>VLOOKUP(A23,'[7]FY25 Est IP %'!$A$4:$G$55,7,FALSE)</f>
        <v>505597983.46092343</v>
      </c>
      <c r="D23" s="25">
        <f>VLOOKUP(A23,'RRIP Revenue Adjustments'!A$4:P$46,15,FALSE)</f>
        <v>-7.5000002453393371E-3</v>
      </c>
      <c r="E23" s="30">
        <f>VLOOKUP(A23,'RRIP Revenue Adjustments'!A$4:P$46,14,FALSE)</f>
        <v>-3791985</v>
      </c>
      <c r="F23" s="29">
        <f>VLOOKUP(A23,'Disparity Gap Rev Adj'!A$3:G$45,6,FALSE)</f>
        <v>0</v>
      </c>
      <c r="G23" s="30">
        <f>VLOOKUP(A23,'Disparity Gap Rev Adj'!A$3:G$45,7,FALSE)</f>
        <v>0</v>
      </c>
      <c r="H23" s="29">
        <f t="shared" si="0"/>
        <v>-7.5000002453393371E-3</v>
      </c>
      <c r="I23" s="30">
        <f t="shared" si="1"/>
        <v>-3791985</v>
      </c>
    </row>
    <row r="24" spans="1:9">
      <c r="A24" s="4">
        <v>210030</v>
      </c>
      <c r="B24" s="5" t="s">
        <v>104</v>
      </c>
      <c r="C24" s="6">
        <f>VLOOKUP(A24,'[7]FY25 Est IP %'!$A$4:$G$55,7,FALSE)</f>
        <v>10830306.208835464</v>
      </c>
      <c r="D24" s="25">
        <f>VLOOKUP(A24,'RRIP Revenue Adjustments'!A$4:P$46,15,FALSE)</f>
        <v>1.9999988534330711E-2</v>
      </c>
      <c r="E24" s="30">
        <f>VLOOKUP(A24,'RRIP Revenue Adjustments'!A$4:P$46,14,FALSE)</f>
        <v>216606</v>
      </c>
      <c r="F24" s="29">
        <f>VLOOKUP(A24,'Disparity Gap Rev Adj'!A$3:G$45,6,FALSE)</f>
        <v>0</v>
      </c>
      <c r="G24" s="30">
        <f>VLOOKUP(A24,'Disparity Gap Rev Adj'!A$3:G$45,7,FALSE)</f>
        <v>0</v>
      </c>
      <c r="H24" s="29">
        <f t="shared" si="0"/>
        <v>1.9999988534330711E-2</v>
      </c>
      <c r="I24" s="30">
        <f t="shared" si="1"/>
        <v>216606</v>
      </c>
    </row>
    <row r="25" spans="1:9">
      <c r="A25" s="4">
        <v>210032</v>
      </c>
      <c r="B25" s="5" t="s">
        <v>55</v>
      </c>
      <c r="C25" s="6">
        <f>VLOOKUP(A25,'[7]FY25 Est IP %'!$A$4:$G$55,7,FALSE)</f>
        <v>111158432.48140849</v>
      </c>
      <c r="D25" s="25">
        <f>VLOOKUP(A25,'RRIP Revenue Adjustments'!A$4:P$46,15,FALSE)</f>
        <v>3.5999967889699179E-3</v>
      </c>
      <c r="E25" s="30">
        <f>VLOOKUP(A25,'RRIP Revenue Adjustments'!A$4:P$46,14,FALSE)</f>
        <v>400170</v>
      </c>
      <c r="F25" s="29">
        <f>VLOOKUP(A25,'Disparity Gap Rev Adj'!A$3:G$45,6,FALSE)</f>
        <v>0</v>
      </c>
      <c r="G25" s="30">
        <f>VLOOKUP(A25,'Disparity Gap Rev Adj'!A$3:G$45,7,FALSE)</f>
        <v>0</v>
      </c>
      <c r="H25" s="29">
        <f t="shared" si="0"/>
        <v>3.5999967889699179E-3</v>
      </c>
      <c r="I25" s="30">
        <f t="shared" si="1"/>
        <v>400170</v>
      </c>
    </row>
    <row r="26" spans="1:9">
      <c r="A26" s="4">
        <v>210033</v>
      </c>
      <c r="B26" s="5" t="s">
        <v>56</v>
      </c>
      <c r="C26" s="6">
        <f>VLOOKUP(A26,'[7]FY25 Est IP %'!$A$4:$G$55,7,FALSE)</f>
        <v>166721864.66866884</v>
      </c>
      <c r="D26" s="25">
        <f>VLOOKUP(A26,'RRIP Revenue Adjustments'!A$4:P$46,15,FALSE)</f>
        <v>0</v>
      </c>
      <c r="E26" s="30">
        <f>VLOOKUP(A26,'RRIP Revenue Adjustments'!A$4:P$46,14,FALSE)</f>
        <v>0</v>
      </c>
      <c r="F26" s="29">
        <f>VLOOKUP(A26,'Disparity Gap Rev Adj'!A$3:G$45,6,FALSE)</f>
        <v>0</v>
      </c>
      <c r="G26" s="30">
        <f>VLOOKUP(A26,'Disparity Gap Rev Adj'!A$3:G$45,7,FALSE)</f>
        <v>0</v>
      </c>
      <c r="H26" s="29">
        <f t="shared" si="0"/>
        <v>0</v>
      </c>
      <c r="I26" s="30">
        <f t="shared" si="1"/>
        <v>0</v>
      </c>
    </row>
    <row r="27" spans="1:9">
      <c r="A27" s="4">
        <v>210034</v>
      </c>
      <c r="B27" s="5" t="s">
        <v>57</v>
      </c>
      <c r="C27" s="6">
        <f>VLOOKUP(A27,'[7]FY25 Est IP %'!$A$4:$G$55,7,FALSE)</f>
        <v>137076632.53282389</v>
      </c>
      <c r="D27" s="25">
        <f>VLOOKUP(A27,'RRIP Revenue Adjustments'!A$4:P$46,15,FALSE)</f>
        <v>-5.2999988880382907E-3</v>
      </c>
      <c r="E27" s="30">
        <f>VLOOKUP(A27,'RRIP Revenue Adjustments'!A$4:P$46,14,FALSE)</f>
        <v>-726506</v>
      </c>
      <c r="F27" s="29">
        <f>VLOOKUP(A27,'Disparity Gap Rev Adj'!A$3:G$45,6,FALSE)</f>
        <v>0</v>
      </c>
      <c r="G27" s="30">
        <f>VLOOKUP(A27,'Disparity Gap Rev Adj'!A$3:G$45,7,FALSE)</f>
        <v>0</v>
      </c>
      <c r="H27" s="29">
        <f t="shared" si="0"/>
        <v>-5.2999988880382907E-3</v>
      </c>
      <c r="I27" s="30">
        <f t="shared" si="1"/>
        <v>-726506</v>
      </c>
    </row>
    <row r="28" spans="1:9">
      <c r="A28" s="4">
        <v>210035</v>
      </c>
      <c r="B28" s="5" t="s">
        <v>58</v>
      </c>
      <c r="C28" s="6">
        <f>VLOOKUP(A28,'[7]FY25 Est IP %'!$A$4:$G$55,7,FALSE)</f>
        <v>105216708.0366665</v>
      </c>
      <c r="D28" s="25">
        <f>VLOOKUP(A28,'RRIP Revenue Adjustments'!A$4:P$46,15,FALSE)</f>
        <v>-7.9999651738454816E-4</v>
      </c>
      <c r="E28" s="30">
        <f>VLOOKUP(A28,'RRIP Revenue Adjustments'!A$4:P$46,14,FALSE)</f>
        <v>-84173</v>
      </c>
      <c r="F28" s="29">
        <f>VLOOKUP(A28,'Disparity Gap Rev Adj'!A$3:G$45,6,FALSE)</f>
        <v>0</v>
      </c>
      <c r="G28" s="30">
        <f>VLOOKUP(A28,'Disparity Gap Rev Adj'!A$3:G$45,7,FALSE)</f>
        <v>0</v>
      </c>
      <c r="H28" s="29">
        <f t="shared" si="0"/>
        <v>-7.9999651738454816E-4</v>
      </c>
      <c r="I28" s="30">
        <f t="shared" si="1"/>
        <v>-84173</v>
      </c>
    </row>
    <row r="29" spans="1:9">
      <c r="A29" s="4">
        <v>210037</v>
      </c>
      <c r="B29" s="5" t="s">
        <v>59</v>
      </c>
      <c r="C29" s="6">
        <f>VLOOKUP(A29,'[7]FY25 Est IP %'!$A$4:$G$55,7,FALSE)</f>
        <v>138384759.71120802</v>
      </c>
      <c r="D29" s="25">
        <f>VLOOKUP(A29,'RRIP Revenue Adjustments'!A$4:P$46,15,FALSE)</f>
        <v>1.6800000266298871E-2</v>
      </c>
      <c r="E29" s="30">
        <f>VLOOKUP(A29,'RRIP Revenue Adjustments'!A$4:P$46,14,FALSE)</f>
        <v>2324864</v>
      </c>
      <c r="F29" s="29">
        <f>VLOOKUP(A29,'Disparity Gap Rev Adj'!A$3:G$45,6,FALSE)</f>
        <v>0</v>
      </c>
      <c r="G29" s="30">
        <f>VLOOKUP(A29,'Disparity Gap Rev Adj'!A$3:G$45,7,FALSE)</f>
        <v>0</v>
      </c>
      <c r="H29" s="29">
        <f t="shared" si="0"/>
        <v>1.6800000266298871E-2</v>
      </c>
      <c r="I29" s="30">
        <f t="shared" si="1"/>
        <v>2324864</v>
      </c>
    </row>
    <row r="30" spans="1:9">
      <c r="A30" s="4">
        <v>210038</v>
      </c>
      <c r="B30" s="5" t="s">
        <v>60</v>
      </c>
      <c r="C30" s="6">
        <f>VLOOKUP(A30,'[7]FY25 Est IP %'!$A$4:$G$55,7,FALSE)</f>
        <v>140973898.76923245</v>
      </c>
      <c r="D30" s="25">
        <f>VLOOKUP(A30,'RRIP Revenue Adjustments'!A$4:P$46,15,FALSE)</f>
        <v>-3.0999993886483856E-3</v>
      </c>
      <c r="E30" s="30">
        <f>VLOOKUP(A30,'RRIP Revenue Adjustments'!A$4:P$46,14,FALSE)</f>
        <v>-437019</v>
      </c>
      <c r="F30" s="29">
        <f>VLOOKUP(A30,'Disparity Gap Rev Adj'!A$3:G$45,6,FALSE)</f>
        <v>0</v>
      </c>
      <c r="G30" s="30">
        <f>VLOOKUP(A30,'Disparity Gap Rev Adj'!A$3:G$45,7,FALSE)</f>
        <v>0</v>
      </c>
      <c r="H30" s="29">
        <f t="shared" si="0"/>
        <v>-3.0999993886483856E-3</v>
      </c>
      <c r="I30" s="30">
        <f t="shared" si="1"/>
        <v>-437019</v>
      </c>
    </row>
    <row r="31" spans="1:9">
      <c r="A31" s="4">
        <v>210039</v>
      </c>
      <c r="B31" s="5" t="s">
        <v>61</v>
      </c>
      <c r="C31" s="6">
        <f>VLOOKUP(A31,'[7]FY25 Est IP %'!$A$4:$G$55,7,FALSE)</f>
        <v>84946923.12281163</v>
      </c>
      <c r="D31" s="25">
        <f>VLOOKUP(A31,'RRIP Revenue Adjustments'!A$4:P$46,15,FALSE)</f>
        <v>-7.9999954679642431E-3</v>
      </c>
      <c r="E31" s="30">
        <f>VLOOKUP(A31,'RRIP Revenue Adjustments'!A$4:P$46,14,FALSE)</f>
        <v>-679575</v>
      </c>
      <c r="F31" s="29">
        <f>VLOOKUP(A31,'Disparity Gap Rev Adj'!A$3:G$45,6,FALSE)</f>
        <v>0</v>
      </c>
      <c r="G31" s="30">
        <f>VLOOKUP(A31,'Disparity Gap Rev Adj'!A$3:G$45,7,FALSE)</f>
        <v>0</v>
      </c>
      <c r="H31" s="29">
        <f t="shared" si="0"/>
        <v>-7.9999954679642431E-3</v>
      </c>
      <c r="I31" s="30">
        <f t="shared" si="1"/>
        <v>-679575</v>
      </c>
    </row>
    <row r="32" spans="1:9">
      <c r="A32" s="4">
        <v>210040</v>
      </c>
      <c r="B32" s="5" t="s">
        <v>62</v>
      </c>
      <c r="C32" s="6">
        <f>VLOOKUP(A32,'[7]FY25 Est IP %'!$A$4:$G$55,7,FALSE)</f>
        <v>173564818.53998455</v>
      </c>
      <c r="D32" s="25">
        <f>VLOOKUP(A32,'RRIP Revenue Adjustments'!A$4:P$46,15,FALSE)</f>
        <v>-6.600001138687573E-3</v>
      </c>
      <c r="E32" s="30">
        <f>VLOOKUP(A32,'RRIP Revenue Adjustments'!A$4:P$46,14,FALSE)</f>
        <v>-1145528</v>
      </c>
      <c r="F32" s="29">
        <f>VLOOKUP(A32,'Disparity Gap Rev Adj'!A$3:G$45,6,FALSE)</f>
        <v>0</v>
      </c>
      <c r="G32" s="30">
        <f>VLOOKUP(A32,'Disparity Gap Rev Adj'!A$3:G$45,7,FALSE)</f>
        <v>0</v>
      </c>
      <c r="H32" s="29">
        <f t="shared" si="0"/>
        <v>-6.600001138687573E-3</v>
      </c>
      <c r="I32" s="30">
        <f t="shared" si="1"/>
        <v>-1145528</v>
      </c>
    </row>
    <row r="33" spans="1:9">
      <c r="A33" s="4">
        <v>210043</v>
      </c>
      <c r="B33" s="5" t="s">
        <v>63</v>
      </c>
      <c r="C33" s="6">
        <f>VLOOKUP(A33,'[7]FY25 Est IP %'!$A$4:$G$55,7,FALSE)</f>
        <v>329675757.19768006</v>
      </c>
      <c r="D33" s="25">
        <f>VLOOKUP(A33,'RRIP Revenue Adjustments'!A$4:P$46,15,FALSE)</f>
        <v>-7.2999999164540799E-3</v>
      </c>
      <c r="E33" s="30">
        <f>VLOOKUP(A33,'RRIP Revenue Adjustments'!A$4:P$46,14,FALSE)</f>
        <v>-2406633</v>
      </c>
      <c r="F33" s="29">
        <f>VLOOKUP(A33,'Disparity Gap Rev Adj'!A$3:G$45,6,FALSE)</f>
        <v>0</v>
      </c>
      <c r="G33" s="30">
        <f>VLOOKUP(A33,'Disparity Gap Rev Adj'!A$3:G$45,7,FALSE)</f>
        <v>0</v>
      </c>
      <c r="H33" s="29">
        <f t="shared" si="0"/>
        <v>-7.2999999164540799E-3</v>
      </c>
      <c r="I33" s="30">
        <f t="shared" si="1"/>
        <v>-2406633</v>
      </c>
    </row>
    <row r="34" spans="1:9">
      <c r="A34" s="4">
        <v>210044</v>
      </c>
      <c r="B34" s="5" t="s">
        <v>64</v>
      </c>
      <c r="C34" s="6">
        <f>VLOOKUP(A34,'[7]FY25 Est IP %'!$A$4:$G$55,7,FALSE)</f>
        <v>274971839.95852745</v>
      </c>
      <c r="D34" s="25">
        <f>VLOOKUP(A34,'RRIP Revenue Adjustments'!A$4:P$46,15,FALSE)</f>
        <v>5.0999986042625676E-3</v>
      </c>
      <c r="E34" s="30">
        <f>VLOOKUP(A34,'RRIP Revenue Adjustments'!A$4:P$46,14,FALSE)</f>
        <v>1402356</v>
      </c>
      <c r="F34" s="29">
        <f>VLOOKUP(A34,'Disparity Gap Rev Adj'!A$3:G$45,6,FALSE)</f>
        <v>0</v>
      </c>
      <c r="G34" s="30">
        <f>VLOOKUP(A34,'Disparity Gap Rev Adj'!A$3:G$45,7,FALSE)</f>
        <v>0</v>
      </c>
      <c r="H34" s="29">
        <f t="shared" si="0"/>
        <v>5.0999986042625676E-3</v>
      </c>
      <c r="I34" s="30">
        <f t="shared" si="1"/>
        <v>1402356</v>
      </c>
    </row>
    <row r="35" spans="1:9">
      <c r="A35" s="4">
        <v>210048</v>
      </c>
      <c r="B35" s="5" t="s">
        <v>65</v>
      </c>
      <c r="C35" s="6">
        <f>VLOOKUP(A35,'[7]FY25 Est IP %'!$A$4:$G$55,7,FALSE)</f>
        <v>256140272.88510513</v>
      </c>
      <c r="D35" s="25">
        <f>VLOOKUP(A35,'RRIP Revenue Adjustments'!A$4:P$46,15,FALSE)</f>
        <v>5.9999936077579199E-4</v>
      </c>
      <c r="E35" s="30">
        <f>VLOOKUP(A35,'RRIP Revenue Adjustments'!A$4:P$46,14,FALSE)</f>
        <v>153684</v>
      </c>
      <c r="F35" s="29">
        <f>VLOOKUP(A35,'Disparity Gap Rev Adj'!A$3:G$45,6,FALSE)</f>
        <v>0</v>
      </c>
      <c r="G35" s="30">
        <f>VLOOKUP(A35,'Disparity Gap Rev Adj'!A$3:G$45,7,FALSE)</f>
        <v>0</v>
      </c>
      <c r="H35" s="29">
        <f t="shared" si="0"/>
        <v>5.9999936077579199E-4</v>
      </c>
      <c r="I35" s="30">
        <f t="shared" si="1"/>
        <v>153684</v>
      </c>
    </row>
    <row r="36" spans="1:9" ht="30.75">
      <c r="A36" s="4">
        <v>210049</v>
      </c>
      <c r="B36" s="5" t="s">
        <v>66</v>
      </c>
      <c r="C36" s="6">
        <f>VLOOKUP(A36,'[7]FY25 Est IP %'!$A$4:$G$55,7,FALSE)</f>
        <v>260331647.86769882</v>
      </c>
      <c r="D36" s="25">
        <f>VLOOKUP(A36,'RRIP Revenue Adjustments'!A$4:P$46,15,FALSE)</f>
        <v>-1.1500000190224523E-2</v>
      </c>
      <c r="E36" s="30">
        <f>VLOOKUP(A36,'RRIP Revenue Adjustments'!A$4:P$46,14,FALSE)</f>
        <v>-2993814</v>
      </c>
      <c r="F36" s="29">
        <f>VLOOKUP(A36,'Disparity Gap Rev Adj'!A$3:G$45,6,FALSE)</f>
        <v>0</v>
      </c>
      <c r="G36" s="30">
        <f>VLOOKUP(A36,'Disparity Gap Rev Adj'!A$3:G$45,7,FALSE)</f>
        <v>0</v>
      </c>
      <c r="H36" s="29">
        <f t="shared" si="0"/>
        <v>-1.1500000190224523E-2</v>
      </c>
      <c r="I36" s="30">
        <f t="shared" si="1"/>
        <v>-2993814</v>
      </c>
    </row>
    <row r="37" spans="1:9">
      <c r="A37" s="4">
        <v>210051</v>
      </c>
      <c r="B37" s="5" t="s">
        <v>67</v>
      </c>
      <c r="C37" s="6">
        <f>VLOOKUP(A37,'[7]FY25 Est IP %'!$A$4:$G$55,7,FALSE)</f>
        <v>195040840.98209977</v>
      </c>
      <c r="D37" s="25">
        <f>VLOOKUP(A37,'RRIP Revenue Adjustments'!A$4:P$46,15,FALSE)</f>
        <v>3.0000024459169591E-3</v>
      </c>
      <c r="E37" s="30">
        <f>VLOOKUP(A37,'RRIP Revenue Adjustments'!A$4:P$46,14,FALSE)</f>
        <v>585123</v>
      </c>
      <c r="F37" s="29">
        <f>VLOOKUP(A37,'Disparity Gap Rev Adj'!A$3:G$45,6,FALSE)</f>
        <v>0</v>
      </c>
      <c r="G37" s="30">
        <f>VLOOKUP(A37,'Disparity Gap Rev Adj'!A$3:G$45,7,FALSE)</f>
        <v>0</v>
      </c>
      <c r="H37" s="29">
        <f t="shared" si="0"/>
        <v>3.0000024459169591E-3</v>
      </c>
      <c r="I37" s="30">
        <f t="shared" si="1"/>
        <v>585123</v>
      </c>
    </row>
    <row r="38" spans="1:9">
      <c r="A38" s="4">
        <v>210056</v>
      </c>
      <c r="B38" s="5" t="s">
        <v>68</v>
      </c>
      <c r="C38" s="6">
        <f>VLOOKUP(A38,'[7]FY25 Est IP %'!$A$4:$G$55,7,FALSE)</f>
        <v>199681456.52152282</v>
      </c>
      <c r="D38" s="25">
        <f>VLOOKUP(A38,'RRIP Revenue Adjustments'!A$4:P$46,15,FALSE)</f>
        <v>5.499999945571433E-3</v>
      </c>
      <c r="E38" s="30">
        <f>VLOOKUP(A38,'RRIP Revenue Adjustments'!A$4:P$46,14,FALSE)</f>
        <v>1098248</v>
      </c>
      <c r="F38" s="29">
        <f>VLOOKUP(A38,'Disparity Gap Rev Adj'!A$3:G$45,6,FALSE)</f>
        <v>0</v>
      </c>
      <c r="G38" s="30">
        <f>VLOOKUP(A38,'Disparity Gap Rev Adj'!A$3:G$45,7,FALSE)</f>
        <v>0</v>
      </c>
      <c r="H38" s="29">
        <f t="shared" si="0"/>
        <v>5.499999945571433E-3</v>
      </c>
      <c r="I38" s="30">
        <f t="shared" si="1"/>
        <v>1098248</v>
      </c>
    </row>
    <row r="39" spans="1:9">
      <c r="A39" s="4">
        <v>210057</v>
      </c>
      <c r="B39" s="5" t="s">
        <v>69</v>
      </c>
      <c r="C39" s="6">
        <f>VLOOKUP(A39,'[7]FY25 Est IP %'!$A$4:$G$55,7,FALSE)</f>
        <v>361126072.11772561</v>
      </c>
      <c r="D39" s="25">
        <f>VLOOKUP(A39,'RRIP Revenue Adjustments'!A$4:P$46,15,FALSE)</f>
        <v>-5.5999999893132516E-3</v>
      </c>
      <c r="E39" s="30">
        <f>VLOOKUP(A39,'RRIP Revenue Adjustments'!A$4:P$46,14,FALSE)</f>
        <v>-2022306</v>
      </c>
      <c r="F39" s="29">
        <f>VLOOKUP(A39,'Disparity Gap Rev Adj'!A$3:G$45,6,FALSE)</f>
        <v>0</v>
      </c>
      <c r="G39" s="30">
        <f>VLOOKUP(A39,'Disparity Gap Rev Adj'!A$3:G$45,7,FALSE)</f>
        <v>0</v>
      </c>
      <c r="H39" s="29">
        <f t="shared" si="0"/>
        <v>-5.5999999893132516E-3</v>
      </c>
      <c r="I39" s="30">
        <f t="shared" si="1"/>
        <v>-2022306</v>
      </c>
    </row>
    <row r="40" spans="1:9">
      <c r="A40" s="4">
        <v>210058</v>
      </c>
      <c r="B40" s="5" t="s">
        <v>70</v>
      </c>
      <c r="C40" s="6">
        <f>VLOOKUP(A40,'[7]FY25 Est IP %'!$A$4:$G$55,7,FALSE)</f>
        <v>89094194.440713227</v>
      </c>
      <c r="D40" s="25">
        <f>VLOOKUP(A40,'RRIP Revenue Adjustments'!A$4:P$46,15,FALSE)</f>
        <v>-2.2680003031450317E-3</v>
      </c>
      <c r="E40" s="30">
        <f>VLOOKUP(A40,'RRIP Revenue Adjustments'!A$4:P$46,14,FALSE)</f>
        <v>-202065.66</v>
      </c>
      <c r="F40" s="29">
        <f>VLOOKUP(A40,'Disparity Gap Rev Adj'!A$3:G$45,6,FALSE)</f>
        <v>0</v>
      </c>
      <c r="G40" s="30">
        <f>VLOOKUP(A40,'Disparity Gap Rev Adj'!A$3:G$45,7,FALSE)</f>
        <v>0</v>
      </c>
      <c r="H40" s="29">
        <f t="shared" si="0"/>
        <v>-2.2680003031450317E-3</v>
      </c>
      <c r="I40" s="30">
        <f t="shared" si="1"/>
        <v>-202065.66</v>
      </c>
    </row>
    <row r="41" spans="1:9" ht="30.75">
      <c r="A41" s="4">
        <v>210060</v>
      </c>
      <c r="B41" s="5" t="s">
        <v>71</v>
      </c>
      <c r="C41" s="6">
        <f>VLOOKUP(A41,'[7]FY25 Est IP %'!$A$4:$G$55,7,FALSE)</f>
        <v>37325252.165667228</v>
      </c>
      <c r="D41" s="25">
        <f>VLOOKUP(A41,'RRIP Revenue Adjustments'!A$4:P$46,15,FALSE)</f>
        <v>-5.9999594646006232E-4</v>
      </c>
      <c r="E41" s="30">
        <f>VLOOKUP(A41,'RRIP Revenue Adjustments'!A$4:P$46,14,FALSE)</f>
        <v>-22395</v>
      </c>
      <c r="F41" s="29">
        <f>VLOOKUP(A41,'Disparity Gap Rev Adj'!A$3:G$45,6,FALSE)</f>
        <v>0</v>
      </c>
      <c r="G41" s="30">
        <f>VLOOKUP(A41,'Disparity Gap Rev Adj'!A$3:G$45,7,FALSE)</f>
        <v>0</v>
      </c>
      <c r="H41" s="29">
        <f t="shared" si="0"/>
        <v>-5.9999594646006232E-4</v>
      </c>
      <c r="I41" s="30">
        <f t="shared" si="1"/>
        <v>-22395</v>
      </c>
    </row>
    <row r="42" spans="1:9">
      <c r="A42" s="4">
        <v>210061</v>
      </c>
      <c r="B42" s="5" t="s">
        <v>72</v>
      </c>
      <c r="C42" s="6">
        <f>VLOOKUP(A42,'[7]FY25 Est IP %'!$A$4:$G$55,7,FALSE)</f>
        <v>49839515.065909728</v>
      </c>
      <c r="D42" s="25">
        <f>VLOOKUP(A42,'RRIP Revenue Adjustments'!A$4:P$46,15,FALSE)</f>
        <v>1.0000097299118907E-4</v>
      </c>
      <c r="E42" s="30">
        <f>VLOOKUP(A42,'RRIP Revenue Adjustments'!A$4:P$46,14,FALSE)</f>
        <v>4984</v>
      </c>
      <c r="F42" s="29">
        <f>VLOOKUP(A42,'Disparity Gap Rev Adj'!A$3:G$45,6,FALSE)</f>
        <v>0</v>
      </c>
      <c r="G42" s="30">
        <f>VLOOKUP(A42,'Disparity Gap Rev Adj'!A$3:G$45,7,FALSE)</f>
        <v>0</v>
      </c>
      <c r="H42" s="29">
        <f t="shared" si="0"/>
        <v>1.0000097299118907E-4</v>
      </c>
      <c r="I42" s="30">
        <f t="shared" si="1"/>
        <v>4984</v>
      </c>
    </row>
    <row r="43" spans="1:9">
      <c r="A43" s="4">
        <v>210062</v>
      </c>
      <c r="B43" s="5" t="s">
        <v>73</v>
      </c>
      <c r="C43" s="6">
        <f>VLOOKUP(A43,'[7]FY25 Est IP %'!$A$4:$G$55,7,FALSE)</f>
        <v>210782671.12984243</v>
      </c>
      <c r="D43" s="25">
        <f>VLOOKUP(A43,'RRIP Revenue Adjustments'!A$4:P$46,15,FALSE)</f>
        <v>7.2999976314568598E-3</v>
      </c>
      <c r="E43" s="30">
        <f>VLOOKUP(A43,'RRIP Revenue Adjustments'!A$4:P$46,14,FALSE)</f>
        <v>1538713</v>
      </c>
      <c r="F43" s="29">
        <f>VLOOKUP(A43,'Disparity Gap Rev Adj'!A$3:G$45,6,FALSE)</f>
        <v>0</v>
      </c>
      <c r="G43" s="30">
        <f>VLOOKUP(A43,'Disparity Gap Rev Adj'!A$3:G$45,7,FALSE)</f>
        <v>0</v>
      </c>
      <c r="H43" s="29">
        <f t="shared" si="0"/>
        <v>7.2999976314568598E-3</v>
      </c>
      <c r="I43" s="30">
        <f t="shared" si="1"/>
        <v>1538713</v>
      </c>
    </row>
    <row r="44" spans="1:9">
      <c r="A44" s="4">
        <v>210063</v>
      </c>
      <c r="B44" s="5" t="s">
        <v>74</v>
      </c>
      <c r="C44" s="6">
        <f>VLOOKUP(A44,'[7]FY25 Est IP %'!$A$4:$G$55,7,FALSE)</f>
        <v>305357564.35793608</v>
      </c>
      <c r="D44" s="25">
        <f>VLOOKUP(A44,'RRIP Revenue Adjustments'!A$4:P$46,15,FALSE)</f>
        <v>-3.1999993255598697E-3</v>
      </c>
      <c r="E44" s="30">
        <f>VLOOKUP(A44,'RRIP Revenue Adjustments'!A$4:P$46,14,FALSE)</f>
        <v>-977144</v>
      </c>
      <c r="F44" s="29">
        <f>VLOOKUP(A44,'Disparity Gap Rev Adj'!A$3:G$45,6,FALSE)</f>
        <v>0</v>
      </c>
      <c r="G44" s="30">
        <f>VLOOKUP(A44,'Disparity Gap Rev Adj'!A$3:G$45,7,FALSE)</f>
        <v>0</v>
      </c>
      <c r="H44" s="29">
        <f t="shared" si="0"/>
        <v>-3.1999993255598697E-3</v>
      </c>
      <c r="I44" s="30">
        <f t="shared" si="1"/>
        <v>-977144</v>
      </c>
    </row>
    <row r="45" spans="1:9">
      <c r="A45" s="4">
        <v>210064</v>
      </c>
      <c r="B45" s="5" t="s">
        <v>75</v>
      </c>
      <c r="C45" s="6">
        <f>VLOOKUP(A45,'[7]FY25 Est IP %'!$A$4:$G$55,7,FALSE)</f>
        <v>71025639.338122815</v>
      </c>
      <c r="D45" s="25">
        <f>VLOOKUP(A45,'RRIP Revenue Adjustments'!A$4:P$46,15,FALSE)</f>
        <v>2.0000003002261516E-2</v>
      </c>
      <c r="E45" s="30">
        <f>VLOOKUP(A45,'RRIP Revenue Adjustments'!A$4:P$46,14,FALSE)</f>
        <v>1420513</v>
      </c>
      <c r="F45" s="29">
        <f>VLOOKUP(A45,'Disparity Gap Rev Adj'!A$3:G$45,6,FALSE)</f>
        <v>0</v>
      </c>
      <c r="G45" s="30">
        <f>VLOOKUP(A45,'Disparity Gap Rev Adj'!A$3:G$45,7,FALSE)</f>
        <v>0</v>
      </c>
      <c r="H45" s="29">
        <f t="shared" si="0"/>
        <v>2.0000003002261516E-2</v>
      </c>
      <c r="I45" s="30">
        <f t="shared" si="1"/>
        <v>1420513</v>
      </c>
    </row>
    <row r="46" spans="1:9" ht="30.75">
      <c r="A46" s="4">
        <v>210065</v>
      </c>
      <c r="B46" s="5" t="s">
        <v>76</v>
      </c>
      <c r="C46" s="6">
        <f>VLOOKUP(A46,'[7]FY25 Est IP %'!$A$4:$G$55,7,FALSE)</f>
        <v>106721582.92985249</v>
      </c>
      <c r="D46" s="25">
        <f>VLOOKUP(A46,'RRIP Revenue Adjustments'!A$4:P$46,15,FALSE)</f>
        <v>-4.4000003289742162E-3</v>
      </c>
      <c r="E46" s="30">
        <f>VLOOKUP(A46,'RRIP Revenue Adjustments'!A$4:P$46,14,FALSE)</f>
        <v>-469575</v>
      </c>
      <c r="F46" s="29">
        <f>VLOOKUP(A46,'Disparity Gap Rev Adj'!A$3:G$45,6,FALSE)</f>
        <v>0</v>
      </c>
      <c r="G46" s="30">
        <f>VLOOKUP(A46,'Disparity Gap Rev Adj'!A$3:G$45,7,FALSE)</f>
        <v>0</v>
      </c>
      <c r="H46" s="29">
        <f t="shared" si="0"/>
        <v>-4.4000003289742162E-3</v>
      </c>
      <c r="I46" s="30">
        <f t="shared" si="1"/>
        <v>-469575</v>
      </c>
    </row>
    <row r="47" spans="1:9">
      <c r="D47" s="83"/>
      <c r="E47" s="84"/>
    </row>
    <row r="48" spans="1:9">
      <c r="D48" t="s">
        <v>77</v>
      </c>
      <c r="E48" s="86">
        <f>SUM(E4:E46)</f>
        <v>-27938377.66</v>
      </c>
      <c r="G48" s="86">
        <f>SUM(G4:G46)</f>
        <v>0</v>
      </c>
      <c r="I48" s="86">
        <f>SUM(I4:I46)</f>
        <v>-27938377.66</v>
      </c>
    </row>
    <row r="49" spans="4:9">
      <c r="D49" t="s">
        <v>78</v>
      </c>
      <c r="E49" s="30">
        <f>SUMIF(E4:E46,"&lt;0",E4:E46)</f>
        <v>-45138689.659999996</v>
      </c>
      <c r="G49" s="30">
        <f>SUMIF(G4:G46,"&lt;0",G4:G46)</f>
        <v>0</v>
      </c>
      <c r="I49" s="30">
        <f>SUMIF(I4:I46,"&lt;0",I4:I46)</f>
        <v>-45138689.659999996</v>
      </c>
    </row>
    <row r="50" spans="4:9">
      <c r="D50" t="s">
        <v>79</v>
      </c>
      <c r="E50" s="30">
        <f>SUMIF(E4:E46,"&gt;0",E4:E46)</f>
        <v>17200312</v>
      </c>
      <c r="G50" s="30">
        <f>SUMIF(G4:G46,"&gt;0",G4:G46)</f>
        <v>0</v>
      </c>
      <c r="I50" s="30">
        <f>SUMIF(I4:I46,"&gt;0",I4:I46)</f>
        <v>17200312</v>
      </c>
    </row>
    <row r="51" spans="4:9" ht="15">
      <c r="D51"/>
      <c r="E51"/>
    </row>
    <row r="52" spans="4:9" ht="15">
      <c r="D52"/>
      <c r="E52"/>
    </row>
    <row r="53" spans="4:9" ht="15">
      <c r="D53"/>
      <c r="E53"/>
    </row>
    <row r="54" spans="4:9" ht="15">
      <c r="D54"/>
      <c r="E54"/>
    </row>
    <row r="55" spans="4:9" ht="15">
      <c r="D55"/>
      <c r="E55"/>
    </row>
    <row r="56" spans="4:9" ht="15">
      <c r="D56"/>
      <c r="E56"/>
    </row>
    <row r="57" spans="4:9" ht="15">
      <c r="D57"/>
      <c r="E57"/>
    </row>
    <row r="58" spans="4:9" ht="15">
      <c r="D58"/>
      <c r="E58"/>
    </row>
    <row r="59" spans="4:9" ht="15">
      <c r="D59"/>
      <c r="E59"/>
    </row>
    <row r="60" spans="4:9" ht="15">
      <c r="D60"/>
      <c r="E60"/>
    </row>
    <row r="61" spans="4:9" ht="15">
      <c r="D61"/>
      <c r="E61"/>
    </row>
    <row r="62" spans="4:9" ht="15">
      <c r="D62"/>
      <c r="E62"/>
    </row>
    <row r="63" spans="4:9" ht="15">
      <c r="D63"/>
      <c r="E63"/>
    </row>
    <row r="64" spans="4:9" ht="15">
      <c r="D64"/>
      <c r="E64"/>
    </row>
    <row r="65" spans="4:5" ht="15">
      <c r="D65"/>
      <c r="E65"/>
    </row>
    <row r="66" spans="4:5" ht="15">
      <c r="D66"/>
      <c r="E66"/>
    </row>
    <row r="67" spans="4:5" ht="15">
      <c r="D67"/>
      <c r="E67"/>
    </row>
    <row r="68" spans="4:5" ht="15">
      <c r="D68"/>
      <c r="E68"/>
    </row>
    <row r="69" spans="4:5" ht="15">
      <c r="D69"/>
      <c r="E69"/>
    </row>
    <row r="70" spans="4:5" ht="15">
      <c r="D70"/>
      <c r="E70"/>
    </row>
    <row r="71" spans="4:5" ht="15">
      <c r="D71"/>
      <c r="E71"/>
    </row>
    <row r="72" spans="4:5" ht="15">
      <c r="D72"/>
      <c r="E72"/>
    </row>
    <row r="73" spans="4:5" ht="15">
      <c r="D73"/>
      <c r="E73"/>
    </row>
    <row r="74" spans="4:5" ht="15">
      <c r="D74"/>
      <c r="E74"/>
    </row>
    <row r="75" spans="4:5" ht="15">
      <c r="D75"/>
      <c r="E75"/>
    </row>
    <row r="76" spans="4:5" ht="15">
      <c r="D76"/>
      <c r="E76"/>
    </row>
    <row r="77" spans="4:5" ht="15">
      <c r="D77"/>
      <c r="E77"/>
    </row>
    <row r="78" spans="4:5" ht="15">
      <c r="D78"/>
      <c r="E78"/>
    </row>
    <row r="79" spans="4:5" ht="15">
      <c r="D79"/>
      <c r="E79"/>
    </row>
    <row r="80" spans="4:5" ht="15">
      <c r="D80"/>
      <c r="E80"/>
    </row>
    <row r="81" spans="4:5" ht="15">
      <c r="D81"/>
      <c r="E81"/>
    </row>
    <row r="82" spans="4:5" ht="15">
      <c r="D82"/>
      <c r="E82"/>
    </row>
    <row r="83" spans="4:5" ht="15">
      <c r="D83"/>
      <c r="E83"/>
    </row>
    <row r="84" spans="4:5" ht="15">
      <c r="D84"/>
      <c r="E84"/>
    </row>
    <row r="85" spans="4:5" ht="15">
      <c r="D85"/>
      <c r="E85"/>
    </row>
    <row r="86" spans="4:5" ht="15">
      <c r="D86"/>
      <c r="E86"/>
    </row>
    <row r="87" spans="4:5" ht="15">
      <c r="D87"/>
      <c r="E87"/>
    </row>
    <row r="88" spans="4:5" ht="15">
      <c r="D88"/>
      <c r="E88"/>
    </row>
    <row r="89" spans="4:5" ht="15">
      <c r="D89"/>
      <c r="E89"/>
    </row>
    <row r="90" spans="4:5" ht="15">
      <c r="D90"/>
      <c r="E90"/>
    </row>
    <row r="91" spans="4:5" ht="15">
      <c r="D91"/>
      <c r="E91"/>
    </row>
    <row r="92" spans="4:5" ht="15">
      <c r="D92"/>
      <c r="E92"/>
    </row>
    <row r="93" spans="4:5" ht="15">
      <c r="D93"/>
      <c r="E93"/>
    </row>
    <row r="94" spans="4:5" ht="15">
      <c r="D94"/>
      <c r="E94"/>
    </row>
    <row r="95" spans="4:5" ht="15">
      <c r="D95"/>
      <c r="E95"/>
    </row>
    <row r="96" spans="4:5" ht="15">
      <c r="D96"/>
      <c r="E96"/>
    </row>
    <row r="97" spans="4:5" ht="15">
      <c r="D97"/>
      <c r="E97"/>
    </row>
    <row r="98" spans="4:5" ht="15">
      <c r="D98"/>
      <c r="E98"/>
    </row>
    <row r="99" spans="4:5" ht="15">
      <c r="D99"/>
      <c r="E99"/>
    </row>
    <row r="100" spans="4:5" ht="15">
      <c r="D100"/>
      <c r="E100"/>
    </row>
    <row r="101" spans="4:5" ht="15">
      <c r="D101"/>
      <c r="E101"/>
    </row>
    <row r="102" spans="4:5" ht="15">
      <c r="D102"/>
      <c r="E102"/>
    </row>
    <row r="103" spans="4:5" ht="15">
      <c r="D103"/>
      <c r="E103"/>
    </row>
    <row r="104" spans="4:5" ht="15">
      <c r="D104"/>
      <c r="E104"/>
    </row>
    <row r="105" spans="4:5" ht="15">
      <c r="D105"/>
      <c r="E105"/>
    </row>
    <row r="106" spans="4:5" ht="15">
      <c r="D106"/>
      <c r="E106"/>
    </row>
    <row r="107" spans="4:5" ht="15">
      <c r="D107"/>
      <c r="E107"/>
    </row>
    <row r="108" spans="4:5" ht="15">
      <c r="D108"/>
      <c r="E108"/>
    </row>
    <row r="109" spans="4:5" ht="15">
      <c r="D109"/>
      <c r="E109"/>
    </row>
    <row r="110" spans="4:5" ht="15">
      <c r="D110"/>
      <c r="E110"/>
    </row>
    <row r="111" spans="4:5" ht="15">
      <c r="D111"/>
      <c r="E111"/>
    </row>
    <row r="112" spans="4:5" ht="15">
      <c r="D112"/>
      <c r="E112"/>
    </row>
    <row r="113" spans="4:5" ht="15">
      <c r="D113"/>
      <c r="E113"/>
    </row>
    <row r="114" spans="4:5" ht="15">
      <c r="D114"/>
      <c r="E114"/>
    </row>
    <row r="115" spans="4:5" ht="15">
      <c r="D115"/>
      <c r="E115"/>
    </row>
    <row r="116" spans="4:5" ht="15">
      <c r="D116"/>
      <c r="E116"/>
    </row>
    <row r="117" spans="4:5" ht="15">
      <c r="D117"/>
      <c r="E117"/>
    </row>
    <row r="118" spans="4:5" ht="15">
      <c r="D118"/>
      <c r="E118"/>
    </row>
    <row r="119" spans="4:5" ht="15">
      <c r="D119"/>
      <c r="E119"/>
    </row>
    <row r="120" spans="4:5" ht="15">
      <c r="D120"/>
      <c r="E120"/>
    </row>
    <row r="121" spans="4:5" ht="15">
      <c r="D121"/>
      <c r="E121"/>
    </row>
    <row r="122" spans="4:5" ht="15">
      <c r="D122"/>
      <c r="E122"/>
    </row>
    <row r="123" spans="4:5" ht="15">
      <c r="D123"/>
      <c r="E123"/>
    </row>
    <row r="124" spans="4:5" ht="15">
      <c r="D124"/>
      <c r="E124"/>
    </row>
    <row r="125" spans="4:5" ht="15">
      <c r="D125"/>
      <c r="E125"/>
    </row>
    <row r="126" spans="4:5" ht="15">
      <c r="D126"/>
      <c r="E126"/>
    </row>
    <row r="127" spans="4:5" ht="15">
      <c r="D127"/>
      <c r="E127"/>
    </row>
    <row r="128" spans="4:5" ht="15">
      <c r="D128"/>
      <c r="E128"/>
    </row>
    <row r="129" spans="4:5" ht="15">
      <c r="D129"/>
      <c r="E129"/>
    </row>
    <row r="130" spans="4:5" ht="15">
      <c r="D130"/>
      <c r="E130"/>
    </row>
    <row r="131" spans="4:5" ht="15">
      <c r="D131"/>
      <c r="E131"/>
    </row>
    <row r="132" spans="4:5" ht="15">
      <c r="D132"/>
      <c r="E132"/>
    </row>
    <row r="133" spans="4:5" ht="15">
      <c r="D133"/>
      <c r="E133"/>
    </row>
    <row r="134" spans="4:5" ht="15">
      <c r="D134"/>
      <c r="E134"/>
    </row>
    <row r="135" spans="4:5" ht="15">
      <c r="D135"/>
      <c r="E135"/>
    </row>
    <row r="136" spans="4:5" ht="15">
      <c r="D136"/>
      <c r="E136"/>
    </row>
    <row r="137" spans="4:5" ht="15">
      <c r="D137"/>
      <c r="E137"/>
    </row>
    <row r="138" spans="4:5" ht="15">
      <c r="D138"/>
      <c r="E138"/>
    </row>
    <row r="139" spans="4:5" ht="15">
      <c r="D139"/>
      <c r="E139"/>
    </row>
    <row r="140" spans="4:5" ht="15">
      <c r="D140"/>
      <c r="E140"/>
    </row>
    <row r="141" spans="4:5" ht="15">
      <c r="D141"/>
      <c r="E141"/>
    </row>
    <row r="142" spans="4:5" ht="15">
      <c r="D142"/>
      <c r="E142"/>
    </row>
    <row r="143" spans="4:5" ht="15">
      <c r="D143"/>
      <c r="E143"/>
    </row>
    <row r="144" spans="4:5" ht="15">
      <c r="D144"/>
      <c r="E144"/>
    </row>
    <row r="145" spans="4:5" ht="15">
      <c r="D145"/>
      <c r="E145"/>
    </row>
    <row r="146" spans="4:5" ht="15">
      <c r="D146"/>
      <c r="E146"/>
    </row>
    <row r="147" spans="4:5" ht="15">
      <c r="D147"/>
      <c r="E147"/>
    </row>
    <row r="148" spans="4:5" ht="15">
      <c r="D148"/>
      <c r="E148"/>
    </row>
    <row r="149" spans="4:5" ht="15">
      <c r="D149"/>
      <c r="E149"/>
    </row>
    <row r="150" spans="4:5" ht="15">
      <c r="D150"/>
      <c r="E150"/>
    </row>
    <row r="151" spans="4:5" ht="15">
      <c r="D151"/>
      <c r="E151"/>
    </row>
    <row r="152" spans="4:5" ht="15">
      <c r="D152"/>
      <c r="E152"/>
    </row>
    <row r="153" spans="4:5" ht="15">
      <c r="D153"/>
      <c r="E153"/>
    </row>
    <row r="154" spans="4:5" ht="15">
      <c r="D154"/>
      <c r="E154"/>
    </row>
    <row r="155" spans="4:5" ht="15">
      <c r="D155"/>
      <c r="E155"/>
    </row>
    <row r="156" spans="4:5" ht="15">
      <c r="D156"/>
      <c r="E156"/>
    </row>
    <row r="157" spans="4:5" ht="15">
      <c r="D157"/>
      <c r="E157"/>
    </row>
    <row r="158" spans="4:5" ht="15">
      <c r="D158"/>
      <c r="E158"/>
    </row>
    <row r="159" spans="4:5" ht="15">
      <c r="D159"/>
      <c r="E159"/>
    </row>
    <row r="160" spans="4:5" ht="15">
      <c r="D160"/>
      <c r="E160"/>
    </row>
    <row r="161" spans="4:5" ht="15">
      <c r="D161"/>
      <c r="E161"/>
    </row>
    <row r="162" spans="4:5" ht="15">
      <c r="D162"/>
      <c r="E162"/>
    </row>
    <row r="163" spans="4:5" ht="15">
      <c r="D163"/>
      <c r="E163"/>
    </row>
    <row r="164" spans="4:5" ht="15">
      <c r="D164"/>
      <c r="E164"/>
    </row>
    <row r="165" spans="4:5" ht="15">
      <c r="D165"/>
      <c r="E165"/>
    </row>
    <row r="166" spans="4:5" ht="15">
      <c r="D166"/>
      <c r="E166"/>
    </row>
    <row r="167" spans="4:5" ht="15">
      <c r="D167"/>
      <c r="E167"/>
    </row>
    <row r="168" spans="4:5" ht="15">
      <c r="D168"/>
      <c r="E168"/>
    </row>
    <row r="169" spans="4:5" ht="15">
      <c r="D169"/>
      <c r="E169"/>
    </row>
    <row r="170" spans="4:5" ht="15">
      <c r="D170"/>
      <c r="E170"/>
    </row>
    <row r="171" spans="4:5" ht="15">
      <c r="D171"/>
      <c r="E171"/>
    </row>
    <row r="172" spans="4:5" ht="15">
      <c r="D172"/>
      <c r="E172"/>
    </row>
    <row r="173" spans="4:5" ht="15">
      <c r="D173"/>
      <c r="E173"/>
    </row>
    <row r="174" spans="4:5" ht="15">
      <c r="D174"/>
      <c r="E174"/>
    </row>
    <row r="175" spans="4:5" ht="15">
      <c r="D175"/>
      <c r="E175"/>
    </row>
    <row r="176" spans="4:5" ht="15">
      <c r="D176"/>
      <c r="E176"/>
    </row>
    <row r="177" spans="4:5" ht="15">
      <c r="D177"/>
      <c r="E177"/>
    </row>
    <row r="178" spans="4:5" ht="15">
      <c r="D178"/>
      <c r="E178"/>
    </row>
    <row r="179" spans="4:5" ht="15">
      <c r="D179"/>
      <c r="E179"/>
    </row>
    <row r="180" spans="4:5" ht="15">
      <c r="D180"/>
      <c r="E180"/>
    </row>
    <row r="181" spans="4:5" ht="15">
      <c r="D181"/>
      <c r="E181"/>
    </row>
    <row r="182" spans="4:5" ht="15">
      <c r="D182"/>
      <c r="E182"/>
    </row>
    <row r="183" spans="4:5" ht="15">
      <c r="D183"/>
      <c r="E183"/>
    </row>
    <row r="184" spans="4:5" ht="15">
      <c r="D184"/>
      <c r="E184"/>
    </row>
    <row r="185" spans="4:5" ht="15">
      <c r="D185"/>
      <c r="E185"/>
    </row>
    <row r="186" spans="4:5" ht="15">
      <c r="D186"/>
      <c r="E186"/>
    </row>
    <row r="187" spans="4:5" ht="15">
      <c r="D187"/>
      <c r="E187"/>
    </row>
    <row r="188" spans="4:5" ht="15">
      <c r="D188"/>
      <c r="E188"/>
    </row>
    <row r="189" spans="4:5" ht="15">
      <c r="D189"/>
      <c r="E189"/>
    </row>
    <row r="190" spans="4:5" ht="15">
      <c r="D190"/>
      <c r="E190"/>
    </row>
    <row r="191" spans="4:5" ht="15">
      <c r="D191"/>
      <c r="E191"/>
    </row>
    <row r="192" spans="4:5" ht="15">
      <c r="D192"/>
      <c r="E192"/>
    </row>
    <row r="193" spans="4:5" ht="15">
      <c r="D193"/>
      <c r="E193"/>
    </row>
    <row r="194" spans="4:5" ht="15">
      <c r="D194"/>
      <c r="E194"/>
    </row>
    <row r="195" spans="4:5" ht="15">
      <c r="D195"/>
      <c r="E195"/>
    </row>
    <row r="196" spans="4:5" ht="15">
      <c r="D196"/>
      <c r="E196"/>
    </row>
    <row r="197" spans="4:5" ht="15">
      <c r="D197"/>
      <c r="E197"/>
    </row>
    <row r="198" spans="4:5" ht="15">
      <c r="D198"/>
      <c r="E198"/>
    </row>
    <row r="199" spans="4:5" ht="15">
      <c r="D199"/>
      <c r="E199"/>
    </row>
    <row r="200" spans="4:5" ht="15">
      <c r="D200"/>
      <c r="E200"/>
    </row>
    <row r="201" spans="4:5" ht="15">
      <c r="D201"/>
      <c r="E201"/>
    </row>
    <row r="202" spans="4:5" ht="15">
      <c r="D202"/>
      <c r="E202"/>
    </row>
    <row r="203" spans="4:5" ht="15">
      <c r="D203"/>
      <c r="E203"/>
    </row>
    <row r="204" spans="4:5" ht="15">
      <c r="D204"/>
      <c r="E204"/>
    </row>
    <row r="205" spans="4:5" ht="15">
      <c r="D205"/>
      <c r="E205"/>
    </row>
    <row r="206" spans="4:5" ht="15">
      <c r="D206"/>
      <c r="E206"/>
    </row>
    <row r="207" spans="4:5" ht="15">
      <c r="D207"/>
      <c r="E207"/>
    </row>
    <row r="208" spans="4:5" ht="15">
      <c r="D208"/>
      <c r="E208"/>
    </row>
    <row r="209" spans="4:5" ht="15">
      <c r="D209"/>
      <c r="E209"/>
    </row>
    <row r="210" spans="4:5" ht="15">
      <c r="D210"/>
      <c r="E210"/>
    </row>
    <row r="211" spans="4:5" ht="15">
      <c r="D211"/>
      <c r="E211"/>
    </row>
    <row r="212" spans="4:5" ht="15">
      <c r="D212"/>
      <c r="E212"/>
    </row>
    <row r="213" spans="4:5" ht="15">
      <c r="D213"/>
      <c r="E213"/>
    </row>
    <row r="214" spans="4:5" ht="15">
      <c r="D214"/>
      <c r="E214"/>
    </row>
    <row r="215" spans="4:5" ht="15">
      <c r="D215"/>
      <c r="E215"/>
    </row>
    <row r="216" spans="4:5" ht="15">
      <c r="D216"/>
      <c r="E216"/>
    </row>
    <row r="217" spans="4:5" ht="15">
      <c r="D217"/>
      <c r="E217"/>
    </row>
    <row r="218" spans="4:5" ht="15">
      <c r="D218"/>
      <c r="E218"/>
    </row>
    <row r="219" spans="4:5" ht="15">
      <c r="D219"/>
      <c r="E219"/>
    </row>
    <row r="220" spans="4:5" ht="15">
      <c r="D220"/>
      <c r="E220"/>
    </row>
    <row r="221" spans="4:5" ht="15">
      <c r="D221"/>
      <c r="E221"/>
    </row>
    <row r="222" spans="4:5" ht="15">
      <c r="D222"/>
      <c r="E222"/>
    </row>
    <row r="223" spans="4:5" ht="15">
      <c r="D223"/>
      <c r="E223"/>
    </row>
    <row r="224" spans="4:5" ht="15">
      <c r="D224"/>
      <c r="E224"/>
    </row>
    <row r="225" spans="4:5" ht="15">
      <c r="D225"/>
      <c r="E225"/>
    </row>
    <row r="226" spans="4:5" ht="15">
      <c r="D226"/>
      <c r="E226"/>
    </row>
    <row r="227" spans="4:5" ht="15">
      <c r="D227"/>
      <c r="E227"/>
    </row>
    <row r="228" spans="4:5" ht="15">
      <c r="D228"/>
      <c r="E228"/>
    </row>
    <row r="229" spans="4:5" ht="15">
      <c r="D229"/>
      <c r="E229"/>
    </row>
    <row r="230" spans="4:5" ht="15">
      <c r="D230"/>
      <c r="E230"/>
    </row>
    <row r="231" spans="4:5" ht="15">
      <c r="D231"/>
      <c r="E231"/>
    </row>
    <row r="232" spans="4:5" ht="15">
      <c r="D232"/>
      <c r="E232"/>
    </row>
    <row r="233" spans="4:5" ht="15">
      <c r="D233"/>
      <c r="E233"/>
    </row>
    <row r="234" spans="4:5" ht="15">
      <c r="D234"/>
      <c r="E234"/>
    </row>
    <row r="235" spans="4:5" ht="15">
      <c r="D235"/>
      <c r="E235"/>
    </row>
    <row r="236" spans="4:5" ht="15">
      <c r="D236"/>
      <c r="E236"/>
    </row>
    <row r="237" spans="4:5" ht="15">
      <c r="D237"/>
      <c r="E237"/>
    </row>
    <row r="238" spans="4:5" ht="15">
      <c r="D238"/>
      <c r="E238"/>
    </row>
    <row r="239" spans="4:5" ht="15">
      <c r="D239"/>
      <c r="E239"/>
    </row>
    <row r="240" spans="4:5" ht="15">
      <c r="D240"/>
      <c r="E240"/>
    </row>
    <row r="241" spans="4:5" ht="15">
      <c r="D241"/>
      <c r="E241"/>
    </row>
    <row r="242" spans="4:5" ht="15">
      <c r="D242"/>
      <c r="E242"/>
    </row>
    <row r="243" spans="4:5" ht="15">
      <c r="D243"/>
      <c r="E243"/>
    </row>
    <row r="244" spans="4:5" ht="15">
      <c r="D244"/>
      <c r="E244"/>
    </row>
    <row r="245" spans="4:5" ht="15">
      <c r="D245"/>
      <c r="E245"/>
    </row>
    <row r="246" spans="4:5" ht="15">
      <c r="D246"/>
      <c r="E246"/>
    </row>
    <row r="247" spans="4:5" ht="15">
      <c r="D247"/>
      <c r="E247"/>
    </row>
    <row r="248" spans="4:5" ht="15">
      <c r="D248"/>
      <c r="E248"/>
    </row>
    <row r="249" spans="4:5" ht="15">
      <c r="D249"/>
      <c r="E249"/>
    </row>
    <row r="250" spans="4:5" ht="15">
      <c r="D250"/>
      <c r="E250"/>
    </row>
    <row r="251" spans="4:5" ht="15">
      <c r="D251"/>
      <c r="E251"/>
    </row>
    <row r="252" spans="4:5" ht="15">
      <c r="D252"/>
      <c r="E252"/>
    </row>
    <row r="253" spans="4:5" ht="15">
      <c r="D253"/>
      <c r="E253"/>
    </row>
    <row r="254" spans="4:5" ht="15">
      <c r="D254"/>
      <c r="E254"/>
    </row>
    <row r="255" spans="4:5" ht="15">
      <c r="D255"/>
      <c r="E255"/>
    </row>
    <row r="256" spans="4:5" ht="15">
      <c r="D256"/>
      <c r="E256"/>
    </row>
    <row r="257" spans="4:5" ht="15">
      <c r="D257"/>
      <c r="E257"/>
    </row>
    <row r="258" spans="4:5" ht="15">
      <c r="D258"/>
      <c r="E258"/>
    </row>
    <row r="259" spans="4:5" ht="15">
      <c r="D259"/>
      <c r="E259"/>
    </row>
    <row r="260" spans="4:5" ht="15">
      <c r="D260"/>
      <c r="E260"/>
    </row>
    <row r="261" spans="4:5" ht="15">
      <c r="D261"/>
      <c r="E261"/>
    </row>
    <row r="262" spans="4:5" ht="15">
      <c r="D262"/>
      <c r="E262"/>
    </row>
    <row r="263" spans="4:5" ht="15">
      <c r="D263"/>
      <c r="E263"/>
    </row>
    <row r="264" spans="4:5" ht="15">
      <c r="D264"/>
      <c r="E264"/>
    </row>
    <row r="265" spans="4:5" ht="15">
      <c r="D265"/>
      <c r="E265"/>
    </row>
    <row r="266" spans="4:5" ht="15">
      <c r="D266"/>
      <c r="E266"/>
    </row>
    <row r="267" spans="4:5" ht="15">
      <c r="D267"/>
      <c r="E267"/>
    </row>
    <row r="268" spans="4:5" ht="15">
      <c r="D268"/>
      <c r="E268"/>
    </row>
    <row r="269" spans="4:5" ht="15">
      <c r="D269"/>
      <c r="E269"/>
    </row>
    <row r="270" spans="4:5" ht="15">
      <c r="D270"/>
      <c r="E270"/>
    </row>
    <row r="271" spans="4:5" ht="15">
      <c r="D271"/>
      <c r="E271"/>
    </row>
    <row r="272" spans="4:5" ht="15">
      <c r="D272"/>
      <c r="E272"/>
    </row>
    <row r="273" spans="4:5" ht="15">
      <c r="D273"/>
      <c r="E273"/>
    </row>
    <row r="274" spans="4:5" ht="15">
      <c r="D274"/>
      <c r="E274"/>
    </row>
    <row r="275" spans="4:5" ht="15">
      <c r="D275"/>
      <c r="E275"/>
    </row>
    <row r="276" spans="4:5" ht="15">
      <c r="D276"/>
      <c r="E276"/>
    </row>
    <row r="277" spans="4:5" ht="15">
      <c r="D277"/>
      <c r="E277"/>
    </row>
    <row r="278" spans="4:5" ht="15">
      <c r="D278"/>
      <c r="E278"/>
    </row>
    <row r="279" spans="4:5" ht="15">
      <c r="D279"/>
      <c r="E279"/>
    </row>
    <row r="280" spans="4:5" ht="15">
      <c r="D280"/>
      <c r="E280"/>
    </row>
    <row r="281" spans="4:5" ht="15">
      <c r="D281"/>
      <c r="E281"/>
    </row>
    <row r="282" spans="4:5" ht="15">
      <c r="D282"/>
      <c r="E282"/>
    </row>
    <row r="283" spans="4:5" ht="15">
      <c r="D283"/>
      <c r="E283"/>
    </row>
    <row r="284" spans="4:5" ht="15">
      <c r="D284"/>
      <c r="E284"/>
    </row>
    <row r="285" spans="4:5" ht="15">
      <c r="D285"/>
      <c r="E285"/>
    </row>
    <row r="286" spans="4:5" ht="15">
      <c r="D286"/>
      <c r="E286"/>
    </row>
    <row r="287" spans="4:5" ht="15">
      <c r="D287"/>
      <c r="E287"/>
    </row>
    <row r="288" spans="4:5" ht="15">
      <c r="D288"/>
      <c r="E288"/>
    </row>
    <row r="289" spans="4:5" ht="15">
      <c r="D289"/>
      <c r="E289"/>
    </row>
    <row r="290" spans="4:5" ht="15">
      <c r="D290"/>
      <c r="E290"/>
    </row>
    <row r="291" spans="4:5" ht="15">
      <c r="D291"/>
      <c r="E291"/>
    </row>
    <row r="292" spans="4:5" ht="15">
      <c r="D292"/>
      <c r="E292"/>
    </row>
    <row r="293" spans="4:5" ht="15">
      <c r="D293"/>
      <c r="E293"/>
    </row>
    <row r="294" spans="4:5" ht="15">
      <c r="D294"/>
      <c r="E294"/>
    </row>
    <row r="295" spans="4:5" ht="15">
      <c r="D295"/>
      <c r="E295"/>
    </row>
    <row r="296" spans="4:5" ht="15">
      <c r="D296"/>
      <c r="E296"/>
    </row>
    <row r="297" spans="4:5" ht="15">
      <c r="D297"/>
      <c r="E297"/>
    </row>
    <row r="298" spans="4:5" ht="15">
      <c r="D298"/>
      <c r="E298"/>
    </row>
    <row r="299" spans="4:5" ht="15">
      <c r="D299"/>
      <c r="E299"/>
    </row>
    <row r="300" spans="4:5" ht="15">
      <c r="D300"/>
      <c r="E300"/>
    </row>
    <row r="301" spans="4:5" ht="15">
      <c r="D301"/>
      <c r="E301"/>
    </row>
    <row r="302" spans="4:5" ht="15">
      <c r="D302"/>
      <c r="E302"/>
    </row>
    <row r="303" spans="4:5" ht="15">
      <c r="D303"/>
      <c r="E303"/>
    </row>
    <row r="304" spans="4:5" ht="15">
      <c r="D304"/>
      <c r="E304"/>
    </row>
    <row r="305" spans="4:5" ht="15">
      <c r="D305"/>
      <c r="E305"/>
    </row>
    <row r="306" spans="4:5" ht="15">
      <c r="D306"/>
      <c r="E306"/>
    </row>
    <row r="307" spans="4:5" ht="15">
      <c r="D307"/>
      <c r="E307"/>
    </row>
    <row r="308" spans="4:5" ht="15">
      <c r="D308"/>
      <c r="E308"/>
    </row>
    <row r="309" spans="4:5" ht="15">
      <c r="D309"/>
      <c r="E309"/>
    </row>
    <row r="310" spans="4:5" ht="15">
      <c r="D310"/>
      <c r="E310"/>
    </row>
    <row r="311" spans="4:5" ht="15">
      <c r="D311"/>
      <c r="E311"/>
    </row>
    <row r="312" spans="4:5" ht="15">
      <c r="D312"/>
      <c r="E312"/>
    </row>
    <row r="313" spans="4:5" ht="15">
      <c r="D313"/>
      <c r="E313"/>
    </row>
    <row r="314" spans="4:5" ht="15">
      <c r="D314"/>
      <c r="E314"/>
    </row>
    <row r="315" spans="4:5" ht="15">
      <c r="D315"/>
      <c r="E315"/>
    </row>
    <row r="316" spans="4:5" ht="15">
      <c r="D316"/>
      <c r="E316"/>
    </row>
    <row r="317" spans="4:5" ht="15">
      <c r="D317"/>
      <c r="E317"/>
    </row>
    <row r="318" spans="4:5" ht="15">
      <c r="D318"/>
      <c r="E318"/>
    </row>
    <row r="319" spans="4:5" ht="15">
      <c r="D319"/>
      <c r="E319"/>
    </row>
    <row r="320" spans="4:5" ht="15">
      <c r="D320"/>
      <c r="E320"/>
    </row>
    <row r="321" spans="4:5" ht="15">
      <c r="D321"/>
      <c r="E321"/>
    </row>
    <row r="322" spans="4:5" ht="15">
      <c r="D322"/>
      <c r="E322"/>
    </row>
    <row r="323" spans="4:5" ht="15">
      <c r="D323"/>
      <c r="E323"/>
    </row>
    <row r="324" spans="4:5" ht="15">
      <c r="D324"/>
      <c r="E324"/>
    </row>
    <row r="325" spans="4:5" ht="15">
      <c r="D325"/>
      <c r="E325"/>
    </row>
    <row r="326" spans="4:5" ht="15">
      <c r="D326"/>
      <c r="E326"/>
    </row>
    <row r="327" spans="4:5" ht="15">
      <c r="D327"/>
      <c r="E327"/>
    </row>
    <row r="328" spans="4:5" ht="15">
      <c r="D328"/>
      <c r="E328"/>
    </row>
    <row r="329" spans="4:5" ht="15">
      <c r="D329"/>
      <c r="E329"/>
    </row>
    <row r="330" spans="4:5" ht="15">
      <c r="D330"/>
      <c r="E330"/>
    </row>
    <row r="331" spans="4:5" ht="15">
      <c r="D331"/>
      <c r="E331"/>
    </row>
    <row r="332" spans="4:5" ht="15">
      <c r="D332"/>
      <c r="E332"/>
    </row>
    <row r="333" spans="4:5" ht="15">
      <c r="D333"/>
      <c r="E333"/>
    </row>
    <row r="334" spans="4:5" ht="15">
      <c r="D334"/>
      <c r="E334"/>
    </row>
    <row r="335" spans="4:5" ht="15">
      <c r="D335"/>
      <c r="E335"/>
    </row>
    <row r="336" spans="4:5" ht="15">
      <c r="D336"/>
      <c r="E336"/>
    </row>
    <row r="337" spans="4:5" ht="15">
      <c r="D337"/>
      <c r="E337"/>
    </row>
    <row r="338" spans="4:5" ht="15">
      <c r="D338"/>
      <c r="E338"/>
    </row>
    <row r="339" spans="4:5" ht="15">
      <c r="D339"/>
      <c r="E339"/>
    </row>
    <row r="340" spans="4:5" ht="15">
      <c r="D340"/>
      <c r="E340"/>
    </row>
    <row r="341" spans="4:5" ht="15">
      <c r="D341"/>
      <c r="E341"/>
    </row>
    <row r="342" spans="4:5" ht="15">
      <c r="D342"/>
      <c r="E342"/>
    </row>
    <row r="343" spans="4:5" ht="15">
      <c r="D343"/>
      <c r="E343"/>
    </row>
    <row r="344" spans="4:5" ht="15">
      <c r="D344"/>
      <c r="E344"/>
    </row>
    <row r="345" spans="4:5" ht="15">
      <c r="D345"/>
      <c r="E345"/>
    </row>
    <row r="346" spans="4:5" ht="15">
      <c r="D346"/>
      <c r="E346"/>
    </row>
    <row r="347" spans="4:5" ht="15">
      <c r="D347"/>
      <c r="E347"/>
    </row>
    <row r="348" spans="4:5" ht="15">
      <c r="D348"/>
      <c r="E348"/>
    </row>
    <row r="349" spans="4:5" ht="15">
      <c r="D349"/>
      <c r="E349"/>
    </row>
    <row r="350" spans="4:5" ht="15">
      <c r="D350"/>
      <c r="E350"/>
    </row>
    <row r="351" spans="4:5" ht="15">
      <c r="D351"/>
      <c r="E351"/>
    </row>
    <row r="352" spans="4:5" ht="15">
      <c r="D352"/>
      <c r="E352"/>
    </row>
    <row r="353" spans="4:5" ht="15">
      <c r="D353"/>
      <c r="E353"/>
    </row>
    <row r="354" spans="4:5" ht="15">
      <c r="D354"/>
      <c r="E354"/>
    </row>
    <row r="355" spans="4:5" ht="15">
      <c r="D355"/>
      <c r="E355"/>
    </row>
    <row r="356" spans="4:5" ht="15">
      <c r="D356"/>
      <c r="E356"/>
    </row>
    <row r="357" spans="4:5" ht="15">
      <c r="D357"/>
      <c r="E357"/>
    </row>
    <row r="358" spans="4:5" ht="15">
      <c r="D358"/>
      <c r="E358"/>
    </row>
    <row r="359" spans="4:5" ht="15">
      <c r="D359"/>
      <c r="E359"/>
    </row>
    <row r="360" spans="4:5" ht="15">
      <c r="D360"/>
      <c r="E360"/>
    </row>
    <row r="361" spans="4:5" ht="15">
      <c r="D361"/>
      <c r="E361"/>
    </row>
    <row r="362" spans="4:5" ht="15">
      <c r="D362"/>
      <c r="E362"/>
    </row>
    <row r="363" spans="4:5" ht="15">
      <c r="D363"/>
      <c r="E363"/>
    </row>
    <row r="364" spans="4:5" ht="15">
      <c r="D364"/>
      <c r="E364"/>
    </row>
    <row r="365" spans="4:5" ht="15">
      <c r="D365"/>
      <c r="E365"/>
    </row>
    <row r="366" spans="4:5" ht="15">
      <c r="D366"/>
      <c r="E366"/>
    </row>
    <row r="367" spans="4:5" ht="15">
      <c r="D367"/>
      <c r="E367"/>
    </row>
    <row r="368" spans="4:5" ht="15">
      <c r="D368"/>
      <c r="E368"/>
    </row>
    <row r="369" spans="4:5" ht="15">
      <c r="D369"/>
      <c r="E369"/>
    </row>
    <row r="370" spans="4:5" ht="15">
      <c r="D370"/>
      <c r="E370"/>
    </row>
    <row r="371" spans="4:5" ht="15">
      <c r="D371"/>
      <c r="E371"/>
    </row>
    <row r="372" spans="4:5" ht="15">
      <c r="D372"/>
      <c r="E372"/>
    </row>
    <row r="373" spans="4:5" ht="15">
      <c r="D373"/>
      <c r="E373"/>
    </row>
    <row r="374" spans="4:5" ht="15">
      <c r="D374"/>
      <c r="E374"/>
    </row>
    <row r="375" spans="4:5" ht="15">
      <c r="D375"/>
      <c r="E375"/>
    </row>
    <row r="376" spans="4:5" ht="15">
      <c r="D376"/>
      <c r="E376"/>
    </row>
    <row r="377" spans="4:5" ht="15">
      <c r="D377"/>
      <c r="E377"/>
    </row>
    <row r="378" spans="4:5" ht="15">
      <c r="D378"/>
      <c r="E378"/>
    </row>
    <row r="379" spans="4:5" ht="15">
      <c r="D379"/>
      <c r="E379"/>
    </row>
    <row r="380" spans="4:5" ht="15">
      <c r="D380"/>
      <c r="E380"/>
    </row>
    <row r="381" spans="4:5" ht="15">
      <c r="D381"/>
      <c r="E381"/>
    </row>
    <row r="382" spans="4:5" ht="15">
      <c r="D382"/>
      <c r="E382"/>
    </row>
    <row r="383" spans="4:5" ht="15">
      <c r="D383"/>
      <c r="E383"/>
    </row>
    <row r="384" spans="4:5" ht="15">
      <c r="D384"/>
      <c r="E384"/>
    </row>
    <row r="385" spans="4:5" ht="15">
      <c r="D385"/>
      <c r="E385"/>
    </row>
    <row r="386" spans="4:5" ht="15">
      <c r="D386"/>
      <c r="E386"/>
    </row>
    <row r="387" spans="4:5" ht="15">
      <c r="D387"/>
      <c r="E387"/>
    </row>
    <row r="388" spans="4:5" ht="15">
      <c r="D388"/>
      <c r="E388"/>
    </row>
    <row r="389" spans="4:5" ht="15">
      <c r="D389"/>
      <c r="E389"/>
    </row>
    <row r="390" spans="4:5" ht="15">
      <c r="D390"/>
      <c r="E390"/>
    </row>
    <row r="391" spans="4:5" ht="15">
      <c r="D391"/>
      <c r="E391"/>
    </row>
    <row r="392" spans="4:5" ht="15">
      <c r="D392"/>
      <c r="E392"/>
    </row>
    <row r="393" spans="4:5" ht="15">
      <c r="D393"/>
      <c r="E393"/>
    </row>
    <row r="394" spans="4:5" ht="15">
      <c r="D394"/>
      <c r="E394"/>
    </row>
    <row r="395" spans="4:5" ht="15">
      <c r="D395"/>
      <c r="E395"/>
    </row>
    <row r="396" spans="4:5" ht="15">
      <c r="D396"/>
      <c r="E396"/>
    </row>
    <row r="397" spans="4:5" ht="15">
      <c r="D397"/>
      <c r="E397"/>
    </row>
    <row r="398" spans="4:5" ht="15">
      <c r="D398"/>
      <c r="E398"/>
    </row>
    <row r="399" spans="4:5" ht="15">
      <c r="D399"/>
      <c r="E399"/>
    </row>
    <row r="400" spans="4:5" ht="15">
      <c r="D400"/>
      <c r="E400"/>
    </row>
    <row r="401" spans="4:5" ht="15">
      <c r="D401"/>
      <c r="E401"/>
    </row>
    <row r="402" spans="4:5" ht="15">
      <c r="D402"/>
      <c r="E402"/>
    </row>
    <row r="403" spans="4:5" ht="15">
      <c r="D403"/>
      <c r="E403"/>
    </row>
    <row r="404" spans="4:5" ht="15">
      <c r="D404"/>
      <c r="E404"/>
    </row>
    <row r="405" spans="4:5" ht="15">
      <c r="D405"/>
      <c r="E405"/>
    </row>
    <row r="406" spans="4:5" ht="15">
      <c r="D406"/>
      <c r="E406"/>
    </row>
    <row r="407" spans="4:5" ht="15">
      <c r="D407"/>
      <c r="E407"/>
    </row>
    <row r="408" spans="4:5" ht="15">
      <c r="D408"/>
      <c r="E408"/>
    </row>
    <row r="409" spans="4:5" ht="15">
      <c r="D409"/>
      <c r="E409"/>
    </row>
    <row r="410" spans="4:5" ht="15">
      <c r="D410"/>
      <c r="E410"/>
    </row>
    <row r="411" spans="4:5" ht="15">
      <c r="D411"/>
      <c r="E411"/>
    </row>
    <row r="412" spans="4:5" ht="15">
      <c r="D412"/>
      <c r="E412"/>
    </row>
    <row r="413" spans="4:5" ht="15">
      <c r="D413"/>
      <c r="E413"/>
    </row>
    <row r="414" spans="4:5" ht="15">
      <c r="D414"/>
      <c r="E414"/>
    </row>
    <row r="415" spans="4:5" ht="15">
      <c r="D415"/>
      <c r="E415"/>
    </row>
    <row r="416" spans="4:5" ht="15">
      <c r="D416"/>
      <c r="E416"/>
    </row>
    <row r="417" spans="4:5" ht="15">
      <c r="D417"/>
      <c r="E417"/>
    </row>
    <row r="418" spans="4:5" ht="15">
      <c r="D418"/>
      <c r="E418"/>
    </row>
    <row r="419" spans="4:5" ht="15">
      <c r="D419"/>
      <c r="E419"/>
    </row>
    <row r="420" spans="4:5" ht="15">
      <c r="D420"/>
      <c r="E420"/>
    </row>
    <row r="421" spans="4:5" ht="15">
      <c r="D421"/>
      <c r="E421"/>
    </row>
    <row r="422" spans="4:5" ht="15">
      <c r="D422"/>
      <c r="E422"/>
    </row>
    <row r="423" spans="4:5" ht="15">
      <c r="D423"/>
      <c r="E423"/>
    </row>
    <row r="424" spans="4:5" ht="15">
      <c r="D424"/>
      <c r="E424"/>
    </row>
    <row r="425" spans="4:5" ht="15">
      <c r="D425"/>
      <c r="E425"/>
    </row>
    <row r="426" spans="4:5" ht="15">
      <c r="D426"/>
      <c r="E426"/>
    </row>
    <row r="427" spans="4:5" ht="15">
      <c r="D427"/>
      <c r="E427"/>
    </row>
    <row r="428" spans="4:5" ht="15">
      <c r="D428"/>
      <c r="E428"/>
    </row>
    <row r="429" spans="4:5" ht="15">
      <c r="D429"/>
      <c r="E429"/>
    </row>
    <row r="430" spans="4:5" ht="15">
      <c r="D430"/>
      <c r="E430"/>
    </row>
    <row r="431" spans="4:5" ht="15">
      <c r="D431"/>
      <c r="E431"/>
    </row>
    <row r="432" spans="4:5" ht="15">
      <c r="D432"/>
      <c r="E432"/>
    </row>
    <row r="433" spans="4:5" ht="15">
      <c r="D433"/>
      <c r="E433"/>
    </row>
    <row r="434" spans="4:5" ht="15">
      <c r="D434"/>
      <c r="E434"/>
    </row>
    <row r="435" spans="4:5" ht="15">
      <c r="D435"/>
      <c r="E435"/>
    </row>
    <row r="436" spans="4:5" ht="15">
      <c r="D436"/>
      <c r="E436"/>
    </row>
    <row r="437" spans="4:5" ht="15">
      <c r="D437"/>
      <c r="E437"/>
    </row>
    <row r="438" spans="4:5" ht="15">
      <c r="D438"/>
      <c r="E438"/>
    </row>
    <row r="439" spans="4:5" ht="15">
      <c r="D439"/>
      <c r="E439"/>
    </row>
    <row r="440" spans="4:5" ht="15">
      <c r="D440"/>
      <c r="E440"/>
    </row>
    <row r="441" spans="4:5" ht="15">
      <c r="D441"/>
      <c r="E441"/>
    </row>
    <row r="442" spans="4:5" ht="15">
      <c r="D442"/>
      <c r="E442"/>
    </row>
    <row r="443" spans="4:5" ht="15">
      <c r="D443"/>
      <c r="E443"/>
    </row>
    <row r="444" spans="4:5" ht="15">
      <c r="D444"/>
      <c r="E444"/>
    </row>
    <row r="445" spans="4:5" ht="15">
      <c r="D445"/>
      <c r="E445"/>
    </row>
    <row r="446" spans="4:5" ht="15">
      <c r="D446"/>
      <c r="E446"/>
    </row>
    <row r="447" spans="4:5" ht="15">
      <c r="D447"/>
      <c r="E447"/>
    </row>
    <row r="448" spans="4:5" ht="15">
      <c r="D448"/>
      <c r="E448"/>
    </row>
    <row r="449" spans="4:5" ht="15">
      <c r="D449"/>
      <c r="E449"/>
    </row>
    <row r="450" spans="4:5" ht="15">
      <c r="D450"/>
      <c r="E450"/>
    </row>
    <row r="451" spans="4:5" ht="15">
      <c r="D451"/>
      <c r="E451"/>
    </row>
    <row r="452" spans="4:5" ht="15">
      <c r="D452"/>
      <c r="E452"/>
    </row>
    <row r="453" spans="4:5" ht="15">
      <c r="D453"/>
      <c r="E453"/>
    </row>
    <row r="454" spans="4:5" ht="15">
      <c r="D454"/>
      <c r="E454"/>
    </row>
    <row r="455" spans="4:5" ht="15">
      <c r="D455"/>
      <c r="E455"/>
    </row>
    <row r="456" spans="4:5" ht="15">
      <c r="D456"/>
      <c r="E456"/>
    </row>
    <row r="457" spans="4:5" ht="15">
      <c r="D457"/>
      <c r="E457"/>
    </row>
    <row r="458" spans="4:5" ht="15">
      <c r="D458"/>
      <c r="E458"/>
    </row>
    <row r="459" spans="4:5" ht="15">
      <c r="D459"/>
      <c r="E459"/>
    </row>
    <row r="460" spans="4:5" ht="15">
      <c r="D460"/>
      <c r="E460"/>
    </row>
    <row r="461" spans="4:5" ht="15">
      <c r="D461"/>
      <c r="E461"/>
    </row>
    <row r="462" spans="4:5" ht="15">
      <c r="D462"/>
      <c r="E462"/>
    </row>
    <row r="463" spans="4:5" ht="15">
      <c r="D463"/>
      <c r="E463"/>
    </row>
    <row r="464" spans="4:5" ht="15">
      <c r="D464"/>
      <c r="E464"/>
    </row>
    <row r="465" spans="4:5" ht="15">
      <c r="D465"/>
      <c r="E465"/>
    </row>
    <row r="466" spans="4:5" ht="15">
      <c r="D466"/>
      <c r="E466"/>
    </row>
    <row r="467" spans="4:5" ht="15">
      <c r="D467"/>
      <c r="E467"/>
    </row>
    <row r="468" spans="4:5" ht="15">
      <c r="D468"/>
      <c r="E468"/>
    </row>
    <row r="469" spans="4:5" ht="15">
      <c r="D469"/>
      <c r="E469"/>
    </row>
    <row r="470" spans="4:5" ht="15">
      <c r="D470"/>
      <c r="E470"/>
    </row>
    <row r="471" spans="4:5" ht="15">
      <c r="D471"/>
      <c r="E471"/>
    </row>
    <row r="472" spans="4:5" ht="15">
      <c r="D472"/>
      <c r="E472"/>
    </row>
    <row r="473" spans="4:5" ht="15">
      <c r="D473"/>
      <c r="E473"/>
    </row>
    <row r="474" spans="4:5" ht="15">
      <c r="D474"/>
      <c r="E474"/>
    </row>
    <row r="475" spans="4:5" ht="15">
      <c r="D475"/>
      <c r="E475"/>
    </row>
    <row r="476" spans="4:5" ht="15">
      <c r="D476"/>
      <c r="E476"/>
    </row>
    <row r="477" spans="4:5" ht="15">
      <c r="D477"/>
      <c r="E477"/>
    </row>
    <row r="478" spans="4:5" ht="15">
      <c r="D478"/>
      <c r="E478"/>
    </row>
    <row r="479" spans="4:5" ht="15">
      <c r="D479"/>
      <c r="E479"/>
    </row>
    <row r="480" spans="4:5" ht="15">
      <c r="D480"/>
      <c r="E480"/>
    </row>
    <row r="481" spans="4:5" ht="15">
      <c r="D481"/>
      <c r="E481"/>
    </row>
    <row r="482" spans="4:5" ht="15">
      <c r="D482"/>
      <c r="E482"/>
    </row>
    <row r="483" spans="4:5" ht="15">
      <c r="D483"/>
      <c r="E483"/>
    </row>
    <row r="484" spans="4:5" ht="15">
      <c r="D484"/>
      <c r="E484"/>
    </row>
    <row r="485" spans="4:5" ht="15">
      <c r="D485"/>
      <c r="E485"/>
    </row>
    <row r="486" spans="4:5" ht="15">
      <c r="D486"/>
      <c r="E486"/>
    </row>
    <row r="487" spans="4:5" ht="15">
      <c r="D487"/>
      <c r="E487"/>
    </row>
    <row r="488" spans="4:5" ht="15">
      <c r="D488"/>
      <c r="E488"/>
    </row>
    <row r="489" spans="4:5" ht="15">
      <c r="D489"/>
      <c r="E489"/>
    </row>
    <row r="490" spans="4:5" ht="15">
      <c r="D490"/>
      <c r="E490"/>
    </row>
    <row r="491" spans="4:5" ht="15">
      <c r="D491"/>
      <c r="E491"/>
    </row>
    <row r="492" spans="4:5" ht="15">
      <c r="D492"/>
      <c r="E492"/>
    </row>
    <row r="493" spans="4:5" ht="15">
      <c r="D493"/>
      <c r="E493"/>
    </row>
    <row r="494" spans="4:5" ht="15">
      <c r="D494"/>
      <c r="E494"/>
    </row>
    <row r="495" spans="4:5" ht="15">
      <c r="D495"/>
      <c r="E495"/>
    </row>
    <row r="496" spans="4:5" ht="15">
      <c r="D496"/>
      <c r="E496"/>
    </row>
    <row r="497" spans="4:5" ht="15">
      <c r="D497"/>
      <c r="E497"/>
    </row>
    <row r="498" spans="4:5" ht="15">
      <c r="D498"/>
      <c r="E498"/>
    </row>
    <row r="499" spans="4:5" ht="15">
      <c r="D499"/>
      <c r="E499"/>
    </row>
    <row r="500" spans="4:5" ht="15">
      <c r="D500"/>
      <c r="E500"/>
    </row>
    <row r="501" spans="4:5" ht="15">
      <c r="D501"/>
      <c r="E501"/>
    </row>
    <row r="502" spans="4:5" ht="15">
      <c r="D502"/>
      <c r="E502"/>
    </row>
    <row r="503" spans="4:5" ht="15">
      <c r="D503"/>
      <c r="E503"/>
    </row>
    <row r="504" spans="4:5" ht="15">
      <c r="D504"/>
      <c r="E504"/>
    </row>
    <row r="505" spans="4:5" ht="15">
      <c r="D505"/>
      <c r="E505"/>
    </row>
    <row r="506" spans="4:5" ht="15">
      <c r="D506"/>
      <c r="E506"/>
    </row>
    <row r="507" spans="4:5" ht="15">
      <c r="D507"/>
      <c r="E507"/>
    </row>
    <row r="508" spans="4:5" ht="15">
      <c r="D508"/>
      <c r="E508"/>
    </row>
    <row r="509" spans="4:5" ht="15">
      <c r="D509"/>
      <c r="E509"/>
    </row>
    <row r="510" spans="4:5" ht="15">
      <c r="D510"/>
      <c r="E510"/>
    </row>
    <row r="511" spans="4:5" ht="15">
      <c r="D511"/>
      <c r="E511"/>
    </row>
    <row r="512" spans="4:5" ht="15">
      <c r="D512"/>
      <c r="E512"/>
    </row>
    <row r="513" spans="4:5" ht="15">
      <c r="D513"/>
      <c r="E513"/>
    </row>
    <row r="514" spans="4:5" ht="15">
      <c r="D514"/>
      <c r="E514"/>
    </row>
    <row r="515" spans="4:5" ht="15">
      <c r="D515"/>
      <c r="E515"/>
    </row>
    <row r="516" spans="4:5" ht="15">
      <c r="D516"/>
      <c r="E516"/>
    </row>
    <row r="517" spans="4:5" ht="15">
      <c r="D517"/>
      <c r="E517"/>
    </row>
    <row r="518" spans="4:5" ht="15">
      <c r="D518"/>
      <c r="E518"/>
    </row>
    <row r="519" spans="4:5" ht="15">
      <c r="D519"/>
      <c r="E519"/>
    </row>
    <row r="520" spans="4:5" ht="15">
      <c r="D520"/>
      <c r="E520"/>
    </row>
    <row r="521" spans="4:5" ht="15">
      <c r="D521"/>
      <c r="E521"/>
    </row>
    <row r="522" spans="4:5" ht="15">
      <c r="D522"/>
      <c r="E522"/>
    </row>
    <row r="523" spans="4:5" ht="15">
      <c r="D523"/>
      <c r="E523"/>
    </row>
    <row r="524" spans="4:5" ht="15">
      <c r="D524"/>
      <c r="E524"/>
    </row>
    <row r="525" spans="4:5" ht="15">
      <c r="D525"/>
      <c r="E525"/>
    </row>
    <row r="526" spans="4:5" ht="15">
      <c r="D526"/>
      <c r="E526"/>
    </row>
    <row r="527" spans="4:5" ht="15">
      <c r="D527"/>
      <c r="E527"/>
    </row>
    <row r="528" spans="4:5" ht="15">
      <c r="D528"/>
      <c r="E528"/>
    </row>
    <row r="529" spans="4:5" ht="15">
      <c r="D529"/>
      <c r="E529"/>
    </row>
    <row r="530" spans="4:5" ht="15">
      <c r="D530"/>
      <c r="E530"/>
    </row>
    <row r="531" spans="4:5" ht="15">
      <c r="D531"/>
      <c r="E531"/>
    </row>
    <row r="532" spans="4:5" ht="15">
      <c r="D532"/>
      <c r="E532"/>
    </row>
    <row r="533" spans="4:5" ht="15">
      <c r="D533"/>
      <c r="E533"/>
    </row>
    <row r="534" spans="4:5" ht="15">
      <c r="D534"/>
      <c r="E534"/>
    </row>
    <row r="535" spans="4:5" ht="15">
      <c r="D535"/>
      <c r="E535"/>
    </row>
    <row r="536" spans="4:5" ht="15">
      <c r="D536"/>
      <c r="E536"/>
    </row>
    <row r="537" spans="4:5" ht="15">
      <c r="D537"/>
      <c r="E537"/>
    </row>
    <row r="538" spans="4:5" ht="15">
      <c r="D538"/>
      <c r="E538"/>
    </row>
    <row r="539" spans="4:5" ht="15">
      <c r="D539"/>
      <c r="E539"/>
    </row>
    <row r="540" spans="4:5" ht="15">
      <c r="D540"/>
      <c r="E540"/>
    </row>
    <row r="541" spans="4:5" ht="15">
      <c r="D541"/>
      <c r="E541"/>
    </row>
    <row r="542" spans="4:5" ht="15">
      <c r="D542"/>
      <c r="E542"/>
    </row>
    <row r="543" spans="4:5" ht="15">
      <c r="D543"/>
      <c r="E543"/>
    </row>
    <row r="544" spans="4:5" ht="15">
      <c r="D544"/>
      <c r="E544"/>
    </row>
    <row r="545" spans="4:5" ht="15">
      <c r="D545"/>
      <c r="E545"/>
    </row>
    <row r="546" spans="4:5" ht="15">
      <c r="D546"/>
      <c r="E546"/>
    </row>
    <row r="547" spans="4:5" ht="15">
      <c r="D547"/>
      <c r="E547"/>
    </row>
    <row r="548" spans="4:5" ht="15">
      <c r="D548"/>
      <c r="E548"/>
    </row>
    <row r="549" spans="4:5" ht="15">
      <c r="D549"/>
      <c r="E549"/>
    </row>
    <row r="550" spans="4:5" ht="15">
      <c r="D550"/>
      <c r="E550"/>
    </row>
    <row r="551" spans="4:5" ht="15">
      <c r="D551"/>
      <c r="E551"/>
    </row>
    <row r="552" spans="4:5" ht="15">
      <c r="D552"/>
      <c r="E552"/>
    </row>
    <row r="553" spans="4:5" ht="15">
      <c r="D553"/>
      <c r="E553"/>
    </row>
    <row r="554" spans="4:5" ht="15">
      <c r="D554"/>
      <c r="E554"/>
    </row>
    <row r="555" spans="4:5" ht="15">
      <c r="D555"/>
      <c r="E555"/>
    </row>
    <row r="556" spans="4:5" ht="15">
      <c r="D556"/>
      <c r="E556"/>
    </row>
    <row r="557" spans="4:5" ht="15">
      <c r="D557"/>
      <c r="E557"/>
    </row>
    <row r="558" spans="4:5" ht="15">
      <c r="D558"/>
      <c r="E558"/>
    </row>
    <row r="559" spans="4:5" ht="15">
      <c r="D559"/>
      <c r="E559"/>
    </row>
    <row r="560" spans="4:5" ht="15">
      <c r="D560"/>
      <c r="E560"/>
    </row>
    <row r="561" spans="4:5" ht="15">
      <c r="D561"/>
      <c r="E561"/>
    </row>
    <row r="562" spans="4:5" ht="15">
      <c r="D562"/>
      <c r="E562"/>
    </row>
    <row r="563" spans="4:5" ht="15">
      <c r="D563"/>
      <c r="E563"/>
    </row>
    <row r="564" spans="4:5" ht="15">
      <c r="D564"/>
      <c r="E564"/>
    </row>
    <row r="565" spans="4:5" ht="15">
      <c r="D565"/>
      <c r="E565"/>
    </row>
    <row r="566" spans="4:5" ht="15">
      <c r="D566"/>
      <c r="E566"/>
    </row>
    <row r="567" spans="4:5" ht="15">
      <c r="D567"/>
      <c r="E567"/>
    </row>
    <row r="568" spans="4:5" ht="15">
      <c r="D568"/>
      <c r="E568"/>
    </row>
    <row r="569" spans="4:5" ht="15">
      <c r="D569"/>
      <c r="E569"/>
    </row>
    <row r="570" spans="4:5" ht="15">
      <c r="D570"/>
      <c r="E570"/>
    </row>
    <row r="571" spans="4:5" ht="15">
      <c r="D571"/>
      <c r="E571"/>
    </row>
    <row r="572" spans="4:5" ht="15">
      <c r="D572"/>
      <c r="E572"/>
    </row>
    <row r="573" spans="4:5" ht="15">
      <c r="D573"/>
      <c r="E573"/>
    </row>
    <row r="574" spans="4:5" ht="15">
      <c r="D574"/>
      <c r="E574"/>
    </row>
    <row r="575" spans="4:5" ht="15">
      <c r="D575"/>
      <c r="E575"/>
    </row>
    <row r="576" spans="4:5" ht="15">
      <c r="D576"/>
      <c r="E576"/>
    </row>
    <row r="577" spans="4:5" ht="15">
      <c r="D577"/>
      <c r="E577"/>
    </row>
    <row r="578" spans="4:5" ht="15">
      <c r="D578"/>
      <c r="E578"/>
    </row>
    <row r="579" spans="4:5" ht="15">
      <c r="D579"/>
      <c r="E579"/>
    </row>
    <row r="580" spans="4:5" ht="15">
      <c r="D580"/>
      <c r="E580"/>
    </row>
    <row r="581" spans="4:5" ht="15">
      <c r="D581"/>
      <c r="E581"/>
    </row>
    <row r="582" spans="4:5" ht="15">
      <c r="D582"/>
      <c r="E582"/>
    </row>
  </sheetData>
  <autoFilter ref="A3:I3" xr:uid="{D0E742F4-397C-437A-91E3-F208EAB3118B}"/>
  <conditionalFormatting sqref="E4:E47 G4:G46 I4:I46">
    <cfRule type="cellIs" dxfId="5" priority="5" operator="lessThan">
      <formula>0</formula>
    </cfRule>
    <cfRule type="cellIs" dxfId="4" priority="6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6E49-0837-44C1-88D6-932E04B7AB7C}">
  <dimension ref="A1:S66"/>
  <sheetViews>
    <sheetView tabSelected="1" workbookViewId="0">
      <pane xSplit="3" ySplit="3" topLeftCell="D25" activePane="bottomRight" state="frozen"/>
      <selection pane="topRight" activeCell="D1" sqref="D1"/>
      <selection pane="bottomLeft" activeCell="A4" sqref="A4"/>
      <selection pane="bottomRight"/>
    </sheetView>
  </sheetViews>
  <sheetFormatPr defaultColWidth="9.28515625" defaultRowHeight="15"/>
  <cols>
    <col min="1" max="1" width="10" style="8" customWidth="1"/>
    <col min="2" max="2" width="41.42578125" style="15" customWidth="1"/>
    <col min="3" max="3" width="18.7109375" style="8" bestFit="1" customWidth="1"/>
    <col min="4" max="4" width="16.7109375" style="8" customWidth="1"/>
    <col min="5" max="6" width="17.140625" style="8" customWidth="1"/>
    <col min="7" max="7" width="8.7109375" style="8" customWidth="1"/>
    <col min="8" max="8" width="12.5703125" style="8" customWidth="1"/>
    <col min="9" max="9" width="15" style="8" customWidth="1"/>
    <col min="10" max="10" width="16" style="8" customWidth="1"/>
    <col min="11" max="11" width="11.140625" style="8" customWidth="1"/>
    <col min="12" max="12" width="13" style="8" customWidth="1"/>
    <col min="13" max="13" width="16.140625" style="8" customWidth="1"/>
    <col min="14" max="14" width="18" style="16" customWidth="1"/>
    <col min="15" max="15" width="13.140625" style="8" customWidth="1"/>
    <col min="16" max="16" width="14.5703125" style="8" customWidth="1"/>
    <col min="17" max="17" width="10.28515625" style="8" bestFit="1" customWidth="1"/>
    <col min="18" max="18" width="28.140625" style="8" bestFit="1" customWidth="1"/>
    <col min="19" max="19" width="10.5703125" style="8" bestFit="1" customWidth="1"/>
    <col min="20" max="16384" width="9.28515625" style="8"/>
  </cols>
  <sheetData>
    <row r="1" spans="1:19" ht="15.75">
      <c r="A1" s="14" t="s">
        <v>97</v>
      </c>
    </row>
    <row r="2" spans="1:19" ht="18.75" customHeight="1">
      <c r="A2" s="92"/>
      <c r="B2" s="92"/>
      <c r="C2" s="92"/>
      <c r="D2" s="92"/>
      <c r="E2" s="92"/>
      <c r="F2" s="93"/>
      <c r="G2" s="94" t="s">
        <v>3</v>
      </c>
      <c r="H2" s="95"/>
      <c r="I2" s="96"/>
      <c r="J2" s="97" t="s">
        <v>4</v>
      </c>
      <c r="K2" s="98"/>
      <c r="L2" s="98"/>
      <c r="M2" s="99"/>
      <c r="N2" s="100" t="s">
        <v>5</v>
      </c>
      <c r="O2" s="101"/>
      <c r="P2" s="101"/>
      <c r="R2" s="17"/>
    </row>
    <row r="3" spans="1:19" s="21" customFormat="1" ht="90">
      <c r="A3" s="1" t="s">
        <v>0</v>
      </c>
      <c r="B3" s="2" t="s">
        <v>1</v>
      </c>
      <c r="C3" s="3" t="s">
        <v>98</v>
      </c>
      <c r="D3" s="18" t="s">
        <v>93</v>
      </c>
      <c r="E3" s="18" t="s">
        <v>102</v>
      </c>
      <c r="F3" s="18" t="s">
        <v>99</v>
      </c>
      <c r="G3" s="19" t="s">
        <v>6</v>
      </c>
      <c r="H3" s="19" t="s">
        <v>7</v>
      </c>
      <c r="I3" s="19" t="s">
        <v>8</v>
      </c>
      <c r="J3" s="20" t="s">
        <v>100</v>
      </c>
      <c r="K3" s="20" t="s">
        <v>9</v>
      </c>
      <c r="L3" s="20" t="s">
        <v>7</v>
      </c>
      <c r="M3" s="20" t="s">
        <v>96</v>
      </c>
      <c r="N3" s="9" t="s">
        <v>10</v>
      </c>
      <c r="O3" s="9" t="s">
        <v>82</v>
      </c>
      <c r="P3" s="9" t="s">
        <v>2</v>
      </c>
      <c r="R3" s="22"/>
      <c r="S3" s="23"/>
    </row>
    <row r="4" spans="1:19">
      <c r="A4" s="4">
        <v>210001</v>
      </c>
      <c r="B4" s="5" t="str">
        <f>VLOOKUP(A4,[8]Sheet1!$A$2:$J$90,10,FALSE)</f>
        <v>Meritus</v>
      </c>
      <c r="C4" s="6">
        <f>VLOOKUP(A4,'[7]FY25 Est IP %'!$A$4:$G$55,6,FALSE)</f>
        <v>269729948.85990429</v>
      </c>
      <c r="D4" s="24">
        <f>VLOOKUP(A4,'[9]3.CY2024 Improve All Payers'!$A$7:$P$59,8,FALSE)</f>
        <v>0.1234</v>
      </c>
      <c r="E4" s="25">
        <f>VLOOKUP(A4,'[9]3.CY2024 Improve All Payers'!$A$7:$P$59,14,FALSE)</f>
        <v>0.1295</v>
      </c>
      <c r="F4" s="25">
        <f>VLOOKUP(A4,'[9]3.CY2024 Improve All Payers'!$A$7:$P$59,15,FALSE)</f>
        <v>4.9399999999999999E-2</v>
      </c>
      <c r="G4" s="26">
        <f t="shared" ref="G4:G46" si="0">ImpTarget</f>
        <v>-2.53E-2</v>
      </c>
      <c r="H4" s="27">
        <f t="shared" ref="H4:H46" si="1">ROUND(IF(F4&lt;=ImpMaxRewardScore,MaxReward,IF(F4&gt;=ImpMaxPenaltyScore,MaxPenalty,IF(F4&lt;=ImpTarget,MaxReward*((F4-ImpTarget)/(ImpMaxRewardScore-ImpTarget)),MaxPenalty*((F4-ImpTarget)/(ImpMaxPenaltyScore-ImpTarget))))),4)</f>
        <v>-8.6999999999999994E-3</v>
      </c>
      <c r="I4" s="28">
        <f t="shared" ref="I4:I39" si="2">ROUND($C4*H4,0)</f>
        <v>-2346651</v>
      </c>
      <c r="J4" s="25">
        <f>VLOOKUP(A4,[9]Attainment!$A$2:$E$44,4,FALSE)</f>
        <v>0.13863650306748468</v>
      </c>
      <c r="K4" s="29">
        <f t="shared" ref="K4:K46" si="3">AttTarget</f>
        <v>0.1128</v>
      </c>
      <c r="L4" s="27">
        <f t="shared" ref="L4:L46" si="4">ROUND(IF(J4&lt;=AttMaxRewardScore,MaxReward,IF(J4&gt;=AttMaxPenaltyScore,MaxPenalty,IF(J4&lt;=AttTarget,MaxReward*((J4-AttTarget)/(AttMaxRewardScore-AttTarget)),MaxPenalty*((J4-AttTarget)/(AttMaxPenaltyScore-AttTarget))))),4)</f>
        <v>-0.02</v>
      </c>
      <c r="M4" s="28">
        <f t="shared" ref="M4:M39" si="5">ROUND($C4*L4,0)</f>
        <v>-5394599</v>
      </c>
      <c r="N4" s="30">
        <f t="shared" ref="N4:N46" si="6">MAX(I4,M4)</f>
        <v>-2346651</v>
      </c>
      <c r="O4" s="25">
        <f t="shared" ref="O4:O46" si="7">N4/C4</f>
        <v>-8.7000016494973385E-3</v>
      </c>
      <c r="P4" s="10" t="str">
        <f t="shared" ref="P4:P46" si="8">IF(N4=M4,"Att",IF(N4=I4,"Imp"))</f>
        <v>Imp</v>
      </c>
      <c r="Q4" s="31"/>
      <c r="R4" s="32"/>
    </row>
    <row r="5" spans="1:19">
      <c r="A5" s="4">
        <v>210002</v>
      </c>
      <c r="B5" s="5" t="str">
        <f>VLOOKUP(A5,[8]Sheet1!$A$2:$J$90,10,FALSE)</f>
        <v>UMMS- UMMC</v>
      </c>
      <c r="C5" s="6">
        <f>VLOOKUP(A5,'[7]FY25 Est IP %'!$A$4:$G$55,6,FALSE)</f>
        <v>1572442188.1564894</v>
      </c>
      <c r="D5" s="24">
        <f>VLOOKUP(A5,'[9]3.CY2024 Improve All Payers'!$A$7:$P$59,8,FALSE)</f>
        <v>0.1115</v>
      </c>
      <c r="E5" s="25">
        <f>VLOOKUP(A5,'[9]3.CY2024 Improve All Payers'!$A$7:$P$59,14,FALSE)</f>
        <v>0.1167</v>
      </c>
      <c r="F5" s="25">
        <f>VLOOKUP(A5,'[9]3.CY2024 Improve All Payers'!$A$7:$P$59,15,FALSE)</f>
        <v>4.6600000000000003E-2</v>
      </c>
      <c r="G5" s="26">
        <f t="shared" si="0"/>
        <v>-2.53E-2</v>
      </c>
      <c r="H5" s="27">
        <f t="shared" si="1"/>
        <v>-8.3000000000000001E-3</v>
      </c>
      <c r="I5" s="28">
        <f t="shared" si="2"/>
        <v>-13051270</v>
      </c>
      <c r="J5" s="25">
        <f>VLOOKUP(A5,[9]Attainment!$A$2:$E$44,4,FALSE)</f>
        <v>0.12026335877862596</v>
      </c>
      <c r="K5" s="29">
        <f t="shared" si="3"/>
        <v>0.1128</v>
      </c>
      <c r="L5" s="27">
        <f t="shared" si="4"/>
        <v>-5.8999999999999999E-3</v>
      </c>
      <c r="M5" s="28">
        <f t="shared" si="5"/>
        <v>-9277409</v>
      </c>
      <c r="N5" s="30">
        <f t="shared" si="6"/>
        <v>-9277409</v>
      </c>
      <c r="O5" s="25">
        <f t="shared" si="7"/>
        <v>-5.9000000571574037E-3</v>
      </c>
      <c r="P5" s="10" t="str">
        <f t="shared" si="8"/>
        <v>Att</v>
      </c>
      <c r="Q5" s="31"/>
      <c r="R5" s="22"/>
      <c r="S5" s="33"/>
    </row>
    <row r="6" spans="1:19">
      <c r="A6" s="4">
        <v>210003</v>
      </c>
      <c r="B6" s="5" t="str">
        <f>VLOOKUP(A6,[8]Sheet1!$A$2:$J$90,10,FALSE)</f>
        <v>UMMS- Capital Region</v>
      </c>
      <c r="C6" s="6">
        <f>VLOOKUP(A6,'[7]FY25 Est IP %'!$A$4:$G$55,6,FALSE)</f>
        <v>325349233.96876013</v>
      </c>
      <c r="D6" s="24">
        <f>VLOOKUP(A6,'[9]3.CY2024 Improve All Payers'!$A$7:$P$59,8,FALSE)</f>
        <v>9.6000000000000002E-2</v>
      </c>
      <c r="E6" s="25">
        <f>VLOOKUP(A6,'[9]3.CY2024 Improve All Payers'!$A$7:$P$59,14,FALSE)</f>
        <v>9.5799999999999996E-2</v>
      </c>
      <c r="F6" s="25">
        <f>VLOOKUP(A6,'[9]3.CY2024 Improve All Payers'!$A$7:$P$59,15,FALSE)</f>
        <v>-2.0999999999999999E-3</v>
      </c>
      <c r="G6" s="26">
        <f t="shared" si="0"/>
        <v>-2.53E-2</v>
      </c>
      <c r="H6" s="27">
        <f t="shared" si="1"/>
        <v>-2.7000000000000001E-3</v>
      </c>
      <c r="I6" s="28">
        <f t="shared" si="2"/>
        <v>-878443</v>
      </c>
      <c r="J6" s="25">
        <f>VLOOKUP(A6,[9]Attainment!$A$2:$E$44,4,FALSE)</f>
        <v>0.10865121951219511</v>
      </c>
      <c r="K6" s="29">
        <f t="shared" si="3"/>
        <v>0.1128</v>
      </c>
      <c r="L6" s="27">
        <f t="shared" si="4"/>
        <v>3.3E-3</v>
      </c>
      <c r="M6" s="28">
        <f t="shared" si="5"/>
        <v>1073652</v>
      </c>
      <c r="N6" s="30">
        <f t="shared" si="6"/>
        <v>1073652</v>
      </c>
      <c r="O6" s="25">
        <f t="shared" si="7"/>
        <v>3.2999985489533734E-3</v>
      </c>
      <c r="P6" s="10" t="str">
        <f t="shared" si="8"/>
        <v>Att</v>
      </c>
      <c r="Q6" s="31"/>
      <c r="R6" s="32"/>
    </row>
    <row r="7" spans="1:19">
      <c r="A7" s="4">
        <v>210004</v>
      </c>
      <c r="B7" s="5" t="str">
        <f>VLOOKUP(A7,[8]Sheet1!$A$2:$J$90,10,FALSE)</f>
        <v>Trinity - Holy Cross</v>
      </c>
      <c r="C7" s="6">
        <f>VLOOKUP(A7,'[7]FY25 Est IP %'!$A$4:$G$55,6,FALSE)</f>
        <v>440757012.08590156</v>
      </c>
      <c r="D7" s="24">
        <f>VLOOKUP(A7,'[9]3.CY2024 Improve All Payers'!$A$7:$P$59,8,FALSE)</f>
        <v>0.1143</v>
      </c>
      <c r="E7" s="25">
        <f>VLOOKUP(A7,'[9]3.CY2024 Improve All Payers'!$A$7:$P$59,14,FALSE)</f>
        <v>0.11749999999999999</v>
      </c>
      <c r="F7" s="25">
        <f>VLOOKUP(A7,'[9]3.CY2024 Improve All Payers'!$A$7:$P$59,15,FALSE)</f>
        <v>2.8000000000000001E-2</v>
      </c>
      <c r="G7" s="26">
        <f t="shared" si="0"/>
        <v>-2.53E-2</v>
      </c>
      <c r="H7" s="27">
        <f t="shared" si="1"/>
        <v>-6.1999999999999998E-3</v>
      </c>
      <c r="I7" s="28">
        <f t="shared" si="2"/>
        <v>-2732693</v>
      </c>
      <c r="J7" s="25">
        <f>VLOOKUP(A7,[9]Attainment!$A$2:$E$44,4,FALSE)</f>
        <v>0.12746969696969698</v>
      </c>
      <c r="K7" s="29">
        <f t="shared" si="3"/>
        <v>0.1128</v>
      </c>
      <c r="L7" s="27">
        <f t="shared" si="4"/>
        <v>-1.1599999999999999E-2</v>
      </c>
      <c r="M7" s="28">
        <f t="shared" si="5"/>
        <v>-5112781</v>
      </c>
      <c r="N7" s="30">
        <f t="shared" si="6"/>
        <v>-2732693</v>
      </c>
      <c r="O7" s="25">
        <f t="shared" si="7"/>
        <v>-6.1999989224616366E-3</v>
      </c>
      <c r="P7" s="10" t="str">
        <f t="shared" si="8"/>
        <v>Imp</v>
      </c>
      <c r="Q7" s="31"/>
    </row>
    <row r="8" spans="1:19" s="34" customFormat="1">
      <c r="A8" s="4">
        <v>210005</v>
      </c>
      <c r="B8" s="5" t="str">
        <f>VLOOKUP(A8,[8]Sheet1!$A$2:$J$90,10,FALSE)</f>
        <v>Frederick</v>
      </c>
      <c r="C8" s="6">
        <f>VLOOKUP(A8,'[7]FY25 Est IP %'!$A$4:$G$55,6,FALSE)</f>
        <v>255860247.93559751</v>
      </c>
      <c r="D8" s="24">
        <f>VLOOKUP(A8,'[9]3.CY2024 Improve All Payers'!$A$7:$P$59,8,FALSE)</f>
        <v>0.1128</v>
      </c>
      <c r="E8" s="25">
        <f>VLOOKUP(A8,'[9]3.CY2024 Improve All Payers'!$A$7:$P$59,14,FALSE)</f>
        <v>0.1089</v>
      </c>
      <c r="F8" s="25">
        <f>VLOOKUP(A8,'[9]3.CY2024 Improve All Payers'!$A$7:$P$59,15,FALSE)</f>
        <v>-3.4599999999999999E-2</v>
      </c>
      <c r="G8" s="26">
        <f t="shared" si="0"/>
        <v>-2.53E-2</v>
      </c>
      <c r="H8" s="25">
        <f t="shared" si="1"/>
        <v>1.1000000000000001E-3</v>
      </c>
      <c r="I8" s="28">
        <f t="shared" si="2"/>
        <v>281446</v>
      </c>
      <c r="J8" s="25">
        <f>VLOOKUP(A8,[9]Attainment!$A$2:$E$44,4,FALSE)</f>
        <v>0.11613164062499999</v>
      </c>
      <c r="K8" s="29">
        <f t="shared" si="3"/>
        <v>0.1128</v>
      </c>
      <c r="L8" s="25">
        <f t="shared" si="4"/>
        <v>-2.5999999999999999E-3</v>
      </c>
      <c r="M8" s="28">
        <f t="shared" si="5"/>
        <v>-665237</v>
      </c>
      <c r="N8" s="30">
        <f t="shared" si="6"/>
        <v>281446</v>
      </c>
      <c r="O8" s="25">
        <f t="shared" si="7"/>
        <v>1.0999989340698313E-3</v>
      </c>
      <c r="P8" s="10" t="str">
        <f t="shared" si="8"/>
        <v>Imp</v>
      </c>
      <c r="Q8" s="31"/>
    </row>
    <row r="9" spans="1:19">
      <c r="A9" s="4">
        <v>210008</v>
      </c>
      <c r="B9" s="5" t="str">
        <f>VLOOKUP(A9,[8]Sheet1!$A$2:$J$90,10,FALSE)</f>
        <v>Mercy</v>
      </c>
      <c r="C9" s="6">
        <f>VLOOKUP(A9,'[7]FY25 Est IP %'!$A$4:$G$55,6,FALSE)</f>
        <v>244094359.34199929</v>
      </c>
      <c r="D9" s="24">
        <f>VLOOKUP(A9,'[9]3.CY2024 Improve All Payers'!$A$7:$P$59,8,FALSE)</f>
        <v>0.13730000000000001</v>
      </c>
      <c r="E9" s="25">
        <f>VLOOKUP(A9,'[9]3.CY2024 Improve All Payers'!$A$7:$P$59,14,FALSE)</f>
        <v>0.1336</v>
      </c>
      <c r="F9" s="25">
        <f>VLOOKUP(A9,'[9]3.CY2024 Improve All Payers'!$A$7:$P$59,15,FALSE)</f>
        <v>-2.69E-2</v>
      </c>
      <c r="G9" s="26">
        <f t="shared" si="0"/>
        <v>-2.53E-2</v>
      </c>
      <c r="H9" s="27">
        <f t="shared" si="1"/>
        <v>2.0000000000000001E-4</v>
      </c>
      <c r="I9" s="28">
        <f t="shared" si="2"/>
        <v>48819</v>
      </c>
      <c r="J9" s="25">
        <f>VLOOKUP(A9,[9]Attainment!$A$2:$E$44,4,FALSE)</f>
        <v>0.13479285714285713</v>
      </c>
      <c r="K9" s="29">
        <f t="shared" si="3"/>
        <v>0.1128</v>
      </c>
      <c r="L9" s="27">
        <f t="shared" si="4"/>
        <v>-1.7500000000000002E-2</v>
      </c>
      <c r="M9" s="28">
        <f t="shared" si="5"/>
        <v>-4271651</v>
      </c>
      <c r="N9" s="30">
        <f t="shared" si="6"/>
        <v>48819</v>
      </c>
      <c r="O9" s="25">
        <f t="shared" si="7"/>
        <v>2.0000052492650993E-4</v>
      </c>
      <c r="P9" s="10" t="str">
        <f t="shared" si="8"/>
        <v>Imp</v>
      </c>
      <c r="Q9" s="31"/>
    </row>
    <row r="10" spans="1:19" s="34" customFormat="1">
      <c r="A10" s="4">
        <v>210009</v>
      </c>
      <c r="B10" s="5" t="str">
        <f>VLOOKUP(A10,[8]Sheet1!$A$2:$J$90,10,FALSE)</f>
        <v>JHH- Johns Hopkins</v>
      </c>
      <c r="C10" s="6">
        <f>VLOOKUP(A10,'[7]FY25 Est IP %'!$A$4:$G$55,6,FALSE)</f>
        <v>1915323835.9751489</v>
      </c>
      <c r="D10" s="24">
        <f>VLOOKUP(A10,'[9]3.CY2024 Improve All Payers'!$A$7:$P$59,8,FALSE)</f>
        <v>0.121</v>
      </c>
      <c r="E10" s="25">
        <f>VLOOKUP(A10,'[9]3.CY2024 Improve All Payers'!$A$7:$P$59,14,FALSE)</f>
        <v>0.1182</v>
      </c>
      <c r="F10" s="25">
        <f>VLOOKUP(A10,'[9]3.CY2024 Improve All Payers'!$A$7:$P$59,15,FALSE)</f>
        <v>-2.3099999999999999E-2</v>
      </c>
      <c r="G10" s="26">
        <f t="shared" si="0"/>
        <v>-2.53E-2</v>
      </c>
      <c r="H10" s="27">
        <f t="shared" si="1"/>
        <v>-2.9999999999999997E-4</v>
      </c>
      <c r="I10" s="28">
        <f t="shared" si="2"/>
        <v>-574597</v>
      </c>
      <c r="J10" s="25">
        <f>VLOOKUP(A10,[9]Attainment!$A$2:$E$44,4,FALSE)</f>
        <v>0.12643056092843327</v>
      </c>
      <c r="K10" s="29">
        <f t="shared" si="3"/>
        <v>0.1128</v>
      </c>
      <c r="L10" s="27">
        <f t="shared" si="4"/>
        <v>-1.0800000000000001E-2</v>
      </c>
      <c r="M10" s="28">
        <f t="shared" si="5"/>
        <v>-20685497</v>
      </c>
      <c r="N10" s="30">
        <f t="shared" si="6"/>
        <v>-574597</v>
      </c>
      <c r="O10" s="25">
        <f t="shared" si="7"/>
        <v>-2.999999212704704E-4</v>
      </c>
      <c r="P10" s="10" t="str">
        <f t="shared" si="8"/>
        <v>Imp</v>
      </c>
      <c r="Q10" s="31"/>
    </row>
    <row r="11" spans="1:19">
      <c r="A11" s="4">
        <v>210011</v>
      </c>
      <c r="B11" s="5" t="str">
        <f>VLOOKUP(A11,[8]Sheet1!$A$2:$J$90,10,FALSE)</f>
        <v>St. Agnes</v>
      </c>
      <c r="C11" s="6">
        <f>VLOOKUP(A11,'[7]FY25 Est IP %'!$A$4:$G$55,6,FALSE)</f>
        <v>280211775.5395633</v>
      </c>
      <c r="D11" s="24">
        <f>VLOOKUP(A11,'[9]3.CY2024 Improve All Payers'!$A$7:$P$59,8,FALSE)</f>
        <v>0.12180000000000001</v>
      </c>
      <c r="E11" s="25">
        <f>VLOOKUP(A11,'[10]3.CY2024 Improve All Payers'!$A$7:$O$59,14,FALSE)</f>
        <v>0.1132</v>
      </c>
      <c r="F11" s="25">
        <f>VLOOKUP(A11,'[10]3.CY2024 Improve All Payers'!$A$7:$O$59,15,FALSE)</f>
        <v>-7.0599999999999996E-2</v>
      </c>
      <c r="G11" s="26">
        <f t="shared" si="0"/>
        <v>-2.53E-2</v>
      </c>
      <c r="H11" s="27">
        <f t="shared" si="1"/>
        <v>5.1999999999999998E-3</v>
      </c>
      <c r="I11" s="28">
        <f t="shared" si="2"/>
        <v>1457101</v>
      </c>
      <c r="J11" s="25">
        <f>VLOOKUP(A11,[9]Attainment!$A$2:$E$44,4,FALSE)</f>
        <v>0.11394473684210525</v>
      </c>
      <c r="K11" s="29">
        <f t="shared" si="3"/>
        <v>0.1128</v>
      </c>
      <c r="L11" s="27">
        <f t="shared" si="4"/>
        <v>-8.9999999999999998E-4</v>
      </c>
      <c r="M11" s="28">
        <f t="shared" si="5"/>
        <v>-252191</v>
      </c>
      <c r="N11" s="30">
        <f t="shared" si="6"/>
        <v>1457101</v>
      </c>
      <c r="O11" s="25">
        <f t="shared" si="7"/>
        <v>5.1999991691793514E-3</v>
      </c>
      <c r="P11" s="10" t="str">
        <f t="shared" si="8"/>
        <v>Imp</v>
      </c>
      <c r="Q11" s="31"/>
    </row>
    <row r="12" spans="1:19">
      <c r="A12" s="4">
        <v>210012</v>
      </c>
      <c r="B12" s="5" t="str">
        <f>VLOOKUP(A12,[8]Sheet1!$A$2:$J$90,10,FALSE)</f>
        <v>Lifebridge- Sinai</v>
      </c>
      <c r="C12" s="6">
        <f>VLOOKUP(A12,'[7]FY25 Est IP %'!$A$4:$G$55,6,FALSE)</f>
        <v>527147859.45257121</v>
      </c>
      <c r="D12" s="24">
        <f>VLOOKUP(A12,'[9]3.CY2024 Improve All Payers'!$A$7:$P$59,8,FALSE)</f>
        <v>0.1169</v>
      </c>
      <c r="E12" s="25">
        <f>VLOOKUP(A12,'[9]3.CY2024 Improve All Payers'!$A$7:$P$59,14,FALSE)</f>
        <v>0.12180000000000001</v>
      </c>
      <c r="F12" s="25">
        <f>VLOOKUP(A12,'[9]3.CY2024 Improve All Payers'!$A$7:$P$59,15,FALSE)</f>
        <v>4.19E-2</v>
      </c>
      <c r="G12" s="26">
        <f t="shared" si="0"/>
        <v>-2.53E-2</v>
      </c>
      <c r="H12" s="27">
        <f t="shared" si="1"/>
        <v>-7.7999999999999996E-3</v>
      </c>
      <c r="I12" s="28">
        <f t="shared" si="2"/>
        <v>-4111753</v>
      </c>
      <c r="J12" s="25">
        <f>VLOOKUP(A12,[9]Attainment!$A$2:$E$44,4,FALSE)</f>
        <v>0.12469999999999999</v>
      </c>
      <c r="K12" s="29">
        <f t="shared" si="3"/>
        <v>0.1128</v>
      </c>
      <c r="L12" s="27">
        <f t="shared" si="4"/>
        <v>-9.4000000000000004E-3</v>
      </c>
      <c r="M12" s="28">
        <f t="shared" si="5"/>
        <v>-4955190</v>
      </c>
      <c r="N12" s="30">
        <f t="shared" si="6"/>
        <v>-4111753</v>
      </c>
      <c r="O12" s="25">
        <f t="shared" si="7"/>
        <v>-7.7999994238237905E-3</v>
      </c>
      <c r="P12" s="10" t="str">
        <f t="shared" si="8"/>
        <v>Imp</v>
      </c>
      <c r="Q12" s="31"/>
    </row>
    <row r="13" spans="1:19">
      <c r="A13" s="4">
        <v>210015</v>
      </c>
      <c r="B13" s="5" t="str">
        <f>VLOOKUP(A13,[8]Sheet1!$A$2:$J$90,10,FALSE)</f>
        <v>MedStar- Franklin Square</v>
      </c>
      <c r="C13" s="6">
        <f>VLOOKUP(A13,'[7]FY25 Est IP %'!$A$4:$G$55,6,FALSE)</f>
        <v>407544465.58804011</v>
      </c>
      <c r="D13" s="24">
        <f>VLOOKUP(A13,'[9]3.CY2024 Improve All Payers'!$A$7:$P$59,8,FALSE)</f>
        <v>0.1182</v>
      </c>
      <c r="E13" s="25">
        <f>VLOOKUP(A13,'[9]3.CY2024 Improve All Payers'!$A$7:$P$59,14,FALSE)</f>
        <v>0.12640000000000001</v>
      </c>
      <c r="F13" s="25">
        <f>VLOOKUP(A13,'[9]3.CY2024 Improve All Payers'!$A$7:$P$59,15,FALSE)</f>
        <v>6.9400000000000003E-2</v>
      </c>
      <c r="G13" s="26">
        <f t="shared" si="0"/>
        <v>-2.53E-2</v>
      </c>
      <c r="H13" s="27">
        <f t="shared" si="1"/>
        <v>-1.0999999999999999E-2</v>
      </c>
      <c r="I13" s="28">
        <f t="shared" si="2"/>
        <v>-4482989</v>
      </c>
      <c r="J13" s="25">
        <f>VLOOKUP(A13,[9]Attainment!$A$2:$E$44,4,FALSE)</f>
        <v>0.12679376947040499</v>
      </c>
      <c r="K13" s="29">
        <f t="shared" si="3"/>
        <v>0.1128</v>
      </c>
      <c r="L13" s="27">
        <f t="shared" si="4"/>
        <v>-1.11E-2</v>
      </c>
      <c r="M13" s="28">
        <f t="shared" si="5"/>
        <v>-4523744</v>
      </c>
      <c r="N13" s="30">
        <f t="shared" si="6"/>
        <v>-4482989</v>
      </c>
      <c r="O13" s="25">
        <f t="shared" si="7"/>
        <v>-1.0999999701950458E-2</v>
      </c>
      <c r="P13" s="10" t="str">
        <f t="shared" si="8"/>
        <v>Imp</v>
      </c>
      <c r="Q13" s="31"/>
      <c r="R13" s="35"/>
    </row>
    <row r="14" spans="1:19">
      <c r="A14" s="4">
        <v>210016</v>
      </c>
      <c r="B14" s="5" t="str">
        <f>VLOOKUP(A14,[8]Sheet1!$A$2:$J$90,10,FALSE)</f>
        <v>Adventist- White Oak</v>
      </c>
      <c r="C14" s="6">
        <f>VLOOKUP(A14,'[7]FY25 Est IP %'!$A$4:$G$55,6,FALSE)</f>
        <v>269335289.18291163</v>
      </c>
      <c r="D14" s="24">
        <f>VLOOKUP(A14,'[9]3.CY2024 Improve All Payers'!$A$7:$P$59,8,FALSE)</f>
        <v>0.1159</v>
      </c>
      <c r="E14" s="25">
        <f>VLOOKUP(A14,'[9]3.CY2024 Improve All Payers'!$A$7:$P$59,14,FALSE)</f>
        <v>0.11310000000000001</v>
      </c>
      <c r="F14" s="25">
        <f>VLOOKUP(A14,'[9]3.CY2024 Improve All Payers'!$A$7:$P$59,15,FALSE)</f>
        <v>-2.4199999999999999E-2</v>
      </c>
      <c r="G14" s="26">
        <f t="shared" si="0"/>
        <v>-2.53E-2</v>
      </c>
      <c r="H14" s="27">
        <f t="shared" si="1"/>
        <v>-1E-4</v>
      </c>
      <c r="I14" s="28">
        <f t="shared" si="2"/>
        <v>-26934</v>
      </c>
      <c r="J14" s="25">
        <f>VLOOKUP(A14,[9]Attainment!$A$2:$E$44,4,FALSE)</f>
        <v>0.12037543859649125</v>
      </c>
      <c r="K14" s="29">
        <f t="shared" si="3"/>
        <v>0.1128</v>
      </c>
      <c r="L14" s="27">
        <f t="shared" si="4"/>
        <v>-6.0000000000000001E-3</v>
      </c>
      <c r="M14" s="28">
        <f t="shared" si="5"/>
        <v>-1616012</v>
      </c>
      <c r="N14" s="30">
        <f t="shared" si="6"/>
        <v>-26934</v>
      </c>
      <c r="O14" s="25">
        <f t="shared" si="7"/>
        <v>-1.0000174905304933E-4</v>
      </c>
      <c r="P14" s="7" t="str">
        <f t="shared" si="8"/>
        <v>Imp</v>
      </c>
      <c r="Q14" s="31"/>
      <c r="R14" s="36"/>
    </row>
    <row r="15" spans="1:19">
      <c r="A15" s="4">
        <v>210017</v>
      </c>
      <c r="B15" s="5" t="str">
        <f>VLOOKUP(A15,[8]Sheet1!$A$2:$J$90,10,FALSE)</f>
        <v>Garrett</v>
      </c>
      <c r="C15" s="6">
        <f>VLOOKUP(A15,'[7]FY25 Est IP %'!$A$4:$G$55,6,FALSE)</f>
        <v>31765004.817550227</v>
      </c>
      <c r="D15" s="24">
        <f>VLOOKUP(A15,'[9]3.CY2024 Improve All Payers'!$A$7:$P$59,8,FALSE)</f>
        <v>6.3100000000000003E-2</v>
      </c>
      <c r="E15" s="25">
        <f>VLOOKUP(A15,'[9]3.CY2024 Improve All Payers'!$A$7:$P$59,14,FALSE)</f>
        <v>8.0500000000000002E-2</v>
      </c>
      <c r="F15" s="25">
        <f>VLOOKUP(A15,'[9]3.CY2024 Improve All Payers'!$A$7:$P$59,15,FALSE)</f>
        <v>0.27579999999999999</v>
      </c>
      <c r="G15" s="26">
        <f t="shared" si="0"/>
        <v>-2.53E-2</v>
      </c>
      <c r="H15" s="27">
        <f t="shared" si="1"/>
        <v>-0.02</v>
      </c>
      <c r="I15" s="28">
        <f t="shared" si="2"/>
        <v>-635300</v>
      </c>
      <c r="J15" s="25">
        <f>VLOOKUP(A15,[9]Attainment!$A$2:$E$44,4,FALSE)</f>
        <v>0.11364705882352942</v>
      </c>
      <c r="K15" s="29">
        <f t="shared" si="3"/>
        <v>0.1128</v>
      </c>
      <c r="L15" s="27">
        <f t="shared" si="4"/>
        <v>-6.9999999999999999E-4</v>
      </c>
      <c r="M15" s="28">
        <f t="shared" si="5"/>
        <v>-22236</v>
      </c>
      <c r="N15" s="30">
        <f t="shared" si="6"/>
        <v>-22236</v>
      </c>
      <c r="O15" s="25">
        <f t="shared" si="7"/>
        <v>-7.0001563442907352E-4</v>
      </c>
      <c r="P15" s="10" t="str">
        <f t="shared" si="8"/>
        <v>Att</v>
      </c>
      <c r="Q15" s="31"/>
      <c r="R15" s="37"/>
    </row>
    <row r="16" spans="1:19">
      <c r="A16" s="4">
        <v>210018</v>
      </c>
      <c r="B16" s="5" t="str">
        <f>VLOOKUP(A16,[8]Sheet1!$A$2:$J$90,10,FALSE)</f>
        <v>MedStar- Montgomery</v>
      </c>
      <c r="C16" s="6">
        <f>VLOOKUP(A16,'[7]FY25 Est IP %'!$A$4:$G$55,6,FALSE)</f>
        <v>107202091.80729701</v>
      </c>
      <c r="D16" s="24">
        <f>VLOOKUP(A16,'[9]3.CY2024 Improve All Payers'!$A$7:$P$59,8,FALSE)</f>
        <v>0.10580000000000001</v>
      </c>
      <c r="E16" s="25">
        <f>VLOOKUP(A16,'[9]3.CY2024 Improve All Payers'!$A$7:$P$59,14,FALSE)</f>
        <v>0.1118</v>
      </c>
      <c r="F16" s="25">
        <f>VLOOKUP(A16,'[9]3.CY2024 Improve All Payers'!$A$7:$P$59,15,FALSE)</f>
        <v>5.67E-2</v>
      </c>
      <c r="G16" s="26">
        <f t="shared" si="0"/>
        <v>-2.53E-2</v>
      </c>
      <c r="H16" s="27">
        <f t="shared" si="1"/>
        <v>-9.4999999999999998E-3</v>
      </c>
      <c r="I16" s="28">
        <f t="shared" si="2"/>
        <v>-1018420</v>
      </c>
      <c r="J16" s="25">
        <f>VLOOKUP(A16,[9]Attainment!$A$2:$E$44,4,FALSE)</f>
        <v>0.118508</v>
      </c>
      <c r="K16" s="29">
        <f t="shared" si="3"/>
        <v>0.1128</v>
      </c>
      <c r="L16" s="27">
        <f t="shared" si="4"/>
        <v>-4.4999999999999997E-3</v>
      </c>
      <c r="M16" s="28">
        <f t="shared" si="5"/>
        <v>-482409</v>
      </c>
      <c r="N16" s="30">
        <f t="shared" si="6"/>
        <v>-482409</v>
      </c>
      <c r="O16" s="25">
        <f t="shared" si="7"/>
        <v>-4.4999961462241118E-3</v>
      </c>
      <c r="P16" s="10" t="str">
        <f t="shared" si="8"/>
        <v>Att</v>
      </c>
      <c r="Q16" s="31"/>
      <c r="R16" s="38"/>
    </row>
    <row r="17" spans="1:18" s="34" customFormat="1">
      <c r="A17" s="4">
        <v>210019</v>
      </c>
      <c r="B17" s="5" t="str">
        <f>VLOOKUP(A17,[8]Sheet1!$A$2:$J$90,10,FALSE)</f>
        <v>Tidal- Peninsula</v>
      </c>
      <c r="C17" s="6">
        <f>VLOOKUP(A17,'[7]FY25 Est IP %'!$A$4:$G$55,6,FALSE)</f>
        <v>356375985.75354344</v>
      </c>
      <c r="D17" s="24">
        <f>VLOOKUP(A17,'[9]3.CY2024 Improve All Payers'!$A$7:$P$59,8,FALSE)</f>
        <v>0.1091</v>
      </c>
      <c r="E17" s="25">
        <f>VLOOKUP(A17,'[9]3.CY2024 Improve All Payers'!$A$7:$P$59,14,FALSE)</f>
        <v>9.9099999999999994E-2</v>
      </c>
      <c r="F17" s="25">
        <f>VLOOKUP(A17,'[9]3.CY2024 Improve All Payers'!$A$7:$P$59,15,FALSE)</f>
        <v>-9.1700000000000004E-2</v>
      </c>
      <c r="G17" s="26">
        <f t="shared" si="0"/>
        <v>-2.53E-2</v>
      </c>
      <c r="H17" s="27">
        <f t="shared" si="1"/>
        <v>7.7000000000000002E-3</v>
      </c>
      <c r="I17" s="28">
        <f t="shared" si="2"/>
        <v>2744095</v>
      </c>
      <c r="J17" s="25">
        <f>VLOOKUP(A17,[9]Attainment!$A$2:$E$44,4,FALSE)</f>
        <v>0.10462602230483271</v>
      </c>
      <c r="K17" s="29">
        <f t="shared" si="3"/>
        <v>0.1128</v>
      </c>
      <c r="L17" s="27">
        <f t="shared" si="4"/>
        <v>6.4999999999999997E-3</v>
      </c>
      <c r="M17" s="28">
        <f t="shared" si="5"/>
        <v>2316444</v>
      </c>
      <c r="N17" s="30">
        <f t="shared" si="6"/>
        <v>2744095</v>
      </c>
      <c r="O17" s="25">
        <f t="shared" si="7"/>
        <v>7.6999997466095137E-3</v>
      </c>
      <c r="P17" s="10" t="str">
        <f t="shared" si="8"/>
        <v>Imp</v>
      </c>
      <c r="Q17" s="39"/>
      <c r="R17" s="40"/>
    </row>
    <row r="18" spans="1:18">
      <c r="A18" s="4">
        <v>210022</v>
      </c>
      <c r="B18" s="5" t="str">
        <f>VLOOKUP(A18,[8]Sheet1!$A$2:$J$90,10,FALSE)</f>
        <v>JHH- Suburban</v>
      </c>
      <c r="C18" s="6">
        <f>VLOOKUP(A18,'[7]FY25 Est IP %'!$A$4:$G$55,6,FALSE)</f>
        <v>276688735.516213</v>
      </c>
      <c r="D18" s="24">
        <f>VLOOKUP(A18,'[9]3.CY2024 Improve All Payers'!$A$7:$P$59,8,FALSE)</f>
        <v>0.1089</v>
      </c>
      <c r="E18" s="25">
        <f>VLOOKUP(A18,'[9]3.CY2024 Improve All Payers'!$A$7:$P$59,14,FALSE)</f>
        <v>0.10290000000000001</v>
      </c>
      <c r="F18" s="25">
        <f>VLOOKUP(A18,'[9]3.CY2024 Improve All Payers'!$A$7:$P$59,15,FALSE)</f>
        <v>-5.5100000000000003E-2</v>
      </c>
      <c r="G18" s="26">
        <f t="shared" si="0"/>
        <v>-2.53E-2</v>
      </c>
      <c r="H18" s="27">
        <f t="shared" si="1"/>
        <v>3.5000000000000001E-3</v>
      </c>
      <c r="I18" s="28">
        <f t="shared" si="2"/>
        <v>968411</v>
      </c>
      <c r="J18" s="25">
        <f>VLOOKUP(A18,[9]Attainment!$A$2:$E$44,4,FALSE)</f>
        <v>0.11217786885245902</v>
      </c>
      <c r="K18" s="29">
        <f t="shared" si="3"/>
        <v>0.1128</v>
      </c>
      <c r="L18" s="27">
        <f t="shared" si="4"/>
        <v>5.0000000000000001E-4</v>
      </c>
      <c r="M18" s="28">
        <f t="shared" si="5"/>
        <v>138344</v>
      </c>
      <c r="N18" s="30">
        <f t="shared" si="6"/>
        <v>968411</v>
      </c>
      <c r="O18" s="25">
        <f t="shared" si="7"/>
        <v>3.500001538527594E-3</v>
      </c>
      <c r="P18" s="10" t="str">
        <f t="shared" si="8"/>
        <v>Imp</v>
      </c>
      <c r="Q18" s="31"/>
    </row>
    <row r="19" spans="1:18">
      <c r="A19" s="4">
        <v>210023</v>
      </c>
      <c r="B19" s="5" t="str">
        <f>VLOOKUP(A19,[8]Sheet1!$A$2:$J$90,10,FALSE)</f>
        <v>Luminis- Anne Arundel</v>
      </c>
      <c r="C19" s="6">
        <f>VLOOKUP(A19,'[7]FY25 Est IP %'!$A$4:$G$55,6,FALSE)</f>
        <v>419860154.45890325</v>
      </c>
      <c r="D19" s="24">
        <f>VLOOKUP(A19,'[9]3.CY2024 Improve All Payers'!$A$7:$P$59,8,FALSE)</f>
        <v>0.1217</v>
      </c>
      <c r="E19" s="25">
        <f>VLOOKUP(A19,'[9]3.CY2024 Improve All Payers'!$A$7:$P$59,14,FALSE)</f>
        <v>0.12659999999999999</v>
      </c>
      <c r="F19" s="25">
        <f>VLOOKUP(A19,'[9]3.CY2024 Improve All Payers'!$A$7:$P$59,15,FALSE)</f>
        <v>4.0300000000000002E-2</v>
      </c>
      <c r="G19" s="26">
        <f t="shared" si="0"/>
        <v>-2.53E-2</v>
      </c>
      <c r="H19" s="27">
        <f t="shared" si="1"/>
        <v>-7.6E-3</v>
      </c>
      <c r="I19" s="28">
        <f t="shared" si="2"/>
        <v>-3190937</v>
      </c>
      <c r="J19" s="25">
        <f>VLOOKUP(A19,[9]Attainment!$A$2:$E$44,4,FALSE)</f>
        <v>0.13158916256157635</v>
      </c>
      <c r="K19" s="29">
        <f t="shared" si="3"/>
        <v>0.1128</v>
      </c>
      <c r="L19" s="27">
        <f t="shared" si="4"/>
        <v>-1.49E-2</v>
      </c>
      <c r="M19" s="28">
        <f t="shared" si="5"/>
        <v>-6255916</v>
      </c>
      <c r="N19" s="30">
        <f t="shared" si="6"/>
        <v>-3190937</v>
      </c>
      <c r="O19" s="25">
        <f t="shared" si="7"/>
        <v>-7.5999995858438505E-3</v>
      </c>
      <c r="P19" s="10" t="str">
        <f t="shared" si="8"/>
        <v>Imp</v>
      </c>
      <c r="Q19" s="31"/>
    </row>
    <row r="20" spans="1:18">
      <c r="A20" s="4">
        <v>210024</v>
      </c>
      <c r="B20" s="5" t="str">
        <f>VLOOKUP(A20,[8]Sheet1!$A$2:$J$90,10,FALSE)</f>
        <v>MedStar- Union Mem</v>
      </c>
      <c r="C20" s="6">
        <f>VLOOKUP(A20,'[7]FY25 Est IP %'!$A$4:$G$55,6,FALSE)</f>
        <v>306565594.11775023</v>
      </c>
      <c r="D20" s="24">
        <f>VLOOKUP(A20,'[9]3.CY2024 Improve All Payers'!$A$7:$P$59,8,FALSE)</f>
        <v>0.12759999999999999</v>
      </c>
      <c r="E20" s="25">
        <f>VLOOKUP(A20,'[9]3.CY2024 Improve All Payers'!$A$7:$P$59,14,FALSE)</f>
        <v>0.1313</v>
      </c>
      <c r="F20" s="25">
        <f>VLOOKUP(A20,'[9]3.CY2024 Improve All Payers'!$A$7:$P$59,15,FALSE)</f>
        <v>2.9000000000000001E-2</v>
      </c>
      <c r="G20" s="26">
        <f t="shared" si="0"/>
        <v>-2.53E-2</v>
      </c>
      <c r="H20" s="27">
        <f t="shared" si="1"/>
        <v>-6.3E-3</v>
      </c>
      <c r="I20" s="28">
        <f t="shared" si="2"/>
        <v>-1931363</v>
      </c>
      <c r="J20" s="25">
        <f>VLOOKUP(A20,[9]Attainment!$A$2:$E$44,4,FALSE)</f>
        <v>0.13286309523809522</v>
      </c>
      <c r="K20" s="29">
        <f t="shared" si="3"/>
        <v>0.1128</v>
      </c>
      <c r="L20" s="27">
        <f t="shared" si="4"/>
        <v>-1.5900000000000001E-2</v>
      </c>
      <c r="M20" s="28">
        <f t="shared" si="5"/>
        <v>-4874393</v>
      </c>
      <c r="N20" s="30">
        <f t="shared" si="6"/>
        <v>-1931363</v>
      </c>
      <c r="O20" s="25">
        <f t="shared" si="7"/>
        <v>-6.2999992075372085E-3</v>
      </c>
      <c r="P20" s="10" t="str">
        <f t="shared" si="8"/>
        <v>Imp</v>
      </c>
      <c r="Q20" s="31"/>
    </row>
    <row r="21" spans="1:18">
      <c r="A21" s="4">
        <v>210027</v>
      </c>
      <c r="B21" s="5" t="str">
        <f>VLOOKUP(A21,[8]Sheet1!$A$2:$J$90,10,FALSE)</f>
        <v>Western Maryland</v>
      </c>
      <c r="C21" s="6">
        <f>VLOOKUP(A21,'[7]FY25 Est IP %'!$A$4:$G$55,6,FALSE)</f>
        <v>206549733.52949753</v>
      </c>
      <c r="D21" s="24">
        <f>VLOOKUP(A21,'[9]3.CY2024 Improve All Payers'!$A$7:$P$59,8,FALSE)</f>
        <v>0.10920000000000001</v>
      </c>
      <c r="E21" s="25">
        <f>VLOOKUP(A21,'[9]3.CY2024 Improve All Payers'!$A$7:$P$59,14,FALSE)</f>
        <v>0.1056</v>
      </c>
      <c r="F21" s="25">
        <f>VLOOKUP(A21,'[9]3.CY2024 Improve All Payers'!$A$7:$P$59,15,FALSE)</f>
        <v>-3.3000000000000002E-2</v>
      </c>
      <c r="G21" s="26">
        <f t="shared" si="0"/>
        <v>-2.53E-2</v>
      </c>
      <c r="H21" s="27">
        <f t="shared" si="1"/>
        <v>8.9999999999999998E-4</v>
      </c>
      <c r="I21" s="28">
        <f t="shared" si="2"/>
        <v>185895</v>
      </c>
      <c r="J21" s="25">
        <f>VLOOKUP(A21,[9]Attainment!$A$2:$E$44,4,FALSE)</f>
        <v>0.11953333333333332</v>
      </c>
      <c r="K21" s="29">
        <f t="shared" si="3"/>
        <v>0.1128</v>
      </c>
      <c r="L21" s="27">
        <f t="shared" si="4"/>
        <v>-5.3E-3</v>
      </c>
      <c r="M21" s="28">
        <f t="shared" si="5"/>
        <v>-1094714</v>
      </c>
      <c r="N21" s="30">
        <f t="shared" si="6"/>
        <v>185895</v>
      </c>
      <c r="O21" s="25">
        <f t="shared" si="7"/>
        <v>9.0000116109301197E-4</v>
      </c>
      <c r="P21" s="10" t="str">
        <f t="shared" si="8"/>
        <v>Imp</v>
      </c>
      <c r="Q21" s="31"/>
    </row>
    <row r="22" spans="1:18">
      <c r="A22" s="4">
        <v>210028</v>
      </c>
      <c r="B22" s="5" t="str">
        <f>VLOOKUP(A22,[8]Sheet1!$A$2:$J$90,10,FALSE)</f>
        <v>MedStar- St. Mary's</v>
      </c>
      <c r="C22" s="6">
        <f>VLOOKUP(A22,'[7]FY25 Est IP %'!$A$4:$G$55,6,FALSE)</f>
        <v>99664006.456041887</v>
      </c>
      <c r="D22" s="24">
        <f>VLOOKUP(A22,'[9]3.CY2024 Improve All Payers'!$A$7:$P$59,8,FALSE)</f>
        <v>0.1106</v>
      </c>
      <c r="E22" s="25">
        <f>VLOOKUP(A22,'[9]3.CY2024 Improve All Payers'!$A$7:$P$59,14,FALSE)</f>
        <v>9.5399999999999999E-2</v>
      </c>
      <c r="F22" s="25">
        <f>VLOOKUP(A22,'[9]3.CY2024 Improve All Payers'!$A$7:$P$59,15,FALSE)</f>
        <v>-0.13739999999999999</v>
      </c>
      <c r="G22" s="26">
        <f t="shared" si="0"/>
        <v>-2.53E-2</v>
      </c>
      <c r="H22" s="27">
        <f t="shared" si="1"/>
        <v>1.2999999999999999E-2</v>
      </c>
      <c r="I22" s="28">
        <f t="shared" si="2"/>
        <v>1295632</v>
      </c>
      <c r="J22" s="25">
        <f>VLOOKUP(A22,[9]Attainment!$A$2:$E$44,4,FALSE)</f>
        <v>0.11660000000000001</v>
      </c>
      <c r="K22" s="29">
        <f t="shared" si="3"/>
        <v>0.1128</v>
      </c>
      <c r="L22" s="27">
        <f t="shared" si="4"/>
        <v>-3.0000000000000001E-3</v>
      </c>
      <c r="M22" s="28">
        <f t="shared" si="5"/>
        <v>-298992</v>
      </c>
      <c r="N22" s="30">
        <f t="shared" si="6"/>
        <v>1295632</v>
      </c>
      <c r="O22" s="25">
        <f t="shared" si="7"/>
        <v>1.2999999157885102E-2</v>
      </c>
      <c r="P22" s="10" t="str">
        <f t="shared" si="8"/>
        <v>Imp</v>
      </c>
      <c r="Q22" s="31"/>
    </row>
    <row r="23" spans="1:18">
      <c r="A23" s="4">
        <v>210029</v>
      </c>
      <c r="B23" s="5" t="str">
        <f>VLOOKUP(A23,[8]Sheet1!$A$2:$J$90,10,FALSE)</f>
        <v>JHH- Bayview</v>
      </c>
      <c r="C23" s="6">
        <f>VLOOKUP(A23,'[7]FY25 Est IP %'!$A$4:$G$55,6,FALSE)</f>
        <v>505597983.46092343</v>
      </c>
      <c r="D23" s="24">
        <f>VLOOKUP(A23,'[9]3.CY2024 Improve All Payers'!$A$7:$P$59,8,FALSE)</f>
        <v>0.12590000000000001</v>
      </c>
      <c r="E23" s="25">
        <f>VLOOKUP(A23,'[9]3.CY2024 Improve All Payers'!$A$7:$P$59,14,FALSE)</f>
        <v>0.13089999999999999</v>
      </c>
      <c r="F23" s="25">
        <f>VLOOKUP(A23,'[9]3.CY2024 Improve All Payers'!$A$7:$P$59,15,FALSE)</f>
        <v>3.9699999999999999E-2</v>
      </c>
      <c r="G23" s="26">
        <f t="shared" si="0"/>
        <v>-2.53E-2</v>
      </c>
      <c r="H23" s="27">
        <f t="shared" si="1"/>
        <v>-7.4999999999999997E-3</v>
      </c>
      <c r="I23" s="28">
        <f t="shared" si="2"/>
        <v>-3791985</v>
      </c>
      <c r="J23" s="25">
        <f>VLOOKUP(A23,[9]Attainment!$A$2:$E$44,4,FALSE)</f>
        <v>0.13595622317596565</v>
      </c>
      <c r="K23" s="29">
        <f t="shared" si="3"/>
        <v>0.1128</v>
      </c>
      <c r="L23" s="27">
        <f t="shared" si="4"/>
        <v>-1.84E-2</v>
      </c>
      <c r="M23" s="28">
        <f t="shared" si="5"/>
        <v>-9303003</v>
      </c>
      <c r="N23" s="30">
        <f t="shared" si="6"/>
        <v>-3791985</v>
      </c>
      <c r="O23" s="25">
        <f t="shared" si="7"/>
        <v>-7.5000002453393371E-3</v>
      </c>
      <c r="P23" s="10" t="str">
        <f t="shared" si="8"/>
        <v>Imp</v>
      </c>
      <c r="Q23" s="31"/>
    </row>
    <row r="24" spans="1:18">
      <c r="A24" s="4">
        <v>210030</v>
      </c>
      <c r="B24" s="5" t="s">
        <v>94</v>
      </c>
      <c r="C24" s="6">
        <f>VLOOKUP(A24,'[7]FY25 Est IP %'!$A$4:$G$55,6,FALSE)</f>
        <v>10830306.208835464</v>
      </c>
      <c r="D24" s="24">
        <f>VLOOKUP(A24,'[9]3.CY2024 Improve All Payers'!$A$7:$P$59,8,FALSE)</f>
        <v>7.8200000000000006E-2</v>
      </c>
      <c r="E24" s="25">
        <f>VLOOKUP(A24,'[9]3.CY2024 Improve All Payers'!$A$7:$P$59,14,FALSE)</f>
        <v>7.8600000000000003E-2</v>
      </c>
      <c r="F24" s="25">
        <f>VLOOKUP(A24,'[9]3.CY2024 Improve All Payers'!$A$7:$P$59,15,FALSE)</f>
        <v>5.1000000000000004E-3</v>
      </c>
      <c r="G24" s="26">
        <f t="shared" si="0"/>
        <v>-2.53E-2</v>
      </c>
      <c r="H24" s="27">
        <f t="shared" si="1"/>
        <v>-3.5000000000000001E-3</v>
      </c>
      <c r="I24" s="28">
        <f t="shared" si="2"/>
        <v>-37906</v>
      </c>
      <c r="J24" s="25">
        <f>VLOOKUP(A24,[9]Attainment!$A$2:$E$44,4,FALSE)</f>
        <v>7.8600000000000003E-2</v>
      </c>
      <c r="K24" s="29">
        <f t="shared" si="3"/>
        <v>0.1128</v>
      </c>
      <c r="L24" s="27">
        <f t="shared" si="4"/>
        <v>0.02</v>
      </c>
      <c r="M24" s="28">
        <f t="shared" si="5"/>
        <v>216606</v>
      </c>
      <c r="N24" s="30">
        <f t="shared" si="6"/>
        <v>216606</v>
      </c>
      <c r="O24" s="25">
        <f t="shared" si="7"/>
        <v>1.9999988534330711E-2</v>
      </c>
      <c r="P24" s="10" t="str">
        <f t="shared" si="8"/>
        <v>Att</v>
      </c>
      <c r="Q24" s="31"/>
    </row>
    <row r="25" spans="1:18">
      <c r="A25" s="4">
        <v>210032</v>
      </c>
      <c r="B25" s="5" t="str">
        <f>VLOOKUP(A25,[8]Sheet1!$A$2:$J$90,10,FALSE)</f>
        <v>ChristianaCare, Union</v>
      </c>
      <c r="C25" s="6">
        <f>VLOOKUP(A25,'[7]FY25 Est IP %'!$A$4:$G$55,6,FALSE)</f>
        <v>111158432.48140849</v>
      </c>
      <c r="D25" s="24">
        <f>VLOOKUP(A25,'[9]3.CY2024 Improve All Payers'!$A$7:$P$59,8,FALSE)</f>
        <v>0.1132</v>
      </c>
      <c r="E25" s="25">
        <f>VLOOKUP(A25,'[9]3.CY2024 Improve All Payers'!$A$7:$P$59,14,FALSE)</f>
        <v>0.10680000000000001</v>
      </c>
      <c r="F25" s="25">
        <f>VLOOKUP(A25,'[9]3.CY2024 Improve All Payers'!$A$7:$P$59,15,FALSE)</f>
        <v>-5.6500000000000002E-2</v>
      </c>
      <c r="G25" s="26">
        <f t="shared" si="0"/>
        <v>-2.53E-2</v>
      </c>
      <c r="H25" s="27">
        <f t="shared" si="1"/>
        <v>3.5999999999999999E-3</v>
      </c>
      <c r="I25" s="28">
        <f t="shared" si="2"/>
        <v>400170</v>
      </c>
      <c r="J25" s="25">
        <f>VLOOKUP(A25,[9]Attainment!$A$2:$E$44,4,FALSE)</f>
        <v>0.13209473684210526</v>
      </c>
      <c r="K25" s="29">
        <f t="shared" si="3"/>
        <v>0.1128</v>
      </c>
      <c r="L25" s="27">
        <f t="shared" si="4"/>
        <v>-1.5299999999999999E-2</v>
      </c>
      <c r="M25" s="28">
        <f t="shared" si="5"/>
        <v>-1700724</v>
      </c>
      <c r="N25" s="30">
        <f t="shared" si="6"/>
        <v>400170</v>
      </c>
      <c r="O25" s="25">
        <f t="shared" si="7"/>
        <v>3.5999967889699179E-3</v>
      </c>
      <c r="P25" s="10" t="str">
        <f t="shared" si="8"/>
        <v>Imp</v>
      </c>
      <c r="Q25" s="31"/>
    </row>
    <row r="26" spans="1:18">
      <c r="A26" s="4">
        <v>210033</v>
      </c>
      <c r="B26" s="5" t="str">
        <f>VLOOKUP(A26,[8]Sheet1!$A$2:$J$90,10,FALSE)</f>
        <v>Lifebridge- Carroll</v>
      </c>
      <c r="C26" s="6">
        <f>VLOOKUP(A26,'[7]FY25 Est IP %'!$A$4:$G$55,6,FALSE)</f>
        <v>166721864.66866884</v>
      </c>
      <c r="D26" s="24">
        <f>VLOOKUP(A26,'[9]3.CY2024 Improve All Payers'!$A$7:$P$59,8,FALSE)</f>
        <v>0.1183</v>
      </c>
      <c r="E26" s="25">
        <f>VLOOKUP(A26,'[9]3.CY2024 Improve All Payers'!$A$7:$P$59,14,FALSE)</f>
        <v>0.1153</v>
      </c>
      <c r="F26" s="25">
        <f>VLOOKUP(A26,'[9]3.CY2024 Improve All Payers'!$A$7:$P$59,15,FALSE)</f>
        <v>-2.5399999999999999E-2</v>
      </c>
      <c r="G26" s="26">
        <f t="shared" si="0"/>
        <v>-2.53E-2</v>
      </c>
      <c r="H26" s="27">
        <f t="shared" si="1"/>
        <v>0</v>
      </c>
      <c r="I26" s="28">
        <f t="shared" si="2"/>
        <v>0</v>
      </c>
      <c r="J26" s="25">
        <f>VLOOKUP(A26,[9]Attainment!$A$2:$E$44,4,FALSE)</f>
        <v>0.12157871287128713</v>
      </c>
      <c r="K26" s="29">
        <f t="shared" si="3"/>
        <v>0.1128</v>
      </c>
      <c r="L26" s="27">
        <f t="shared" si="4"/>
        <v>-7.0000000000000001E-3</v>
      </c>
      <c r="M26" s="28">
        <f t="shared" si="5"/>
        <v>-1167053</v>
      </c>
      <c r="N26" s="30">
        <f t="shared" si="6"/>
        <v>0</v>
      </c>
      <c r="O26" s="25">
        <f t="shared" si="7"/>
        <v>0</v>
      </c>
      <c r="P26" s="10" t="str">
        <f t="shared" si="8"/>
        <v>Imp</v>
      </c>
      <c r="Q26" s="31"/>
    </row>
    <row r="27" spans="1:18">
      <c r="A27" s="4">
        <v>210034</v>
      </c>
      <c r="B27" s="5" t="str">
        <f>VLOOKUP(A27,[8]Sheet1!$A$2:$J$90,10,FALSE)</f>
        <v>MedStar- Harbor</v>
      </c>
      <c r="C27" s="6">
        <f>VLOOKUP(A27,'[7]FY25 Est IP %'!$A$4:$G$55,6,FALSE)</f>
        <v>137076632.53282389</v>
      </c>
      <c r="D27" s="24">
        <f>VLOOKUP(A27,'[9]3.CY2024 Improve All Payers'!$A$7:$P$59,8,FALSE)</f>
        <v>0.13220000000000001</v>
      </c>
      <c r="E27" s="25">
        <f>VLOOKUP(A27,'[9]3.CY2024 Improve All Payers'!$A$7:$P$59,14,FALSE)</f>
        <v>0.13489999999999999</v>
      </c>
      <c r="F27" s="25">
        <f>VLOOKUP(A27,'[9]3.CY2024 Improve All Payers'!$A$7:$P$59,15,FALSE)</f>
        <v>2.0400000000000001E-2</v>
      </c>
      <c r="G27" s="26">
        <f t="shared" si="0"/>
        <v>-2.53E-2</v>
      </c>
      <c r="H27" s="27">
        <f t="shared" si="1"/>
        <v>-5.3E-3</v>
      </c>
      <c r="I27" s="28">
        <f t="shared" si="2"/>
        <v>-726506</v>
      </c>
      <c r="J27" s="25">
        <f>VLOOKUP(A27,[9]Attainment!$A$2:$E$44,4,FALSE)</f>
        <v>0.13786483516483514</v>
      </c>
      <c r="K27" s="29">
        <f t="shared" si="3"/>
        <v>0.1128</v>
      </c>
      <c r="L27" s="27">
        <f t="shared" si="4"/>
        <v>-1.9900000000000001E-2</v>
      </c>
      <c r="M27" s="28">
        <f t="shared" si="5"/>
        <v>-2727825</v>
      </c>
      <c r="N27" s="30">
        <f t="shared" si="6"/>
        <v>-726506</v>
      </c>
      <c r="O27" s="25">
        <f t="shared" si="7"/>
        <v>-5.2999988880382907E-3</v>
      </c>
      <c r="P27" s="10" t="str">
        <f t="shared" si="8"/>
        <v>Imp</v>
      </c>
      <c r="Q27" s="31"/>
    </row>
    <row r="28" spans="1:18">
      <c r="A28" s="4">
        <v>210035</v>
      </c>
      <c r="B28" s="5" t="str">
        <f>VLOOKUP(A28,[8]Sheet1!$A$2:$J$90,10,FALSE)</f>
        <v>UMMS- Charles</v>
      </c>
      <c r="C28" s="6">
        <f>VLOOKUP(A28,'[7]FY25 Est IP %'!$A$4:$G$55,6,FALSE)</f>
        <v>105216708.0366665</v>
      </c>
      <c r="D28" s="24">
        <f>VLOOKUP(A28,'[9]3.CY2024 Improve All Payers'!$A$7:$P$59,8,FALSE)</f>
        <v>9.7299999999999998E-2</v>
      </c>
      <c r="E28" s="25">
        <f>VLOOKUP(A28,'[9]3.CY2024 Improve All Payers'!$A$7:$P$59,14,FALSE)</f>
        <v>9.5500000000000002E-2</v>
      </c>
      <c r="F28" s="25">
        <f>VLOOKUP(A28,'[9]3.CY2024 Improve All Payers'!$A$7:$P$59,15,FALSE)</f>
        <v>-1.8499999999999999E-2</v>
      </c>
      <c r="G28" s="26">
        <f t="shared" si="0"/>
        <v>-2.53E-2</v>
      </c>
      <c r="H28" s="27">
        <f t="shared" si="1"/>
        <v>-8.0000000000000004E-4</v>
      </c>
      <c r="I28" s="28">
        <f t="shared" si="2"/>
        <v>-84173</v>
      </c>
      <c r="J28" s="25">
        <f>VLOOKUP(A28,[9]Attainment!$A$2:$E$44,4,FALSE)</f>
        <v>0.11587333333333334</v>
      </c>
      <c r="K28" s="29">
        <f t="shared" si="3"/>
        <v>0.1128</v>
      </c>
      <c r="L28" s="27">
        <f t="shared" si="4"/>
        <v>-2.3999999999999998E-3</v>
      </c>
      <c r="M28" s="28">
        <f t="shared" si="5"/>
        <v>-252520</v>
      </c>
      <c r="N28" s="30">
        <f t="shared" si="6"/>
        <v>-84173</v>
      </c>
      <c r="O28" s="25">
        <f t="shared" si="7"/>
        <v>-7.9999651738454816E-4</v>
      </c>
      <c r="P28" s="10" t="str">
        <f t="shared" si="8"/>
        <v>Imp</v>
      </c>
      <c r="Q28" s="31"/>
    </row>
    <row r="29" spans="1:18">
      <c r="A29" s="4">
        <v>210037</v>
      </c>
      <c r="B29" s="5" t="str">
        <f>VLOOKUP(A29,[8]Sheet1!$A$2:$J$90,10,FALSE)</f>
        <v>UMMS- Easton</v>
      </c>
      <c r="C29" s="6">
        <f>VLOOKUP(A29,'[7]FY25 Est IP %'!$A$4:$G$55,6,FALSE)</f>
        <v>138384759.71120802</v>
      </c>
      <c r="D29" s="24">
        <f>VLOOKUP(A29,'[9]3.CY2024 Improve All Payers'!$A$7:$P$59,8,FALSE)</f>
        <v>9.2999999999999999E-2</v>
      </c>
      <c r="E29" s="25">
        <f>VLOOKUP(A29,'[9]3.CY2024 Improve All Payers'!$A$7:$P$59,14,FALSE)</f>
        <v>8.8599999999999998E-2</v>
      </c>
      <c r="F29" s="25">
        <f>VLOOKUP(A29,'[9]3.CY2024 Improve All Payers'!$A$7:$P$59,15,FALSE)</f>
        <v>-4.7300000000000002E-2</v>
      </c>
      <c r="G29" s="26">
        <f t="shared" si="0"/>
        <v>-2.53E-2</v>
      </c>
      <c r="H29" s="27">
        <f t="shared" si="1"/>
        <v>2.5000000000000001E-3</v>
      </c>
      <c r="I29" s="28">
        <f t="shared" si="2"/>
        <v>345962</v>
      </c>
      <c r="J29" s="25">
        <f>VLOOKUP(A29,[9]Attainment!$A$2:$E$44,4,FALSE)</f>
        <v>9.1620454545454547E-2</v>
      </c>
      <c r="K29" s="29">
        <f t="shared" si="3"/>
        <v>0.1128</v>
      </c>
      <c r="L29" s="27">
        <f t="shared" si="4"/>
        <v>1.6799999999999999E-2</v>
      </c>
      <c r="M29" s="28">
        <f t="shared" si="5"/>
        <v>2324864</v>
      </c>
      <c r="N29" s="30">
        <f t="shared" si="6"/>
        <v>2324864</v>
      </c>
      <c r="O29" s="25">
        <f t="shared" si="7"/>
        <v>1.6800000266298871E-2</v>
      </c>
      <c r="P29" s="10" t="str">
        <f t="shared" si="8"/>
        <v>Att</v>
      </c>
      <c r="Q29" s="31"/>
    </row>
    <row r="30" spans="1:18">
      <c r="A30" s="4">
        <v>210038</v>
      </c>
      <c r="B30" s="5" t="str">
        <f>VLOOKUP(A30,[8]Sheet1!$A$2:$J$90,10,FALSE)</f>
        <v>UMMS- Midtown</v>
      </c>
      <c r="C30" s="6">
        <f>VLOOKUP(A30,'[7]FY25 Est IP %'!$A$4:$G$55,6,FALSE)</f>
        <v>140973898.76923245</v>
      </c>
      <c r="D30" s="24">
        <f>VLOOKUP(A30,'[9]3.CY2024 Improve All Payers'!$A$7:$P$59,8,FALSE)</f>
        <v>0.1239</v>
      </c>
      <c r="E30" s="25">
        <f>VLOOKUP(A30,'[9]3.CY2024 Improve All Payers'!$A$7:$P$59,14,FALSE)</f>
        <v>0.1241</v>
      </c>
      <c r="F30" s="25">
        <f>VLOOKUP(A30,'[9]3.CY2024 Improve All Payers'!$A$7:$P$59,15,FALSE)</f>
        <v>1.6000000000000001E-3</v>
      </c>
      <c r="G30" s="26">
        <f t="shared" si="0"/>
        <v>-2.53E-2</v>
      </c>
      <c r="H30" s="27">
        <f t="shared" si="1"/>
        <v>-3.0999999999999999E-3</v>
      </c>
      <c r="I30" s="28">
        <f t="shared" si="2"/>
        <v>-437019</v>
      </c>
      <c r="J30" s="25">
        <f>VLOOKUP(A30,[9]Attainment!$A$2:$E$44,4,FALSE)</f>
        <v>0.1241</v>
      </c>
      <c r="K30" s="29">
        <f t="shared" si="3"/>
        <v>0.1128</v>
      </c>
      <c r="L30" s="27">
        <f t="shared" si="4"/>
        <v>-8.9999999999999993E-3</v>
      </c>
      <c r="M30" s="28">
        <f t="shared" si="5"/>
        <v>-1268765</v>
      </c>
      <c r="N30" s="30">
        <f t="shared" si="6"/>
        <v>-437019</v>
      </c>
      <c r="O30" s="25">
        <f t="shared" si="7"/>
        <v>-3.0999993886483856E-3</v>
      </c>
      <c r="P30" s="10" t="str">
        <f t="shared" si="8"/>
        <v>Imp</v>
      </c>
      <c r="Q30" s="31"/>
    </row>
    <row r="31" spans="1:18">
      <c r="A31" s="4">
        <v>210039</v>
      </c>
      <c r="B31" s="5" t="str">
        <f>VLOOKUP(A31,[8]Sheet1!$A$2:$J$90,10,FALSE)</f>
        <v>Calvert</v>
      </c>
      <c r="C31" s="6">
        <f>VLOOKUP(A31,'[7]FY25 Est IP %'!$A$4:$G$55,6,FALSE)</f>
        <v>84946923.12281163</v>
      </c>
      <c r="D31" s="24">
        <f>VLOOKUP(A31,'[9]3.CY2024 Improve All Payers'!$A$7:$P$59,8,FALSE)</f>
        <v>0.1019</v>
      </c>
      <c r="E31" s="25">
        <f>VLOOKUP(A31,'[9]3.CY2024 Improve All Payers'!$A$7:$P$59,14,FALSE)</f>
        <v>0.1091</v>
      </c>
      <c r="F31" s="25">
        <f>VLOOKUP(A31,'[9]3.CY2024 Improve All Payers'!$A$7:$P$59,15,FALSE)</f>
        <v>7.0699999999999999E-2</v>
      </c>
      <c r="G31" s="26">
        <f t="shared" si="0"/>
        <v>-2.53E-2</v>
      </c>
      <c r="H31" s="27">
        <f t="shared" si="1"/>
        <v>-1.11E-2</v>
      </c>
      <c r="I31" s="28">
        <f t="shared" si="2"/>
        <v>-942911</v>
      </c>
      <c r="J31" s="25">
        <f>VLOOKUP(A31,[9]Attainment!$A$2:$E$44,4,FALSE)</f>
        <v>0.12292957746478875</v>
      </c>
      <c r="K31" s="29">
        <f t="shared" si="3"/>
        <v>0.1128</v>
      </c>
      <c r="L31" s="27">
        <f t="shared" si="4"/>
        <v>-8.0000000000000002E-3</v>
      </c>
      <c r="M31" s="28">
        <f t="shared" si="5"/>
        <v>-679575</v>
      </c>
      <c r="N31" s="30">
        <f t="shared" si="6"/>
        <v>-679575</v>
      </c>
      <c r="O31" s="25">
        <f t="shared" si="7"/>
        <v>-7.9999954679642431E-3</v>
      </c>
      <c r="P31" s="10" t="str">
        <f t="shared" si="8"/>
        <v>Att</v>
      </c>
      <c r="Q31" s="31"/>
    </row>
    <row r="32" spans="1:18">
      <c r="A32" s="4">
        <v>210040</v>
      </c>
      <c r="B32" s="5" t="str">
        <f>VLOOKUP(A32,[8]Sheet1!$A$2:$J$90,10,FALSE)</f>
        <v>Lifebridge- Northwest</v>
      </c>
      <c r="C32" s="6">
        <f>VLOOKUP(A32,'[7]FY25 Est IP %'!$A$4:$G$55,6,FALSE)</f>
        <v>173564818.53998455</v>
      </c>
      <c r="D32" s="24">
        <f>VLOOKUP(A32,'[9]3.CY2024 Improve All Payers'!$A$7:$P$59,8,FALSE)</f>
        <v>0.1258</v>
      </c>
      <c r="E32" s="25">
        <f>VLOOKUP(A32,'[9]3.CY2024 Improve All Payers'!$A$7:$P$59,14,FALSE)</f>
        <v>0.1298</v>
      </c>
      <c r="F32" s="25">
        <f>VLOOKUP(A32,'[9]3.CY2024 Improve All Payers'!$A$7:$P$59,15,FALSE)</f>
        <v>3.1800000000000002E-2</v>
      </c>
      <c r="G32" s="26">
        <f t="shared" si="0"/>
        <v>-2.53E-2</v>
      </c>
      <c r="H32" s="27">
        <f t="shared" si="1"/>
        <v>-6.6E-3</v>
      </c>
      <c r="I32" s="28">
        <f t="shared" si="2"/>
        <v>-1145528</v>
      </c>
      <c r="J32" s="25">
        <f>VLOOKUP(A32,[9]Attainment!$A$2:$E$44,4,FALSE)</f>
        <v>0.13069517241379311</v>
      </c>
      <c r="K32" s="29">
        <f t="shared" si="3"/>
        <v>0.1128</v>
      </c>
      <c r="L32" s="27">
        <f t="shared" si="4"/>
        <v>-1.4200000000000001E-2</v>
      </c>
      <c r="M32" s="28">
        <f t="shared" si="5"/>
        <v>-2464620</v>
      </c>
      <c r="N32" s="30">
        <f t="shared" si="6"/>
        <v>-1145528</v>
      </c>
      <c r="O32" s="25">
        <f t="shared" si="7"/>
        <v>-6.600001138687573E-3</v>
      </c>
      <c r="P32" s="10" t="str">
        <f t="shared" si="8"/>
        <v>Imp</v>
      </c>
      <c r="Q32" s="31"/>
    </row>
    <row r="33" spans="1:17">
      <c r="A33" s="4">
        <v>210043</v>
      </c>
      <c r="B33" s="5" t="str">
        <f>VLOOKUP(A33,[8]Sheet1!$A$2:$J$90,10,FALSE)</f>
        <v>UMMS- BWMC</v>
      </c>
      <c r="C33" s="6">
        <f>VLOOKUP(A33,'[7]FY25 Est IP %'!$A$4:$G$55,6,FALSE)</f>
        <v>329675757.19768006</v>
      </c>
      <c r="D33" s="24">
        <f>VLOOKUP(A33,'[9]3.CY2024 Improve All Payers'!$A$7:$P$59,8,FALSE)</f>
        <v>0.11890000000000001</v>
      </c>
      <c r="E33" s="25">
        <f>VLOOKUP(A33,'[9]3.CY2024 Improve All Payers'!$A$7:$P$59,14,FALSE)</f>
        <v>0.1234</v>
      </c>
      <c r="F33" s="25">
        <f>VLOOKUP(A33,'[9]3.CY2024 Improve All Payers'!$A$7:$P$59,15,FALSE)</f>
        <v>3.78E-2</v>
      </c>
      <c r="G33" s="26">
        <f t="shared" si="0"/>
        <v>-2.53E-2</v>
      </c>
      <c r="H33" s="27">
        <f t="shared" si="1"/>
        <v>-7.3000000000000001E-3</v>
      </c>
      <c r="I33" s="28">
        <f t="shared" si="2"/>
        <v>-2406633</v>
      </c>
      <c r="J33" s="25">
        <f>VLOOKUP(A33,[9]Attainment!$A$2:$E$44,4,FALSE)</f>
        <v>0.12467655172413791</v>
      </c>
      <c r="K33" s="29">
        <f t="shared" si="3"/>
        <v>0.1128</v>
      </c>
      <c r="L33" s="27">
        <f t="shared" si="4"/>
        <v>-9.4000000000000004E-3</v>
      </c>
      <c r="M33" s="28">
        <f t="shared" si="5"/>
        <v>-3098952</v>
      </c>
      <c r="N33" s="30">
        <f t="shared" si="6"/>
        <v>-2406633</v>
      </c>
      <c r="O33" s="25">
        <f t="shared" si="7"/>
        <v>-7.2999999164540799E-3</v>
      </c>
      <c r="P33" s="10" t="str">
        <f t="shared" si="8"/>
        <v>Imp</v>
      </c>
      <c r="Q33" s="31"/>
    </row>
    <row r="34" spans="1:17">
      <c r="A34" s="4">
        <v>210044</v>
      </c>
      <c r="B34" s="5" t="str">
        <f>VLOOKUP(A34,[8]Sheet1!$A$2:$J$90,10,FALSE)</f>
        <v>GBMC</v>
      </c>
      <c r="C34" s="6">
        <f>VLOOKUP(A34,'[7]FY25 Est IP %'!$A$4:$G$55,6,FALSE)</f>
        <v>274971839.95852745</v>
      </c>
      <c r="D34" s="24">
        <f>VLOOKUP(A34,'[9]3.CY2024 Improve All Payers'!$A$7:$P$59,8,FALSE)</f>
        <v>0.1079</v>
      </c>
      <c r="E34" s="25">
        <f>VLOOKUP(A34,'[9]3.CY2024 Improve All Payers'!$A$7:$P$59,14,FALSE)</f>
        <v>0.105</v>
      </c>
      <c r="F34" s="25">
        <f>VLOOKUP(A34,'[9]3.CY2024 Improve All Payers'!$A$7:$P$59,15,FALSE)</f>
        <v>-2.69E-2</v>
      </c>
      <c r="G34" s="26">
        <f t="shared" si="0"/>
        <v>-2.53E-2</v>
      </c>
      <c r="H34" s="27">
        <f t="shared" si="1"/>
        <v>2.0000000000000001E-4</v>
      </c>
      <c r="I34" s="28">
        <f t="shared" si="2"/>
        <v>54994</v>
      </c>
      <c r="J34" s="25">
        <f>VLOOKUP(A34,[9]Attainment!$A$2:$E$44,4,FALSE)</f>
        <v>0.10632075471698113</v>
      </c>
      <c r="K34" s="29">
        <f t="shared" si="3"/>
        <v>0.1128</v>
      </c>
      <c r="L34" s="27">
        <f t="shared" si="4"/>
        <v>5.1000000000000004E-3</v>
      </c>
      <c r="M34" s="28">
        <f t="shared" si="5"/>
        <v>1402356</v>
      </c>
      <c r="N34" s="30">
        <f t="shared" si="6"/>
        <v>1402356</v>
      </c>
      <c r="O34" s="25">
        <f t="shared" si="7"/>
        <v>5.0999986042625676E-3</v>
      </c>
      <c r="P34" s="10" t="str">
        <f t="shared" si="8"/>
        <v>Att</v>
      </c>
      <c r="Q34" s="31"/>
    </row>
    <row r="35" spans="1:17">
      <c r="A35" s="4">
        <v>210048</v>
      </c>
      <c r="B35" s="5" t="str">
        <f>VLOOKUP(A35,[8]Sheet1!$A$2:$J$90,10,FALSE)</f>
        <v>JHH- Howard County</v>
      </c>
      <c r="C35" s="6">
        <f>VLOOKUP(A35,'[7]FY25 Est IP %'!$A$4:$G$55,6,FALSE)</f>
        <v>256140272.88510513</v>
      </c>
      <c r="D35" s="24">
        <f>VLOOKUP(A35,'[9]3.CY2024 Improve All Payers'!$A$7:$P$59,8,FALSE)</f>
        <v>0.13009999999999999</v>
      </c>
      <c r="E35" s="25">
        <f>VLOOKUP(A35,'[9]3.CY2024 Improve All Payers'!$A$7:$P$59,14,FALSE)</f>
        <v>0.12609999999999999</v>
      </c>
      <c r="F35" s="25">
        <f>VLOOKUP(A35,'[9]3.CY2024 Improve All Payers'!$A$7:$P$59,15,FALSE)</f>
        <v>-3.0700000000000002E-2</v>
      </c>
      <c r="G35" s="26">
        <f t="shared" si="0"/>
        <v>-2.53E-2</v>
      </c>
      <c r="H35" s="27">
        <f t="shared" si="1"/>
        <v>5.9999999999999995E-4</v>
      </c>
      <c r="I35" s="28">
        <f t="shared" si="2"/>
        <v>153684</v>
      </c>
      <c r="J35" s="25">
        <f>VLOOKUP(A35,[9]Attainment!$A$2:$E$44,4,FALSE)</f>
        <v>0.1296272727272727</v>
      </c>
      <c r="K35" s="29">
        <f t="shared" si="3"/>
        <v>0.1128</v>
      </c>
      <c r="L35" s="27">
        <f t="shared" si="4"/>
        <v>-1.34E-2</v>
      </c>
      <c r="M35" s="28">
        <f t="shared" si="5"/>
        <v>-3432280</v>
      </c>
      <c r="N35" s="30">
        <f t="shared" si="6"/>
        <v>153684</v>
      </c>
      <c r="O35" s="25">
        <f t="shared" si="7"/>
        <v>5.9999936077579199E-4</v>
      </c>
      <c r="P35" s="10" t="str">
        <f t="shared" si="8"/>
        <v>Imp</v>
      </c>
      <c r="Q35" s="31"/>
    </row>
    <row r="36" spans="1:17">
      <c r="A36" s="4">
        <v>210049</v>
      </c>
      <c r="B36" s="5" t="str">
        <f>VLOOKUP(A36,[8]Sheet1!$A$2:$J$90,10,FALSE)</f>
        <v>UMMS-Upper Chesapeake</v>
      </c>
      <c r="C36" s="6">
        <f>VLOOKUP(A36,'[7]FY25 Est IP %'!$A$4:$G$55,6,FALSE)</f>
        <v>260331647.86769882</v>
      </c>
      <c r="D36" s="24">
        <f>VLOOKUP(A36,'[9]3.CY2024 Improve All Payers'!$A$7:$P$59,8,FALSE)</f>
        <v>0.1129</v>
      </c>
      <c r="E36" s="25">
        <f>VLOOKUP(A36,'[9]3.CY2024 Improve All Payers'!$A$7:$P$59,14,FALSE)</f>
        <v>0.1225</v>
      </c>
      <c r="F36" s="25">
        <f>VLOOKUP(A36,'[9]3.CY2024 Improve All Payers'!$A$7:$P$59,15,FALSE)</f>
        <v>8.5000000000000006E-2</v>
      </c>
      <c r="G36" s="26">
        <f t="shared" si="0"/>
        <v>-2.53E-2</v>
      </c>
      <c r="H36" s="27">
        <f t="shared" si="1"/>
        <v>-1.2800000000000001E-2</v>
      </c>
      <c r="I36" s="28">
        <f t="shared" si="2"/>
        <v>-3332245</v>
      </c>
      <c r="J36" s="25">
        <f>VLOOKUP(A36,[9]Attainment!$A$2:$E$44,4,FALSE)</f>
        <v>0.12722972972972971</v>
      </c>
      <c r="K36" s="29">
        <f t="shared" si="3"/>
        <v>0.1128</v>
      </c>
      <c r="L36" s="27">
        <f t="shared" si="4"/>
        <v>-1.15E-2</v>
      </c>
      <c r="M36" s="28">
        <f t="shared" si="5"/>
        <v>-2993814</v>
      </c>
      <c r="N36" s="30">
        <f t="shared" si="6"/>
        <v>-2993814</v>
      </c>
      <c r="O36" s="25">
        <f t="shared" si="7"/>
        <v>-1.1500000190224523E-2</v>
      </c>
      <c r="P36" s="10" t="str">
        <f t="shared" si="8"/>
        <v>Att</v>
      </c>
      <c r="Q36" s="31"/>
    </row>
    <row r="37" spans="1:17">
      <c r="A37" s="4">
        <v>210051</v>
      </c>
      <c r="B37" s="5" t="str">
        <f>VLOOKUP(A37,[8]Sheet1!$A$2:$J$90,10,FALSE)</f>
        <v>Luminis- Doctors</v>
      </c>
      <c r="C37" s="6">
        <f>VLOOKUP(A37,'[7]FY25 Est IP %'!$A$4:$G$55,6,FALSE)</f>
        <v>195040840.98209977</v>
      </c>
      <c r="D37" s="24">
        <f>VLOOKUP(A37,'[9]3.CY2024 Improve All Payers'!$A$7:$P$59,8,FALSE)</f>
        <v>9.5100000000000004E-2</v>
      </c>
      <c r="E37" s="25">
        <f>VLOOKUP(A37,'[9]3.CY2024 Improve All Payers'!$A$7:$P$59,14,FALSE)</f>
        <v>9.6199999999999994E-2</v>
      </c>
      <c r="F37" s="25">
        <f>VLOOKUP(A37,'[9]3.CY2024 Improve All Payers'!$A$7:$P$59,15,FALSE)</f>
        <v>1.1599999999999999E-2</v>
      </c>
      <c r="G37" s="26">
        <f t="shared" si="0"/>
        <v>-2.53E-2</v>
      </c>
      <c r="H37" s="27">
        <f t="shared" si="1"/>
        <v>-4.3E-3</v>
      </c>
      <c r="I37" s="28">
        <f t="shared" si="2"/>
        <v>-838676</v>
      </c>
      <c r="J37" s="25">
        <f>VLOOKUP(A37,[9]Attainment!$A$2:$E$44,4,FALSE)</f>
        <v>0.10896991150442477</v>
      </c>
      <c r="K37" s="29">
        <f t="shared" si="3"/>
        <v>0.1128</v>
      </c>
      <c r="L37" s="27">
        <f t="shared" si="4"/>
        <v>3.0000000000000001E-3</v>
      </c>
      <c r="M37" s="28">
        <f t="shared" si="5"/>
        <v>585123</v>
      </c>
      <c r="N37" s="30">
        <f t="shared" si="6"/>
        <v>585123</v>
      </c>
      <c r="O37" s="25">
        <f t="shared" si="7"/>
        <v>3.0000024459169591E-3</v>
      </c>
      <c r="P37" s="10" t="str">
        <f t="shared" si="8"/>
        <v>Att</v>
      </c>
      <c r="Q37" s="31"/>
    </row>
    <row r="38" spans="1:17">
      <c r="A38" s="4">
        <v>210056</v>
      </c>
      <c r="B38" s="5" t="str">
        <f>VLOOKUP(A38,[8]Sheet1!$A$2:$J$90,10,FALSE)</f>
        <v>MedStar- Good Sam</v>
      </c>
      <c r="C38" s="6">
        <f>VLOOKUP(A38,'[7]FY25 Est IP %'!$A$4:$G$55,6,FALSE)</f>
        <v>199681456.52152282</v>
      </c>
      <c r="D38" s="24">
        <f>VLOOKUP(A38,'[9]3.CY2024 Improve All Payers'!$A$7:$P$59,8,FALSE)</f>
        <v>0.14099999999999999</v>
      </c>
      <c r="E38" s="25">
        <f>VLOOKUP(A38,'[9]3.CY2024 Improve All Payers'!$A$7:$P$59,14,FALSE)</f>
        <v>0.13070000000000001</v>
      </c>
      <c r="F38" s="25">
        <f>VLOOKUP(A38,'[9]3.CY2024 Improve All Payers'!$A$7:$P$59,15,FALSE)</f>
        <v>-7.2999999999999995E-2</v>
      </c>
      <c r="G38" s="26">
        <f t="shared" si="0"/>
        <v>-2.53E-2</v>
      </c>
      <c r="H38" s="27">
        <f t="shared" si="1"/>
        <v>5.4999999999999997E-3</v>
      </c>
      <c r="I38" s="28">
        <f t="shared" si="2"/>
        <v>1098248</v>
      </c>
      <c r="J38" s="25">
        <f>VLOOKUP(A38,[9]Attainment!$A$2:$E$44,4,FALSE)</f>
        <v>0.1328543956043956</v>
      </c>
      <c r="K38" s="29">
        <f t="shared" si="3"/>
        <v>0.1128</v>
      </c>
      <c r="L38" s="27">
        <f t="shared" si="4"/>
        <v>-1.5900000000000001E-2</v>
      </c>
      <c r="M38" s="28">
        <f t="shared" si="5"/>
        <v>-3174935</v>
      </c>
      <c r="N38" s="30">
        <f t="shared" si="6"/>
        <v>1098248</v>
      </c>
      <c r="O38" s="25">
        <f t="shared" si="7"/>
        <v>5.499999945571433E-3</v>
      </c>
      <c r="P38" s="10" t="str">
        <f t="shared" si="8"/>
        <v>Imp</v>
      </c>
      <c r="Q38" s="31"/>
    </row>
    <row r="39" spans="1:17">
      <c r="A39" s="4">
        <v>210057</v>
      </c>
      <c r="B39" s="5" t="str">
        <f>VLOOKUP(A39,[8]Sheet1!$A$2:$J$90,10,FALSE)</f>
        <v>Adventist- Shady Grove</v>
      </c>
      <c r="C39" s="6">
        <f>VLOOKUP(A39,'[7]FY25 Est IP %'!$A$4:$G$55,6,FALSE)</f>
        <v>361126072.11772561</v>
      </c>
      <c r="D39" s="24">
        <f>VLOOKUP(A39,'[9]3.CY2024 Improve All Payers'!$A$7:$P$59,8,FALSE)</f>
        <v>0.1028</v>
      </c>
      <c r="E39" s="25">
        <f>VLOOKUP(A39,'[9]3.CY2024 Improve All Payers'!$A$7:$P$59,14,FALSE)</f>
        <v>0.114</v>
      </c>
      <c r="F39" s="25">
        <f>VLOOKUP(A39,'[9]3.CY2024 Improve All Payers'!$A$7:$P$59,15,FALSE)</f>
        <v>0.1089</v>
      </c>
      <c r="G39" s="26">
        <f t="shared" si="0"/>
        <v>-2.53E-2</v>
      </c>
      <c r="H39" s="27">
        <f t="shared" si="1"/>
        <v>-1.5599999999999999E-2</v>
      </c>
      <c r="I39" s="28">
        <f t="shared" si="2"/>
        <v>-5633567</v>
      </c>
      <c r="J39" s="25">
        <f>VLOOKUP(A39,[9]Attainment!$A$2:$E$44,4,FALSE)</f>
        <v>0.11988387096774193</v>
      </c>
      <c r="K39" s="29">
        <f t="shared" si="3"/>
        <v>0.1128</v>
      </c>
      <c r="L39" s="27">
        <f t="shared" si="4"/>
        <v>-5.5999999999999999E-3</v>
      </c>
      <c r="M39" s="28">
        <f t="shared" si="5"/>
        <v>-2022306</v>
      </c>
      <c r="N39" s="30">
        <f t="shared" si="6"/>
        <v>-2022306</v>
      </c>
      <c r="O39" s="25">
        <f t="shared" si="7"/>
        <v>-5.5999999893132516E-3</v>
      </c>
      <c r="P39" s="10" t="str">
        <f t="shared" si="8"/>
        <v>Att</v>
      </c>
      <c r="Q39" s="31"/>
    </row>
    <row r="40" spans="1:17">
      <c r="A40" s="4">
        <v>210058</v>
      </c>
      <c r="B40" s="5" t="str">
        <f>VLOOKUP(A40,[8]Sheet1!$A$2:$J$90,10,FALSE)</f>
        <v>UMMS- UMROI</v>
      </c>
      <c r="C40" s="6">
        <f>VLOOKUP(A40,'[7]FY25 Est IP %'!$A$4:$G$55,6,FALSE)</f>
        <v>89094194.440713227</v>
      </c>
      <c r="D40" s="24">
        <f>VLOOKUP(A40,'[9]3.CY2024 Improve All Payers'!$A$7:$P$59,8,FALSE)</f>
        <v>8.5400000000000004E-2</v>
      </c>
      <c r="E40" s="25">
        <f>VLOOKUP(A40,'[9]3.CY2024 Improve All Payers'!$A$7:$P$59,14,FALSE)</f>
        <v>0.12870000000000001</v>
      </c>
      <c r="F40" s="25">
        <f>VLOOKUP(A40,'[9]3.CY2024 Improve All Payers'!$A$7:$P$59,15,FALSE)</f>
        <v>0.50700000000000001</v>
      </c>
      <c r="G40" s="26">
        <f t="shared" si="0"/>
        <v>-2.53E-2</v>
      </c>
      <c r="H40" s="27">
        <f t="shared" si="1"/>
        <v>-0.02</v>
      </c>
      <c r="I40" s="28">
        <f>ROUND($C40*H40,0)</f>
        <v>-1781884</v>
      </c>
      <c r="J40" s="25">
        <f>VLOOKUP(A40,[9]Attainment!$A$2:$E$44,4,FALSE)</f>
        <v>0.12870000000000001</v>
      </c>
      <c r="K40" s="29">
        <f t="shared" si="3"/>
        <v>0.1128</v>
      </c>
      <c r="L40" s="27">
        <f t="shared" si="4"/>
        <v>-1.26E-2</v>
      </c>
      <c r="M40" s="28">
        <f>ROUND($C40*L40,0)*0.18</f>
        <v>-202065.66</v>
      </c>
      <c r="N40" s="30">
        <f t="shared" si="6"/>
        <v>-202065.66</v>
      </c>
      <c r="O40" s="25">
        <f t="shared" si="7"/>
        <v>-2.2680003031450317E-3</v>
      </c>
      <c r="P40" s="10" t="str">
        <f t="shared" si="8"/>
        <v>Att</v>
      </c>
      <c r="Q40" s="31"/>
    </row>
    <row r="41" spans="1:17">
      <c r="A41" s="4">
        <v>210060</v>
      </c>
      <c r="B41" s="5" t="str">
        <f>VLOOKUP(A41,[8]Sheet1!$A$2:$J$90,10,FALSE)</f>
        <v>Adventist-Ft. Washington</v>
      </c>
      <c r="C41" s="6">
        <f>VLOOKUP(A41,'[7]FY25 Est IP %'!$A$4:$G$55,6,FALSE)</f>
        <v>37325252.165667228</v>
      </c>
      <c r="D41" s="24">
        <f>VLOOKUP(A41,'[9]3.CY2024 Improve All Payers'!$A$7:$P$59,8,FALSE)</f>
        <v>9.7699999999999995E-2</v>
      </c>
      <c r="E41" s="25">
        <f>VLOOKUP(A41,'[9]3.CY2024 Improve All Payers'!$A$7:$P$59,14,FALSE)</f>
        <v>9.5699999999999993E-2</v>
      </c>
      <c r="F41" s="25">
        <f>VLOOKUP(A41,'[9]3.CY2024 Improve All Payers'!$A$7:$P$59,15,FALSE)</f>
        <v>-2.0500000000000001E-2</v>
      </c>
      <c r="G41" s="26">
        <f t="shared" si="0"/>
        <v>-2.53E-2</v>
      </c>
      <c r="H41" s="27">
        <f t="shared" si="1"/>
        <v>-5.9999999999999995E-4</v>
      </c>
      <c r="I41" s="28">
        <f t="shared" ref="I41:I46" si="9">ROUND($C41*H41,0)</f>
        <v>-22395</v>
      </c>
      <c r="J41" s="25">
        <f>VLOOKUP(A41,[9]Attainment!$A$2:$E$44,4,FALSE)</f>
        <v>0.16268999999999997</v>
      </c>
      <c r="K41" s="29">
        <f t="shared" si="3"/>
        <v>0.1128</v>
      </c>
      <c r="L41" s="27">
        <f t="shared" si="4"/>
        <v>-0.02</v>
      </c>
      <c r="M41" s="28">
        <f t="shared" ref="M41:M46" si="10">ROUND($C41*L41,0)</f>
        <v>-746505</v>
      </c>
      <c r="N41" s="30">
        <f t="shared" si="6"/>
        <v>-22395</v>
      </c>
      <c r="O41" s="25">
        <f t="shared" si="7"/>
        <v>-5.9999594646006232E-4</v>
      </c>
      <c r="P41" s="10" t="str">
        <f t="shared" si="8"/>
        <v>Imp</v>
      </c>
      <c r="Q41" s="31"/>
    </row>
    <row r="42" spans="1:17">
      <c r="A42" s="4">
        <v>210061</v>
      </c>
      <c r="B42" s="5" t="str">
        <f>VLOOKUP(A42,[8]Sheet1!$A$2:$J$90,10,FALSE)</f>
        <v>Atlantic General</v>
      </c>
      <c r="C42" s="6">
        <f>VLOOKUP(A42,'[7]FY25 Est IP %'!$A$4:$G$55,6,FALSE)</f>
        <v>49839515.065909728</v>
      </c>
      <c r="D42" s="24">
        <f>VLOOKUP(A42,'[9]3.CY2024 Improve All Payers'!$A$7:$P$59,8,FALSE)</f>
        <v>0.105</v>
      </c>
      <c r="E42" s="25">
        <f>VLOOKUP(A42,'[9]3.CY2024 Improve All Payers'!$A$7:$P$59,14,FALSE)</f>
        <v>0.1075</v>
      </c>
      <c r="F42" s="25">
        <f>VLOOKUP(A42,'[9]3.CY2024 Improve All Payers'!$A$7:$P$59,15,FALSE)</f>
        <v>2.3800000000000002E-2</v>
      </c>
      <c r="G42" s="26">
        <f t="shared" si="0"/>
        <v>-2.53E-2</v>
      </c>
      <c r="H42" s="27">
        <f t="shared" si="1"/>
        <v>-5.7000000000000002E-3</v>
      </c>
      <c r="I42" s="28">
        <f t="shared" si="9"/>
        <v>-284085</v>
      </c>
      <c r="J42" s="25">
        <f>VLOOKUP(A42,[9]Attainment!$A$2:$E$44,4,FALSE)</f>
        <v>0.11261904761904762</v>
      </c>
      <c r="K42" s="29">
        <f t="shared" si="3"/>
        <v>0.1128</v>
      </c>
      <c r="L42" s="27">
        <f t="shared" si="4"/>
        <v>1E-4</v>
      </c>
      <c r="M42" s="28">
        <f t="shared" si="10"/>
        <v>4984</v>
      </c>
      <c r="N42" s="30">
        <f t="shared" si="6"/>
        <v>4984</v>
      </c>
      <c r="O42" s="25">
        <f t="shared" si="7"/>
        <v>1.0000097299118907E-4</v>
      </c>
      <c r="P42" s="10" t="str">
        <f t="shared" si="8"/>
        <v>Att</v>
      </c>
      <c r="Q42" s="31"/>
    </row>
    <row r="43" spans="1:17">
      <c r="A43" s="4">
        <v>210062</v>
      </c>
      <c r="B43" s="5" t="str">
        <f>VLOOKUP(A43,[8]Sheet1!$A$2:$J$90,10,FALSE)</f>
        <v>MedStar- Southern MD</v>
      </c>
      <c r="C43" s="6">
        <f>VLOOKUP(A43,'[7]FY25 Est IP %'!$A$4:$G$55,6,FALSE)</f>
        <v>210782671.12984243</v>
      </c>
      <c r="D43" s="24">
        <f>VLOOKUP(A43,'[9]3.CY2024 Improve All Payers'!$A$7:$P$59,8,FALSE)</f>
        <v>0.1018</v>
      </c>
      <c r="E43" s="25">
        <f>VLOOKUP(A43,'[9]3.CY2024 Improve All Payers'!$A$7:$P$59,14,FALSE)</f>
        <v>9.2799999999999994E-2</v>
      </c>
      <c r="F43" s="25">
        <f>VLOOKUP(A43,'[9]3.CY2024 Improve All Payers'!$A$7:$P$59,15,FALSE)</f>
        <v>-8.8400000000000006E-2</v>
      </c>
      <c r="G43" s="26">
        <f t="shared" si="0"/>
        <v>-2.53E-2</v>
      </c>
      <c r="H43" s="27">
        <f t="shared" si="1"/>
        <v>7.3000000000000001E-3</v>
      </c>
      <c r="I43" s="28">
        <f t="shared" si="9"/>
        <v>1538713</v>
      </c>
      <c r="J43" s="25">
        <f>VLOOKUP(A43,[9]Attainment!$A$2:$E$44,4,FALSE)</f>
        <v>0.12626885245901637</v>
      </c>
      <c r="K43" s="29">
        <f t="shared" si="3"/>
        <v>0.1128</v>
      </c>
      <c r="L43" s="27">
        <f t="shared" si="4"/>
        <v>-1.0699999999999999E-2</v>
      </c>
      <c r="M43" s="28">
        <f t="shared" si="10"/>
        <v>-2255375</v>
      </c>
      <c r="N43" s="30">
        <f t="shared" si="6"/>
        <v>1538713</v>
      </c>
      <c r="O43" s="25">
        <f t="shared" si="7"/>
        <v>7.2999976314568598E-3</v>
      </c>
      <c r="P43" s="10" t="str">
        <f t="shared" si="8"/>
        <v>Imp</v>
      </c>
      <c r="Q43" s="31"/>
    </row>
    <row r="44" spans="1:17" s="34" customFormat="1">
      <c r="A44" s="4">
        <v>210063</v>
      </c>
      <c r="B44" s="5" t="str">
        <f>VLOOKUP(A44,[8]Sheet1!$A$2:$J$90,10,FALSE)</f>
        <v>UMMS- St. Joe</v>
      </c>
      <c r="C44" s="6">
        <f>VLOOKUP(A44,'[7]FY25 Est IP %'!$A$4:$G$55,6,FALSE)</f>
        <v>305357564.35793608</v>
      </c>
      <c r="D44" s="24">
        <f>VLOOKUP(A44,'[9]3.CY2024 Improve All Payers'!$A$7:$P$59,8,FALSE)</f>
        <v>0.1193</v>
      </c>
      <c r="E44" s="25">
        <f>VLOOKUP(A44,'[9]3.CY2024 Improve All Payers'!$A$7:$P$59,14,FALSE)</f>
        <v>0.1196</v>
      </c>
      <c r="F44" s="25">
        <f>VLOOKUP(A44,'[9]3.CY2024 Improve All Payers'!$A$7:$P$59,15,FALSE)</f>
        <v>2.5000000000000001E-3</v>
      </c>
      <c r="G44" s="26">
        <f t="shared" si="0"/>
        <v>-2.53E-2</v>
      </c>
      <c r="H44" s="27">
        <f t="shared" si="1"/>
        <v>-3.2000000000000002E-3</v>
      </c>
      <c r="I44" s="28">
        <f t="shared" si="9"/>
        <v>-977144</v>
      </c>
      <c r="J44" s="25">
        <f>VLOOKUP(A44,[9]Attainment!$A$2:$E$44,4,FALSE)</f>
        <v>0.12082666666666667</v>
      </c>
      <c r="K44" s="29">
        <f t="shared" si="3"/>
        <v>0.1128</v>
      </c>
      <c r="L44" s="27">
        <f t="shared" si="4"/>
        <v>-6.4000000000000003E-3</v>
      </c>
      <c r="M44" s="28">
        <f t="shared" si="10"/>
        <v>-1954288</v>
      </c>
      <c r="N44" s="30">
        <f t="shared" si="6"/>
        <v>-977144</v>
      </c>
      <c r="O44" s="25">
        <f t="shared" si="7"/>
        <v>-3.1999993255598697E-3</v>
      </c>
      <c r="P44" s="10" t="str">
        <f t="shared" si="8"/>
        <v>Imp</v>
      </c>
      <c r="Q44" s="31"/>
    </row>
    <row r="45" spans="1:17" s="34" customFormat="1">
      <c r="A45" s="4">
        <v>210064</v>
      </c>
      <c r="B45" s="5" t="str">
        <f>VLOOKUP(A45,[8]Sheet1!$A$2:$J$90,10,FALSE)</f>
        <v>Lifebridge- Levindale</v>
      </c>
      <c r="C45" s="6">
        <f>VLOOKUP(A45,'[7]FY25 Est IP %'!$A$4:$G$55,6,FALSE)</f>
        <v>71025639.338122815</v>
      </c>
      <c r="D45" s="24">
        <f>VLOOKUP(A45,'[9]3.CY2024 Improve All Payers'!$A$7:$P$59,8,FALSE)</f>
        <v>0.1124</v>
      </c>
      <c r="E45" s="25">
        <f>VLOOKUP(A45,'[9]3.CY2024 Improve All Payers'!$A$7:$P$59,14,FALSE)</f>
        <v>7.5999999999999998E-2</v>
      </c>
      <c r="F45" s="25">
        <f>VLOOKUP(A45,'[9]3.CY2024 Improve All Payers'!$A$7:$P$59,15,FALSE)</f>
        <v>-0.32379999999999998</v>
      </c>
      <c r="G45" s="26">
        <f t="shared" si="0"/>
        <v>-2.53E-2</v>
      </c>
      <c r="H45" s="27">
        <f t="shared" si="1"/>
        <v>0.02</v>
      </c>
      <c r="I45" s="28">
        <f t="shared" si="9"/>
        <v>1420513</v>
      </c>
      <c r="J45" s="25">
        <f>VLOOKUP(A45,[9]Attainment!$A$2:$E$44,4,FALSE)</f>
        <v>7.5999999999999998E-2</v>
      </c>
      <c r="K45" s="29">
        <f t="shared" si="3"/>
        <v>0.1128</v>
      </c>
      <c r="L45" s="27">
        <f t="shared" si="4"/>
        <v>0.02</v>
      </c>
      <c r="M45" s="28">
        <f t="shared" si="10"/>
        <v>1420513</v>
      </c>
      <c r="N45" s="30">
        <f t="shared" si="6"/>
        <v>1420513</v>
      </c>
      <c r="O45" s="25">
        <f t="shared" si="7"/>
        <v>2.0000003002261516E-2</v>
      </c>
      <c r="P45" s="10" t="str">
        <f t="shared" si="8"/>
        <v>Att</v>
      </c>
      <c r="Q45" s="31"/>
    </row>
    <row r="46" spans="1:17" s="34" customFormat="1">
      <c r="A46" s="4">
        <v>210065</v>
      </c>
      <c r="B46" s="5" t="str">
        <f>VLOOKUP(A46,[8]Sheet1!$A$2:$J$90,10,FALSE)</f>
        <v>Trinity - Holy Cross Germantown</v>
      </c>
      <c r="C46" s="6">
        <f>VLOOKUP(A46,'[7]FY25 Est IP %'!$A$4:$G$55,6,FALSE)</f>
        <v>106721582.92985249</v>
      </c>
      <c r="D46" s="24">
        <f>VLOOKUP(A46,'[9]3.CY2024 Improve All Payers'!$A$7:$P$59,8,FALSE)</f>
        <v>0.1179</v>
      </c>
      <c r="E46" s="25">
        <f>VLOOKUP(A46,'[9]3.CY2024 Improve All Payers'!$A$7:$P$59,14,FALSE)</f>
        <v>0.11940000000000001</v>
      </c>
      <c r="F46" s="25">
        <f>VLOOKUP(A46,'[9]3.CY2024 Improve All Payers'!$A$7:$P$59,15,FALSE)</f>
        <v>1.2699999999999999E-2</v>
      </c>
      <c r="G46" s="26">
        <f t="shared" si="0"/>
        <v>-2.53E-2</v>
      </c>
      <c r="H46" s="27">
        <f t="shared" si="1"/>
        <v>-4.4000000000000003E-3</v>
      </c>
      <c r="I46" s="28">
        <f t="shared" si="9"/>
        <v>-469575</v>
      </c>
      <c r="J46" s="25">
        <f>VLOOKUP(A46,[9]Attainment!$A$2:$E$44,4,FALSE)</f>
        <v>0.12220941176470587</v>
      </c>
      <c r="K46" s="29">
        <f t="shared" si="3"/>
        <v>0.1128</v>
      </c>
      <c r="L46" s="27">
        <f t="shared" si="4"/>
        <v>-7.4999999999999997E-3</v>
      </c>
      <c r="M46" s="28">
        <f t="shared" si="10"/>
        <v>-800412</v>
      </c>
      <c r="N46" s="30">
        <f t="shared" si="6"/>
        <v>-469575</v>
      </c>
      <c r="O46" s="25">
        <f t="shared" si="7"/>
        <v>-4.4000003289742162E-3</v>
      </c>
      <c r="P46" s="10" t="str">
        <f t="shared" si="8"/>
        <v>Imp</v>
      </c>
      <c r="Q46" s="31"/>
    </row>
    <row r="47" spans="1:17" s="34" customFormat="1">
      <c r="A47" s="4"/>
      <c r="B47" s="5"/>
      <c r="C47" s="6"/>
      <c r="D47" s="41"/>
      <c r="E47" s="41"/>
      <c r="F47" s="41"/>
      <c r="G47" s="42"/>
      <c r="H47" s="43"/>
      <c r="I47" s="28"/>
      <c r="J47" s="28"/>
      <c r="K47" s="29"/>
      <c r="L47" s="43"/>
      <c r="M47" s="28"/>
      <c r="N47" s="30"/>
      <c r="O47" s="29"/>
      <c r="P47" s="10"/>
    </row>
    <row r="48" spans="1:17" s="51" customFormat="1" ht="15.75">
      <c r="A48" s="11" t="s">
        <v>11</v>
      </c>
      <c r="B48" s="44"/>
      <c r="C48" s="45">
        <f>SUM(C4:C46)</f>
        <v>12634054157.034653</v>
      </c>
      <c r="D48" s="25"/>
      <c r="E48" s="46"/>
      <c r="F48" s="25"/>
      <c r="G48" s="47"/>
      <c r="H48" s="48"/>
      <c r="I48" s="49">
        <f>SUM(I4:I46)</f>
        <v>-45899899</v>
      </c>
      <c r="J48" s="49"/>
      <c r="K48" s="12"/>
      <c r="L48" s="50"/>
      <c r="M48" s="49">
        <f>SUM(M4:M46)</f>
        <v>-100545102.66</v>
      </c>
      <c r="N48" s="49">
        <f>SUM(N4:N46)</f>
        <v>-27938377.66</v>
      </c>
      <c r="O48" s="12"/>
      <c r="P48" s="11"/>
    </row>
    <row r="49" spans="1:16">
      <c r="A49" s="52" t="s">
        <v>12</v>
      </c>
      <c r="B49" s="53"/>
      <c r="C49" s="12"/>
      <c r="D49" s="12"/>
      <c r="E49" s="12"/>
      <c r="F49" s="12"/>
      <c r="G49" s="12"/>
      <c r="H49" s="50"/>
      <c r="I49" s="28">
        <f>SUMIF(I4:I46,"&lt;0",I4:I46)</f>
        <v>-57893582</v>
      </c>
      <c r="J49" s="28"/>
      <c r="K49" s="12"/>
      <c r="L49" s="50"/>
      <c r="M49" s="28">
        <f>SUMIF(M4:M46,"&lt;0",M4:M46)</f>
        <v>-110027988.66</v>
      </c>
      <c r="N49" s="30">
        <f>SUMIF(N4:N46,"&lt;0",N4:N46)</f>
        <v>-45138689.659999996</v>
      </c>
      <c r="O49" s="12"/>
      <c r="P49" s="12"/>
    </row>
    <row r="50" spans="1:16">
      <c r="A50" s="52" t="s">
        <v>13</v>
      </c>
      <c r="B50" s="53"/>
      <c r="C50" s="12"/>
      <c r="D50" s="12"/>
      <c r="E50" s="12"/>
      <c r="F50" s="12"/>
      <c r="G50" s="12"/>
      <c r="I50" s="28">
        <f>SUMIF(I4:I46,"&gt;0",I4:I46)</f>
        <v>11993683</v>
      </c>
      <c r="J50" s="28"/>
      <c r="K50" s="12"/>
      <c r="L50" s="50"/>
      <c r="M50" s="28">
        <f>SUMIF(M4:M46,"&gt;0",M4:M46)</f>
        <v>9482886</v>
      </c>
      <c r="N50" s="30">
        <f>SUMIF(N4:N46,"&gt;0",N4:N46)</f>
        <v>17200312</v>
      </c>
      <c r="O50" s="12"/>
      <c r="P50" s="12"/>
    </row>
    <row r="51" spans="1:16" ht="15.75">
      <c r="A51" s="54"/>
      <c r="B51" s="55"/>
      <c r="C51" s="6"/>
      <c r="D51" s="56"/>
      <c r="E51" s="56"/>
      <c r="F51" s="56"/>
      <c r="G51" s="57"/>
      <c r="H51" s="29"/>
      <c r="I51" s="30"/>
      <c r="J51" s="30"/>
      <c r="K51" s="12"/>
      <c r="L51" s="12"/>
      <c r="M51" s="30"/>
      <c r="N51" s="30"/>
      <c r="O51" s="12"/>
      <c r="P51" s="13"/>
    </row>
    <row r="52" spans="1:16" ht="15.75">
      <c r="A52" s="58"/>
      <c r="B52" s="59"/>
      <c r="C52" s="60"/>
      <c r="D52" s="61"/>
      <c r="E52" s="61"/>
      <c r="F52" s="61"/>
      <c r="G52" s="62"/>
      <c r="H52" s="63"/>
      <c r="I52" s="63"/>
      <c r="J52" s="63"/>
      <c r="N52" s="64"/>
    </row>
    <row r="53" spans="1:16">
      <c r="A53" s="102" t="s">
        <v>14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1:16">
      <c r="A55" s="8" t="s">
        <v>101</v>
      </c>
    </row>
    <row r="56" spans="1:16">
      <c r="A56" s="8" t="s">
        <v>103</v>
      </c>
      <c r="N56" s="64"/>
    </row>
    <row r="57" spans="1:16">
      <c r="N57" s="64"/>
    </row>
    <row r="58" spans="1:16" ht="15.75">
      <c r="B58" s="65" t="s">
        <v>15</v>
      </c>
      <c r="C58" s="66">
        <v>0.02</v>
      </c>
    </row>
    <row r="59" spans="1:16" ht="15.75">
      <c r="B59" s="65" t="s">
        <v>16</v>
      </c>
      <c r="C59" s="66">
        <v>-0.02</v>
      </c>
    </row>
    <row r="61" spans="1:16" ht="15.75">
      <c r="B61" s="65" t="s">
        <v>17</v>
      </c>
      <c r="C61" s="67">
        <v>-2.53E-2</v>
      </c>
    </row>
    <row r="62" spans="1:16" ht="15.75">
      <c r="B62" s="65" t="s">
        <v>18</v>
      </c>
      <c r="C62" s="67">
        <v>-0.19789999999999999</v>
      </c>
    </row>
    <row r="63" spans="1:16" ht="15.75">
      <c r="B63" s="65" t="s">
        <v>19</v>
      </c>
      <c r="C63" s="67">
        <v>0.14729999999999999</v>
      </c>
    </row>
    <row r="64" spans="1:16" ht="15.75">
      <c r="B64" s="65" t="s">
        <v>20</v>
      </c>
      <c r="C64" s="67">
        <v>0.1128</v>
      </c>
    </row>
    <row r="65" spans="2:3" ht="15.75">
      <c r="B65" s="65" t="s">
        <v>21</v>
      </c>
      <c r="C65" s="67">
        <v>8.7599999999999997E-2</v>
      </c>
    </row>
    <row r="66" spans="2:3" ht="15.75">
      <c r="B66" s="65" t="s">
        <v>22</v>
      </c>
      <c r="C66" s="67">
        <v>0.13800000000000001</v>
      </c>
    </row>
  </sheetData>
  <autoFilter ref="A3:P3" xr:uid="{00000000-0009-0000-0000-000002000000}">
    <sortState xmlns:xlrd2="http://schemas.microsoft.com/office/spreadsheetml/2017/richdata2" ref="A4:P45">
      <sortCondition ref="A3"/>
    </sortState>
  </autoFilter>
  <mergeCells count="5">
    <mergeCell ref="A2:F2"/>
    <mergeCell ref="G2:I2"/>
    <mergeCell ref="J2:M2"/>
    <mergeCell ref="N2:P2"/>
    <mergeCell ref="A53:N53"/>
  </mergeCells>
  <conditionalFormatting sqref="I4:I46 M4:N47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I47:J47">
    <cfRule type="cellIs" dxfId="1" priority="3" operator="lessThan">
      <formula>0</formula>
    </cfRule>
    <cfRule type="cellIs" dxfId="0" priority="4" operator="greaterThan">
      <formula>0</formula>
    </cfRule>
  </conditionalFormatting>
  <printOptions horizontalCentered="1" verticalCentered="1"/>
  <pageMargins left="0.45" right="0.45" top="0.25" bottom="0.25" header="0.3" footer="0.3"/>
  <pageSetup paperSize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8218-A86F-4ACF-933E-E004DCDD2994}">
  <dimension ref="A1:L56"/>
  <sheetViews>
    <sheetView workbookViewId="0">
      <pane xSplit="3" ySplit="2" topLeftCell="D4" activePane="bottomRight" state="frozen"/>
      <selection pane="topRight" activeCell="D1" sqref="D1"/>
      <selection pane="bottomLeft" activeCell="A3" sqref="A3"/>
      <selection pane="bottomRight" activeCell="G22" sqref="G22:G24"/>
    </sheetView>
  </sheetViews>
  <sheetFormatPr defaultRowHeight="15"/>
  <cols>
    <col min="2" max="2" width="49.7109375" customWidth="1"/>
    <col min="3" max="3" width="18.7109375" bestFit="1" customWidth="1"/>
    <col min="4" max="4" width="18.7109375" customWidth="1"/>
    <col min="5" max="7" width="17.140625" customWidth="1"/>
    <col min="14" max="14" width="19.140625" bestFit="1" customWidth="1"/>
  </cols>
  <sheetData>
    <row r="1" spans="1:12" ht="22.5" customHeight="1">
      <c r="A1" s="87" t="s">
        <v>95</v>
      </c>
      <c r="G1" s="68"/>
    </row>
    <row r="2" spans="1:12" ht="78.75" customHeight="1">
      <c r="A2" s="69" t="s">
        <v>23</v>
      </c>
      <c r="B2" s="69" t="s">
        <v>24</v>
      </c>
      <c r="C2" s="69" t="s">
        <v>91</v>
      </c>
      <c r="D2" s="69" t="s">
        <v>90</v>
      </c>
      <c r="E2" s="69" t="s">
        <v>92</v>
      </c>
      <c r="F2" s="69" t="s">
        <v>25</v>
      </c>
      <c r="G2" s="69" t="s">
        <v>26</v>
      </c>
    </row>
    <row r="3" spans="1:12" ht="15.75">
      <c r="A3" s="5">
        <v>210001</v>
      </c>
      <c r="B3" s="5" t="s">
        <v>35</v>
      </c>
      <c r="C3" s="70">
        <f>VLOOKUP(A3,'[7]FY25 Est IP %'!$A$4:$G$55,7,FALSE)</f>
        <v>269729948.85990429</v>
      </c>
      <c r="D3" s="71">
        <f>VLOOKUP(A3,'RRIP Revenue Adjustments'!A$4:P$46,6,FALSE)</f>
        <v>4.9399999999999999E-2</v>
      </c>
      <c r="E3" s="72">
        <f>VLOOKUP(A3,'[11]2.Disparity Gap'!$A$9:$C$51,3,FALSE)</f>
        <v>0.1539818</v>
      </c>
      <c r="F3" s="73">
        <f t="shared" ref="F3:F45" si="0">ROUND(IF(AND(E3&lt;=$C$54,D3&lt;=0),$E$54,IF(AND(E3&lt;=$C$53,E3&gt;=$C$54,D3&lt;=0),($E$53+((E3-$C$53)/($C$56))/10000),0)),6)</f>
        <v>0</v>
      </c>
      <c r="G3" s="74">
        <f t="shared" ref="G3:G45" si="1">ROUND(F3*C3,0)</f>
        <v>0</v>
      </c>
    </row>
    <row r="4" spans="1:12" ht="15.75">
      <c r="A4" s="5">
        <v>210002</v>
      </c>
      <c r="B4" s="5" t="s">
        <v>36</v>
      </c>
      <c r="C4" s="70">
        <f>VLOOKUP(A4,'[7]FY25 Est IP %'!$A$4:$G$55,7,FALSE)</f>
        <v>1572442188.1564894</v>
      </c>
      <c r="D4" s="71">
        <f>VLOOKUP(A4,'RRIP Revenue Adjustments'!A$4:P$46,6,FALSE)</f>
        <v>4.6600000000000003E-2</v>
      </c>
      <c r="E4" s="72">
        <f>VLOOKUP(A4,'[11]2.Disparity Gap'!$A$9:$C$51,3,FALSE)</f>
        <v>1.86027E-2</v>
      </c>
      <c r="F4" s="73">
        <f t="shared" si="0"/>
        <v>0</v>
      </c>
      <c r="G4" s="74">
        <f t="shared" si="1"/>
        <v>0</v>
      </c>
    </row>
    <row r="5" spans="1:12" ht="15.75">
      <c r="A5" s="5">
        <v>210003</v>
      </c>
      <c r="B5" s="5" t="s">
        <v>37</v>
      </c>
      <c r="C5" s="70">
        <f>VLOOKUP(A5,'[7]FY25 Est IP %'!$A$4:$G$55,7,FALSE)</f>
        <v>325349233.96876013</v>
      </c>
      <c r="D5" s="71">
        <f>VLOOKUP(A5,'RRIP Revenue Adjustments'!A$4:P$46,6,FALSE)</f>
        <v>-2.0999999999999999E-3</v>
      </c>
      <c r="E5" s="72">
        <f>VLOOKUP(A5,'[11]2.Disparity Gap'!$A$9:$C$51,3,FALSE)</f>
        <v>-0.13121099999999999</v>
      </c>
      <c r="F5" s="73">
        <f t="shared" si="0"/>
        <v>0</v>
      </c>
      <c r="G5" s="74">
        <f t="shared" si="1"/>
        <v>0</v>
      </c>
    </row>
    <row r="6" spans="1:12" ht="15.75">
      <c r="A6" s="5">
        <v>210004</v>
      </c>
      <c r="B6" s="5" t="s">
        <v>38</v>
      </c>
      <c r="C6" s="70">
        <f>VLOOKUP(A6,'[7]FY25 Est IP %'!$A$4:$G$55,7,FALSE)</f>
        <v>440757012.08590156</v>
      </c>
      <c r="D6" s="71">
        <f>VLOOKUP(A6,'RRIP Revenue Adjustments'!A$4:P$46,6,FALSE)</f>
        <v>2.8000000000000001E-2</v>
      </c>
      <c r="E6" s="72">
        <f>VLOOKUP(A6,'[11]2.Disparity Gap'!$A$9:$C$51,3,FALSE)</f>
        <v>0.63046259999999998</v>
      </c>
      <c r="F6" s="73">
        <f t="shared" si="0"/>
        <v>0</v>
      </c>
      <c r="G6" s="74">
        <f t="shared" si="1"/>
        <v>0</v>
      </c>
      <c r="L6" s="75"/>
    </row>
    <row r="7" spans="1:12" ht="15.75">
      <c r="A7" s="5">
        <v>210005</v>
      </c>
      <c r="B7" s="5" t="s">
        <v>39</v>
      </c>
      <c r="C7" s="70">
        <f>VLOOKUP(A7,'[7]FY25 Est IP %'!$A$4:$G$55,7,FALSE)</f>
        <v>255860247.93559751</v>
      </c>
      <c r="D7" s="71">
        <f>VLOOKUP(A7,'RRIP Revenue Adjustments'!A$4:P$46,6,FALSE)</f>
        <v>-3.4599999999999999E-2</v>
      </c>
      <c r="E7" s="72">
        <f>VLOOKUP(A7,'[11]2.Disparity Gap'!$A$9:$C$51,3,FALSE)</f>
        <v>-1.5720999999999999E-2</v>
      </c>
      <c r="F7" s="73">
        <f t="shared" si="0"/>
        <v>0</v>
      </c>
      <c r="G7" s="74">
        <f t="shared" si="1"/>
        <v>0</v>
      </c>
    </row>
    <row r="8" spans="1:12" ht="15.75">
      <c r="A8" s="5">
        <v>210008</v>
      </c>
      <c r="B8" s="5" t="s">
        <v>40</v>
      </c>
      <c r="C8" s="70">
        <f>VLOOKUP(A8,'[7]FY25 Est IP %'!$A$4:$G$55,7,FALSE)</f>
        <v>244094359.34199929</v>
      </c>
      <c r="D8" s="71">
        <f>VLOOKUP(A8,'RRIP Revenue Adjustments'!A$4:P$46,6,FALSE)</f>
        <v>-2.69E-2</v>
      </c>
      <c r="E8" s="72">
        <f>VLOOKUP(A8,'[11]2.Disparity Gap'!$A$9:$C$51,3,FALSE)</f>
        <v>0.44897369999999998</v>
      </c>
      <c r="F8" s="73">
        <f t="shared" si="0"/>
        <v>0</v>
      </c>
      <c r="G8" s="74">
        <f t="shared" si="1"/>
        <v>0</v>
      </c>
    </row>
    <row r="9" spans="1:12" ht="15.75">
      <c r="A9" s="5">
        <v>210009</v>
      </c>
      <c r="B9" s="5" t="s">
        <v>41</v>
      </c>
      <c r="C9" s="70">
        <f>VLOOKUP(A9,'[7]FY25 Est IP %'!$A$4:$G$55,7,FALSE)</f>
        <v>1915323835.9751489</v>
      </c>
      <c r="D9" s="71">
        <f>VLOOKUP(A9,'RRIP Revenue Adjustments'!A$4:P$46,6,FALSE)</f>
        <v>-2.3099999999999999E-2</v>
      </c>
      <c r="E9" s="72">
        <f>VLOOKUP(A9,'[11]2.Disparity Gap'!$A$9:$C$51,3,FALSE)</f>
        <v>2.9799800000000001E-2</v>
      </c>
      <c r="F9" s="73">
        <f t="shared" si="0"/>
        <v>0</v>
      </c>
      <c r="G9" s="74">
        <f t="shared" si="1"/>
        <v>0</v>
      </c>
    </row>
    <row r="10" spans="1:12" ht="15.75">
      <c r="A10" s="5">
        <v>210011</v>
      </c>
      <c r="B10" s="5" t="s">
        <v>42</v>
      </c>
      <c r="C10" s="70">
        <f>VLOOKUP(A10,'[7]FY25 Est IP %'!$A$4:$G$55,7,FALSE)</f>
        <v>280211775.5395633</v>
      </c>
      <c r="D10" s="71">
        <f>VLOOKUP(A10,'RRIP Revenue Adjustments'!A$4:P$46,6,FALSE)</f>
        <v>-7.0599999999999996E-2</v>
      </c>
      <c r="E10" s="72">
        <f>VLOOKUP(A10,'[11]2.Disparity Gap'!$A$9:$C$51,3,FALSE)</f>
        <v>-7.1327000000000002E-2</v>
      </c>
      <c r="F10" s="73">
        <f t="shared" si="0"/>
        <v>0</v>
      </c>
      <c r="G10" s="74">
        <f t="shared" si="1"/>
        <v>0</v>
      </c>
    </row>
    <row r="11" spans="1:12" ht="15.75">
      <c r="A11" s="5">
        <v>210012</v>
      </c>
      <c r="B11" s="5" t="s">
        <v>43</v>
      </c>
      <c r="C11" s="70">
        <f>VLOOKUP(A11,'[7]FY25 Est IP %'!$A$4:$G$55,7,FALSE)</f>
        <v>527147859.45257121</v>
      </c>
      <c r="D11" s="71">
        <f>VLOOKUP(A11,'RRIP Revenue Adjustments'!A$4:P$46,6,FALSE)</f>
        <v>4.19E-2</v>
      </c>
      <c r="E11" s="72">
        <f>VLOOKUP(A11,'[11]2.Disparity Gap'!$A$9:$C$51,3,FALSE)</f>
        <v>0.17985689999999999</v>
      </c>
      <c r="F11" s="73">
        <f t="shared" si="0"/>
        <v>0</v>
      </c>
      <c r="G11" s="74">
        <f t="shared" si="1"/>
        <v>0</v>
      </c>
    </row>
    <row r="12" spans="1:12" ht="15.75">
      <c r="A12" s="5">
        <v>210015</v>
      </c>
      <c r="B12" s="5" t="s">
        <v>44</v>
      </c>
      <c r="C12" s="70">
        <f>VLOOKUP(A12,'[7]FY25 Est IP %'!$A$4:$G$55,7,FALSE)</f>
        <v>407544465.58804011</v>
      </c>
      <c r="D12" s="71">
        <f>VLOOKUP(A12,'RRIP Revenue Adjustments'!A$4:P$46,6,FALSE)</f>
        <v>6.9400000000000003E-2</v>
      </c>
      <c r="E12" s="72">
        <f>VLOOKUP(A12,'[11]2.Disparity Gap'!$A$9:$C$51,3,FALSE)</f>
        <v>-0.14488300000000001</v>
      </c>
      <c r="F12" s="73">
        <f t="shared" si="0"/>
        <v>0</v>
      </c>
      <c r="G12" s="74">
        <f t="shared" si="1"/>
        <v>0</v>
      </c>
    </row>
    <row r="13" spans="1:12" ht="15.75">
      <c r="A13" s="5">
        <v>210016</v>
      </c>
      <c r="B13" s="5" t="s">
        <v>45</v>
      </c>
      <c r="C13" s="70">
        <f>VLOOKUP(A13,'[7]FY25 Est IP %'!$A$4:$G$55,7,FALSE)</f>
        <v>269335289.18291163</v>
      </c>
      <c r="D13" s="71">
        <f>VLOOKUP(A13,'RRIP Revenue Adjustments'!A$4:P$46,6,FALSE)</f>
        <v>-2.4199999999999999E-2</v>
      </c>
      <c r="E13" s="72">
        <f>VLOOKUP(A13,'[11]2.Disparity Gap'!$A$9:$C$51,3,FALSE)</f>
        <v>-0.27768399999999999</v>
      </c>
      <c r="F13" s="73">
        <f t="shared" si="0"/>
        <v>0</v>
      </c>
      <c r="G13" s="74">
        <f t="shared" si="1"/>
        <v>0</v>
      </c>
    </row>
    <row r="14" spans="1:12" ht="15.75">
      <c r="A14" s="5">
        <v>210017</v>
      </c>
      <c r="B14" s="5" t="s">
        <v>46</v>
      </c>
      <c r="C14" s="70">
        <f>VLOOKUP(A14,'[7]FY25 Est IP %'!$A$4:$G$55,7,FALSE)</f>
        <v>31765004.817550227</v>
      </c>
      <c r="D14" s="71">
        <f>VLOOKUP(A14,'RRIP Revenue Adjustments'!A$4:P$46,6,FALSE)</f>
        <v>0.27579999999999999</v>
      </c>
      <c r="E14" s="72">
        <f>VLOOKUP(A14,'[11]2.Disparity Gap'!$A$9:$C$51,3,FALSE)</f>
        <v>0.22819980000000001</v>
      </c>
      <c r="F14" s="73">
        <f t="shared" si="0"/>
        <v>0</v>
      </c>
      <c r="G14" s="74">
        <f t="shared" si="1"/>
        <v>0</v>
      </c>
    </row>
    <row r="15" spans="1:12" ht="15.75">
      <c r="A15" s="5">
        <v>210018</v>
      </c>
      <c r="B15" s="5" t="s">
        <v>47</v>
      </c>
      <c r="C15" s="70">
        <f>VLOOKUP(A15,'[7]FY25 Est IP %'!$A$4:$G$55,7,FALSE)</f>
        <v>107202091.80729701</v>
      </c>
      <c r="D15" s="71">
        <f>VLOOKUP(A15,'RRIP Revenue Adjustments'!A$4:P$46,6,FALSE)</f>
        <v>5.67E-2</v>
      </c>
      <c r="E15" s="72">
        <f>VLOOKUP(A15,'[11]2.Disparity Gap'!$A$9:$C$51,3,FALSE)</f>
        <v>-6.8032999999999996E-2</v>
      </c>
      <c r="F15" s="73">
        <f t="shared" si="0"/>
        <v>0</v>
      </c>
      <c r="G15" s="74">
        <f t="shared" si="1"/>
        <v>0</v>
      </c>
    </row>
    <row r="16" spans="1:12" ht="15.75">
      <c r="A16" s="5">
        <v>210019</v>
      </c>
      <c r="B16" s="5" t="s">
        <v>48</v>
      </c>
      <c r="C16" s="70">
        <f>VLOOKUP(A16,'[7]FY25 Est IP %'!$A$4:$G$55,7,FALSE)</f>
        <v>356375985.75354344</v>
      </c>
      <c r="D16" s="71">
        <f>VLOOKUP(A16,'RRIP Revenue Adjustments'!A$4:P$46,6,FALSE)</f>
        <v>-9.1700000000000004E-2</v>
      </c>
      <c r="E16" s="72">
        <f>VLOOKUP(A16,'[11]2.Disparity Gap'!$A$9:$C$51,3,FALSE)</f>
        <v>0.1454309</v>
      </c>
      <c r="F16" s="73">
        <f t="shared" si="0"/>
        <v>0</v>
      </c>
      <c r="G16" s="74">
        <f t="shared" si="1"/>
        <v>0</v>
      </c>
    </row>
    <row r="17" spans="1:7" ht="15.75">
      <c r="A17" s="5">
        <v>210022</v>
      </c>
      <c r="B17" s="5" t="s">
        <v>49</v>
      </c>
      <c r="C17" s="70">
        <f>VLOOKUP(A17,'[7]FY25 Est IP %'!$A$4:$G$55,7,FALSE)</f>
        <v>276688735.516213</v>
      </c>
      <c r="D17" s="71">
        <f>VLOOKUP(A17,'RRIP Revenue Adjustments'!A$4:P$46,6,FALSE)</f>
        <v>-5.5100000000000003E-2</v>
      </c>
      <c r="E17" s="72">
        <f>VLOOKUP(A17,'[11]2.Disparity Gap'!$A$9:$C$51,3,FALSE)</f>
        <v>-9.4059999999999994E-3</v>
      </c>
      <c r="F17" s="73">
        <f t="shared" si="0"/>
        <v>0</v>
      </c>
      <c r="G17" s="74">
        <f t="shared" si="1"/>
        <v>0</v>
      </c>
    </row>
    <row r="18" spans="1:7" ht="15.75">
      <c r="A18" s="5">
        <v>210023</v>
      </c>
      <c r="B18" s="5" t="s">
        <v>50</v>
      </c>
      <c r="C18" s="70">
        <f>VLOOKUP(A18,'[7]FY25 Est IP %'!$A$4:$G$55,7,FALSE)</f>
        <v>419860154.45890325</v>
      </c>
      <c r="D18" s="71">
        <f>VLOOKUP(A18,'RRIP Revenue Adjustments'!A$4:P$46,6,FALSE)</f>
        <v>4.0300000000000002E-2</v>
      </c>
      <c r="E18" s="72">
        <f>VLOOKUP(A18,'[11]2.Disparity Gap'!$A$9:$C$51,3,FALSE)</f>
        <v>-7.9501000000000002E-2</v>
      </c>
      <c r="F18" s="73">
        <f t="shared" si="0"/>
        <v>0</v>
      </c>
      <c r="G18" s="74">
        <f t="shared" si="1"/>
        <v>0</v>
      </c>
    </row>
    <row r="19" spans="1:7" ht="15.75">
      <c r="A19" s="5">
        <v>210024</v>
      </c>
      <c r="B19" s="5" t="s">
        <v>51</v>
      </c>
      <c r="C19" s="70">
        <f>VLOOKUP(A19,'[7]FY25 Est IP %'!$A$4:$G$55,7,FALSE)</f>
        <v>306565594.11775023</v>
      </c>
      <c r="D19" s="71">
        <f>VLOOKUP(A19,'RRIP Revenue Adjustments'!A$4:P$46,6,FALSE)</f>
        <v>2.9000000000000001E-2</v>
      </c>
      <c r="E19" s="72">
        <f>VLOOKUP(A19,'[11]2.Disparity Gap'!$A$9:$C$51,3,FALSE)</f>
        <v>-0.17286699999999999</v>
      </c>
      <c r="F19" s="73">
        <f t="shared" si="0"/>
        <v>0</v>
      </c>
      <c r="G19" s="74">
        <f t="shared" si="1"/>
        <v>0</v>
      </c>
    </row>
    <row r="20" spans="1:7" ht="15.75">
      <c r="A20" s="5">
        <v>210027</v>
      </c>
      <c r="B20" s="5" t="s">
        <v>52</v>
      </c>
      <c r="C20" s="70">
        <f>VLOOKUP(A20,'[7]FY25 Est IP %'!$A$4:$G$55,7,FALSE)</f>
        <v>206549733.52949753</v>
      </c>
      <c r="D20" s="71">
        <f>VLOOKUP(A20,'RRIP Revenue Adjustments'!A$4:P$46,6,FALSE)</f>
        <v>-3.3000000000000002E-2</v>
      </c>
      <c r="E20" s="72">
        <f>VLOOKUP(A20,'[11]2.Disparity Gap'!$A$9:$C$51,3,FALSE)</f>
        <v>2.55558E-2</v>
      </c>
      <c r="F20" s="73">
        <f t="shared" si="0"/>
        <v>0</v>
      </c>
      <c r="G20" s="74">
        <f t="shared" si="1"/>
        <v>0</v>
      </c>
    </row>
    <row r="21" spans="1:7" ht="15.75">
      <c r="A21" s="5">
        <v>210028</v>
      </c>
      <c r="B21" s="5" t="s">
        <v>53</v>
      </c>
      <c r="C21" s="70">
        <f>VLOOKUP(A21,'[7]FY25 Est IP %'!$A$4:$G$55,7,FALSE)</f>
        <v>99664006.456041887</v>
      </c>
      <c r="D21" s="71">
        <f>VLOOKUP(A21,'RRIP Revenue Adjustments'!A$4:P$46,6,FALSE)</f>
        <v>-0.13739999999999999</v>
      </c>
      <c r="E21" s="72">
        <f>VLOOKUP(A21,'[11]2.Disparity Gap'!$A$9:$C$51,3,FALSE)</f>
        <v>-0.217697</v>
      </c>
      <c r="F21" s="73">
        <f t="shared" si="0"/>
        <v>0</v>
      </c>
      <c r="G21" s="74">
        <f t="shared" si="1"/>
        <v>0</v>
      </c>
    </row>
    <row r="22" spans="1:7" ht="15.75">
      <c r="A22" s="5">
        <v>210029</v>
      </c>
      <c r="B22" s="5" t="s">
        <v>54</v>
      </c>
      <c r="C22" s="70">
        <f>VLOOKUP(A22,'[7]FY25 Est IP %'!$A$4:$G$55,7,FALSE)</f>
        <v>505597983.46092343</v>
      </c>
      <c r="D22" s="71">
        <f>VLOOKUP(A22,'RRIP Revenue Adjustments'!A$4:P$46,6,FALSE)</f>
        <v>3.9699999999999999E-2</v>
      </c>
      <c r="E22" s="72">
        <f>VLOOKUP(A22,'[11]2.Disparity Gap'!$A$9:$C$51,3,FALSE)</f>
        <v>-0.27189200000000002</v>
      </c>
      <c r="F22" s="73">
        <f t="shared" si="0"/>
        <v>0</v>
      </c>
      <c r="G22" s="74">
        <f t="shared" si="1"/>
        <v>0</v>
      </c>
    </row>
    <row r="23" spans="1:7" ht="15.75">
      <c r="A23" s="5">
        <v>210030</v>
      </c>
      <c r="B23" s="5" t="s">
        <v>104</v>
      </c>
      <c r="C23" s="70">
        <f>VLOOKUP(A23,'[7]FY25 Est IP %'!$A$4:$G$55,7,FALSE)</f>
        <v>10830306.208835464</v>
      </c>
      <c r="D23" s="71">
        <f>VLOOKUP(A23,'RRIP Revenue Adjustments'!A$4:P$46,6,FALSE)</f>
        <v>5.1000000000000004E-3</v>
      </c>
      <c r="E23" s="72">
        <f>VLOOKUP(A23,'[11]2.Disparity Gap'!$A$9:$C$51,3,FALSE)</f>
        <v>1.9487E-3</v>
      </c>
      <c r="F23" s="73">
        <f t="shared" si="0"/>
        <v>0</v>
      </c>
      <c r="G23" s="74">
        <f t="shared" si="1"/>
        <v>0</v>
      </c>
    </row>
    <row r="24" spans="1:7" ht="15.75">
      <c r="A24" s="5">
        <v>210032</v>
      </c>
      <c r="B24" s="5" t="s">
        <v>55</v>
      </c>
      <c r="C24" s="70">
        <f>VLOOKUP(A24,'[7]FY25 Est IP %'!$A$4:$G$55,7,FALSE)</f>
        <v>111158432.48140849</v>
      </c>
      <c r="D24" s="71">
        <f>VLOOKUP(A24,'RRIP Revenue Adjustments'!A$4:P$46,6,FALSE)</f>
        <v>-5.6500000000000002E-2</v>
      </c>
      <c r="E24" s="72">
        <f>VLOOKUP(A24,'[11]2.Disparity Gap'!$A$9:$C$51,3,FALSE)</f>
        <v>0.18316760000000001</v>
      </c>
      <c r="F24" s="73">
        <f t="shared" si="0"/>
        <v>0</v>
      </c>
      <c r="G24" s="74">
        <f t="shared" si="1"/>
        <v>0</v>
      </c>
    </row>
    <row r="25" spans="1:7" ht="15.75">
      <c r="A25" s="5">
        <v>210033</v>
      </c>
      <c r="B25" s="5" t="s">
        <v>56</v>
      </c>
      <c r="C25" s="70">
        <f>VLOOKUP(A25,'[7]FY25 Est IP %'!$A$4:$G$55,7,FALSE)</f>
        <v>166721864.66866884</v>
      </c>
      <c r="D25" s="71">
        <f>VLOOKUP(A25,'RRIP Revenue Adjustments'!A$4:P$46,6,FALSE)</f>
        <v>-2.5399999999999999E-2</v>
      </c>
      <c r="E25" s="72">
        <f>VLOOKUP(A25,'[11]2.Disparity Gap'!$A$9:$C$51,3,FALSE)</f>
        <v>-0.28674899999999998</v>
      </c>
      <c r="F25" s="73">
        <f t="shared" si="0"/>
        <v>0</v>
      </c>
      <c r="G25" s="74">
        <f t="shared" si="1"/>
        <v>0</v>
      </c>
    </row>
    <row r="26" spans="1:7" ht="15.75">
      <c r="A26" s="5">
        <v>210034</v>
      </c>
      <c r="B26" s="5" t="s">
        <v>57</v>
      </c>
      <c r="C26" s="70">
        <f>VLOOKUP(A26,'[7]FY25 Est IP %'!$A$4:$G$55,7,FALSE)</f>
        <v>137076632.53282389</v>
      </c>
      <c r="D26" s="71">
        <f>VLOOKUP(A26,'RRIP Revenue Adjustments'!A$4:P$46,6,FALSE)</f>
        <v>2.0400000000000001E-2</v>
      </c>
      <c r="E26" s="72">
        <f>VLOOKUP(A26,'[11]2.Disparity Gap'!$A$9:$C$51,3,FALSE)</f>
        <v>1.54734E-2</v>
      </c>
      <c r="F26" s="73">
        <f t="shared" si="0"/>
        <v>0</v>
      </c>
      <c r="G26" s="74">
        <f t="shared" si="1"/>
        <v>0</v>
      </c>
    </row>
    <row r="27" spans="1:7" ht="15.75">
      <c r="A27" s="5">
        <v>210035</v>
      </c>
      <c r="B27" s="5" t="s">
        <v>58</v>
      </c>
      <c r="C27" s="70">
        <f>VLOOKUP(A27,'[7]FY25 Est IP %'!$A$4:$G$55,7,FALSE)</f>
        <v>105216708.0366665</v>
      </c>
      <c r="D27" s="71">
        <f>VLOOKUP(A27,'RRIP Revenue Adjustments'!A$4:P$46,6,FALSE)</f>
        <v>-1.8499999999999999E-2</v>
      </c>
      <c r="E27" s="72">
        <f>VLOOKUP(A27,'[11]2.Disparity Gap'!$A$9:$C$51,3,FALSE)</f>
        <v>0.10406840000000001</v>
      </c>
      <c r="F27" s="73">
        <f t="shared" si="0"/>
        <v>0</v>
      </c>
      <c r="G27" s="74">
        <f t="shared" si="1"/>
        <v>0</v>
      </c>
    </row>
    <row r="28" spans="1:7" ht="15.75">
      <c r="A28" s="5">
        <v>210037</v>
      </c>
      <c r="B28" s="5" t="s">
        <v>59</v>
      </c>
      <c r="C28" s="70">
        <f>VLOOKUP(A28,'[7]FY25 Est IP %'!$A$4:$G$55,7,FALSE)</f>
        <v>138384759.71120802</v>
      </c>
      <c r="D28" s="71">
        <f>VLOOKUP(A28,'RRIP Revenue Adjustments'!A$4:P$46,6,FALSE)</f>
        <v>-4.7300000000000002E-2</v>
      </c>
      <c r="E28" s="72">
        <f>VLOOKUP(A28,'[11]2.Disparity Gap'!$A$9:$C$51,3,FALSE)</f>
        <v>0.25906370000000001</v>
      </c>
      <c r="F28" s="73">
        <f t="shared" si="0"/>
        <v>0</v>
      </c>
      <c r="G28" s="74">
        <f t="shared" si="1"/>
        <v>0</v>
      </c>
    </row>
    <row r="29" spans="1:7" ht="15.75">
      <c r="A29" s="5">
        <v>210038</v>
      </c>
      <c r="B29" s="5" t="s">
        <v>60</v>
      </c>
      <c r="C29" s="70">
        <f>VLOOKUP(A29,'[7]FY25 Est IP %'!$A$4:$G$55,7,FALSE)</f>
        <v>140973898.76923245</v>
      </c>
      <c r="D29" s="71">
        <f>VLOOKUP(A29,'RRIP Revenue Adjustments'!A$4:P$46,6,FALSE)</f>
        <v>1.6000000000000001E-3</v>
      </c>
      <c r="E29" s="72">
        <f>VLOOKUP(A29,'[11]2.Disparity Gap'!$A$9:$C$51,3,FALSE)</f>
        <v>-0.30124299999999998</v>
      </c>
      <c r="F29" s="73">
        <f t="shared" si="0"/>
        <v>0</v>
      </c>
      <c r="G29" s="74">
        <f t="shared" si="1"/>
        <v>0</v>
      </c>
    </row>
    <row r="30" spans="1:7" ht="15.75">
      <c r="A30" s="5">
        <v>210039</v>
      </c>
      <c r="B30" s="5" t="s">
        <v>61</v>
      </c>
      <c r="C30" s="70">
        <f>VLOOKUP(A30,'[7]FY25 Est IP %'!$A$4:$G$55,7,FALSE)</f>
        <v>84946923.12281163</v>
      </c>
      <c r="D30" s="71">
        <f>VLOOKUP(A30,'RRIP Revenue Adjustments'!A$4:P$46,6,FALSE)</f>
        <v>7.0699999999999999E-2</v>
      </c>
      <c r="E30" s="72">
        <f>VLOOKUP(A30,'[11]2.Disparity Gap'!$A$9:$C$51,3,FALSE)</f>
        <v>0.35710950000000002</v>
      </c>
      <c r="F30" s="73">
        <f t="shared" si="0"/>
        <v>0</v>
      </c>
      <c r="G30" s="74">
        <f t="shared" si="1"/>
        <v>0</v>
      </c>
    </row>
    <row r="31" spans="1:7" ht="15.75">
      <c r="A31" s="5">
        <v>210040</v>
      </c>
      <c r="B31" s="5" t="s">
        <v>62</v>
      </c>
      <c r="C31" s="70">
        <f>VLOOKUP(A31,'[7]FY25 Est IP %'!$A$4:$G$55,7,FALSE)</f>
        <v>173564818.53998455</v>
      </c>
      <c r="D31" s="71">
        <f>VLOOKUP(A31,'RRIP Revenue Adjustments'!A$4:P$46,6,FALSE)</f>
        <v>3.1800000000000002E-2</v>
      </c>
      <c r="E31" s="72">
        <f>VLOOKUP(A31,'[11]2.Disparity Gap'!$A$9:$C$51,3,FALSE)</f>
        <v>-0.106891</v>
      </c>
      <c r="F31" s="73">
        <f t="shared" si="0"/>
        <v>0</v>
      </c>
      <c r="G31" s="74">
        <f t="shared" si="1"/>
        <v>0</v>
      </c>
    </row>
    <row r="32" spans="1:7" ht="15.75">
      <c r="A32" s="5">
        <v>210043</v>
      </c>
      <c r="B32" s="5" t="s">
        <v>63</v>
      </c>
      <c r="C32" s="70">
        <f>VLOOKUP(A32,'[7]FY25 Est IP %'!$A$4:$G$55,7,FALSE)</f>
        <v>329675757.19768006</v>
      </c>
      <c r="D32" s="71">
        <f>VLOOKUP(A32,'RRIP Revenue Adjustments'!A$4:P$46,6,FALSE)</f>
        <v>3.78E-2</v>
      </c>
      <c r="E32" s="72">
        <f>VLOOKUP(A32,'[11]2.Disparity Gap'!$A$9:$C$51,3,FALSE)</f>
        <v>-1.6017E-2</v>
      </c>
      <c r="F32" s="73">
        <f t="shared" si="0"/>
        <v>0</v>
      </c>
      <c r="G32" s="74">
        <f t="shared" si="1"/>
        <v>0</v>
      </c>
    </row>
    <row r="33" spans="1:7" ht="15.75">
      <c r="A33" s="5">
        <v>210044</v>
      </c>
      <c r="B33" s="5" t="s">
        <v>64</v>
      </c>
      <c r="C33" s="70">
        <f>VLOOKUP(A33,'[7]FY25 Est IP %'!$A$4:$G$55,7,FALSE)</f>
        <v>274971839.95852745</v>
      </c>
      <c r="D33" s="71">
        <f>VLOOKUP(A33,'RRIP Revenue Adjustments'!A$4:P$46,6,FALSE)</f>
        <v>-2.69E-2</v>
      </c>
      <c r="E33" s="72">
        <f>VLOOKUP(A33,'[11]2.Disparity Gap'!$A$9:$C$51,3,FALSE)</f>
        <v>2.0274E-2</v>
      </c>
      <c r="F33" s="73">
        <f t="shared" si="0"/>
        <v>0</v>
      </c>
      <c r="G33" s="74">
        <f t="shared" si="1"/>
        <v>0</v>
      </c>
    </row>
    <row r="34" spans="1:7" ht="15.75">
      <c r="A34" s="5">
        <v>210048</v>
      </c>
      <c r="B34" s="5" t="s">
        <v>65</v>
      </c>
      <c r="C34" s="70">
        <f>VLOOKUP(A34,'[7]FY25 Est IP %'!$A$4:$G$55,7,FALSE)</f>
        <v>256140272.88510513</v>
      </c>
      <c r="D34" s="71">
        <f>VLOOKUP(A34,'RRIP Revenue Adjustments'!A$4:P$46,6,FALSE)</f>
        <v>-3.0700000000000002E-2</v>
      </c>
      <c r="E34" s="72">
        <f>VLOOKUP(A34,'[11]2.Disparity Gap'!$A$9:$C$51,3,FALSE)</f>
        <v>0.27151760000000003</v>
      </c>
      <c r="F34" s="73">
        <f t="shared" si="0"/>
        <v>0</v>
      </c>
      <c r="G34" s="74">
        <f t="shared" si="1"/>
        <v>0</v>
      </c>
    </row>
    <row r="35" spans="1:7" ht="15.75">
      <c r="A35" s="5">
        <v>210049</v>
      </c>
      <c r="B35" s="5" t="s">
        <v>66</v>
      </c>
      <c r="C35" s="70">
        <f>VLOOKUP(A35,'[7]FY25 Est IP %'!$A$4:$G$55,7,FALSE)</f>
        <v>260331647.86769882</v>
      </c>
      <c r="D35" s="71">
        <f>VLOOKUP(A35,'RRIP Revenue Adjustments'!A$4:P$46,6,FALSE)</f>
        <v>8.5000000000000006E-2</v>
      </c>
      <c r="E35" s="72">
        <f>VLOOKUP(A35,'[11]2.Disparity Gap'!$A$9:$C$51,3,FALSE)</f>
        <v>0.51306470000000004</v>
      </c>
      <c r="F35" s="73">
        <f t="shared" si="0"/>
        <v>0</v>
      </c>
      <c r="G35" s="74">
        <f t="shared" si="1"/>
        <v>0</v>
      </c>
    </row>
    <row r="36" spans="1:7" ht="15.75">
      <c r="A36" s="5">
        <v>210051</v>
      </c>
      <c r="B36" s="5" t="s">
        <v>67</v>
      </c>
      <c r="C36" s="70">
        <f>VLOOKUP(A36,'[7]FY25 Est IP %'!$A$4:$G$55,7,FALSE)</f>
        <v>195040840.98209977</v>
      </c>
      <c r="D36" s="71">
        <f>VLOOKUP(A36,'RRIP Revenue Adjustments'!A$4:P$46,6,FALSE)</f>
        <v>1.1599999999999999E-2</v>
      </c>
      <c r="E36" s="72">
        <f>VLOOKUP(A36,'[11]2.Disparity Gap'!$A$9:$C$51,3,FALSE)</f>
        <v>7.9474900000000001E-2</v>
      </c>
      <c r="F36" s="73">
        <f t="shared" si="0"/>
        <v>0</v>
      </c>
      <c r="G36" s="74">
        <f t="shared" si="1"/>
        <v>0</v>
      </c>
    </row>
    <row r="37" spans="1:7" ht="15.75">
      <c r="A37" s="5">
        <v>210056</v>
      </c>
      <c r="B37" s="5" t="s">
        <v>68</v>
      </c>
      <c r="C37" s="70">
        <f>VLOOKUP(A37,'[7]FY25 Est IP %'!$A$4:$G$55,7,FALSE)</f>
        <v>199681456.52152282</v>
      </c>
      <c r="D37" s="71">
        <f>VLOOKUP(A37,'RRIP Revenue Adjustments'!A$4:P$46,6,FALSE)</f>
        <v>-7.2999999999999995E-2</v>
      </c>
      <c r="E37" s="72">
        <f>VLOOKUP(A37,'[11]2.Disparity Gap'!$A$9:$C$51,3,FALSE)</f>
        <v>0.3695119</v>
      </c>
      <c r="F37" s="73">
        <f t="shared" si="0"/>
        <v>0</v>
      </c>
      <c r="G37" s="74">
        <f t="shared" si="1"/>
        <v>0</v>
      </c>
    </row>
    <row r="38" spans="1:7" ht="15.75">
      <c r="A38" s="5">
        <v>210057</v>
      </c>
      <c r="B38" s="5" t="s">
        <v>69</v>
      </c>
      <c r="C38" s="70">
        <f>VLOOKUP(A38,'[7]FY25 Est IP %'!$A$4:$G$55,7,FALSE)</f>
        <v>361126072.11772561</v>
      </c>
      <c r="D38" s="71">
        <f>VLOOKUP(A38,'RRIP Revenue Adjustments'!A$4:P$46,6,FALSE)</f>
        <v>0.1089</v>
      </c>
      <c r="E38" s="72">
        <f>VLOOKUP(A38,'[11]2.Disparity Gap'!$A$9:$C$51,3,FALSE)</f>
        <v>0.14610319999999999</v>
      </c>
      <c r="F38" s="73">
        <f t="shared" si="0"/>
        <v>0</v>
      </c>
      <c r="G38" s="74">
        <f t="shared" si="1"/>
        <v>0</v>
      </c>
    </row>
    <row r="39" spans="1:7" ht="15.75">
      <c r="A39" s="5">
        <v>210058</v>
      </c>
      <c r="B39" s="5" t="s">
        <v>70</v>
      </c>
      <c r="C39" s="70">
        <f>VLOOKUP(A39,'[7]FY25 Est IP %'!$A$4:$G$55,7,FALSE)</f>
        <v>89094194.440713227</v>
      </c>
      <c r="D39" s="71">
        <f>VLOOKUP(A39,'RRIP Revenue Adjustments'!A$4:P$46,6,FALSE)</f>
        <v>0.50700000000000001</v>
      </c>
      <c r="E39" s="72">
        <f>VLOOKUP(A39,'[11]2.Disparity Gap'!$A$9:$C$51,3,FALSE)</f>
        <v>0.2396855</v>
      </c>
      <c r="F39" s="73">
        <f t="shared" si="0"/>
        <v>0</v>
      </c>
      <c r="G39" s="74">
        <f t="shared" si="1"/>
        <v>0</v>
      </c>
    </row>
    <row r="40" spans="1:7" ht="15.75">
      <c r="A40" s="5">
        <v>210060</v>
      </c>
      <c r="B40" s="5" t="s">
        <v>71</v>
      </c>
      <c r="C40" s="70">
        <f>VLOOKUP(A40,'[7]FY25 Est IP %'!$A$4:$G$55,7,FALSE)</f>
        <v>37325252.165667228</v>
      </c>
      <c r="D40" s="71">
        <f>VLOOKUP(A40,'RRIP Revenue Adjustments'!A$4:P$46,6,FALSE)</f>
        <v>-2.0500000000000001E-2</v>
      </c>
      <c r="E40" s="72">
        <f>VLOOKUP(A40,'[11]2.Disparity Gap'!$A$9:$C$51,3,FALSE)</f>
        <v>8.4259600000000004E-2</v>
      </c>
      <c r="F40" s="73">
        <f t="shared" si="0"/>
        <v>0</v>
      </c>
      <c r="G40" s="74">
        <f t="shared" si="1"/>
        <v>0</v>
      </c>
    </row>
    <row r="41" spans="1:7" ht="15.75">
      <c r="A41" s="5">
        <v>210061</v>
      </c>
      <c r="B41" s="5" t="s">
        <v>72</v>
      </c>
      <c r="C41" s="70">
        <f>VLOOKUP(A41,'[7]FY25 Est IP %'!$A$4:$G$55,7,FALSE)</f>
        <v>49839515.065909728</v>
      </c>
      <c r="D41" s="71">
        <f>VLOOKUP(A41,'RRIP Revenue Adjustments'!A$4:P$46,6,FALSE)</f>
        <v>2.3800000000000002E-2</v>
      </c>
      <c r="E41" s="72">
        <f>VLOOKUP(A41,'[11]2.Disparity Gap'!$A$9:$C$51,3,FALSE)</f>
        <v>0.37627440000000001</v>
      </c>
      <c r="F41" s="73">
        <f t="shared" si="0"/>
        <v>0</v>
      </c>
      <c r="G41" s="74">
        <f t="shared" si="1"/>
        <v>0</v>
      </c>
    </row>
    <row r="42" spans="1:7" ht="15.75">
      <c r="A42" s="5">
        <v>210062</v>
      </c>
      <c r="B42" s="5" t="s">
        <v>73</v>
      </c>
      <c r="C42" s="70">
        <f>VLOOKUP(A42,'[7]FY25 Est IP %'!$A$4:$G$55,7,FALSE)</f>
        <v>210782671.12984243</v>
      </c>
      <c r="D42" s="71">
        <f>VLOOKUP(A42,'RRIP Revenue Adjustments'!A$4:P$46,6,FALSE)</f>
        <v>-8.8400000000000006E-2</v>
      </c>
      <c r="E42" s="72">
        <f>VLOOKUP(A42,'[11]2.Disparity Gap'!$A$9:$C$51,3,FALSE)</f>
        <v>-2.7550000000000001E-3</v>
      </c>
      <c r="F42" s="73">
        <f t="shared" si="0"/>
        <v>0</v>
      </c>
      <c r="G42" s="74">
        <f t="shared" si="1"/>
        <v>0</v>
      </c>
    </row>
    <row r="43" spans="1:7" ht="15.75">
      <c r="A43" s="5">
        <v>210063</v>
      </c>
      <c r="B43" s="5" t="s">
        <v>74</v>
      </c>
      <c r="C43" s="70">
        <f>VLOOKUP(A43,'[7]FY25 Est IP %'!$A$4:$G$55,7,FALSE)</f>
        <v>305357564.35793608</v>
      </c>
      <c r="D43" s="71">
        <f>VLOOKUP(A43,'RRIP Revenue Adjustments'!A$4:P$46,6,FALSE)</f>
        <v>2.5000000000000001E-3</v>
      </c>
      <c r="E43" s="72">
        <f>VLOOKUP(A43,'[11]2.Disparity Gap'!$A$9:$C$51,3,FALSE)</f>
        <v>-0.15426599999999999</v>
      </c>
      <c r="F43" s="73">
        <f t="shared" si="0"/>
        <v>0</v>
      </c>
      <c r="G43" s="74">
        <f t="shared" si="1"/>
        <v>0</v>
      </c>
    </row>
    <row r="44" spans="1:7" ht="15.75">
      <c r="A44" s="5">
        <v>210064</v>
      </c>
      <c r="B44" s="5" t="s">
        <v>75</v>
      </c>
      <c r="C44" s="70">
        <f>VLOOKUP(A44,'[7]FY25 Est IP %'!$A$4:$G$55,7,FALSE)</f>
        <v>71025639.338122815</v>
      </c>
      <c r="D44" s="71">
        <f>VLOOKUP(A44,'RRIP Revenue Adjustments'!A$4:P$46,6,FALSE)</f>
        <v>-0.32379999999999998</v>
      </c>
      <c r="E44" s="72">
        <f>VLOOKUP(A44,'[11]2.Disparity Gap'!$A$9:$C$51,3,FALSE)</f>
        <v>-0.29007500000000003</v>
      </c>
      <c r="F44" s="73">
        <f t="shared" si="0"/>
        <v>0</v>
      </c>
      <c r="G44" s="74">
        <f t="shared" si="1"/>
        <v>0</v>
      </c>
    </row>
    <row r="45" spans="1:7" ht="15.75">
      <c r="A45" s="5">
        <v>210065</v>
      </c>
      <c r="B45" s="5" t="s">
        <v>76</v>
      </c>
      <c r="C45" s="70">
        <f>VLOOKUP(A45,'[7]FY25 Est IP %'!$A$4:$G$55,7,FALSE)</f>
        <v>106721582.92985249</v>
      </c>
      <c r="D45" s="71">
        <f>VLOOKUP(A45,'RRIP Revenue Adjustments'!A$4:P$46,6,FALSE)</f>
        <v>1.2699999999999999E-2</v>
      </c>
      <c r="E45" s="72">
        <f>VLOOKUP(A45,'[11]2.Disparity Gap'!$A$9:$C$51,3,FALSE)</f>
        <v>-1.0378E-2</v>
      </c>
      <c r="F45" s="73">
        <f t="shared" si="0"/>
        <v>0</v>
      </c>
      <c r="G45" s="74">
        <f t="shared" si="1"/>
        <v>0</v>
      </c>
    </row>
    <row r="46" spans="1:7" ht="15.75">
      <c r="A46" s="76"/>
      <c r="B46" s="76"/>
      <c r="C46" s="77"/>
      <c r="D46" s="77"/>
    </row>
    <row r="47" spans="1:7" ht="15.75">
      <c r="A47" s="34"/>
      <c r="B47" s="78" t="s">
        <v>27</v>
      </c>
      <c r="C47" s="79">
        <f>SUM(C3:C45)</f>
        <v>12634054157.034653</v>
      </c>
      <c r="D47" s="80"/>
      <c r="F47" s="78" t="s">
        <v>28</v>
      </c>
      <c r="G47" s="79">
        <f>SUM(G3:G45)</f>
        <v>0</v>
      </c>
    </row>
    <row r="52" spans="2:5">
      <c r="B52" s="81"/>
      <c r="C52" s="81" t="s">
        <v>29</v>
      </c>
      <c r="D52" s="81"/>
      <c r="E52" s="81" t="s">
        <v>30</v>
      </c>
    </row>
    <row r="53" spans="2:5">
      <c r="B53" s="81" t="s">
        <v>31</v>
      </c>
      <c r="C53" s="82">
        <v>-0.35160000000000002</v>
      </c>
      <c r="D53" s="82"/>
      <c r="E53" s="82">
        <v>2.5000000000000001E-3</v>
      </c>
    </row>
    <row r="54" spans="2:5">
      <c r="B54" s="81" t="s">
        <v>32</v>
      </c>
      <c r="C54" s="82">
        <v>-0.5796</v>
      </c>
      <c r="D54" s="82"/>
      <c r="E54" s="82">
        <v>5.0000000000000001E-3</v>
      </c>
    </row>
    <row r="55" spans="2:5">
      <c r="B55" s="81" t="s">
        <v>33</v>
      </c>
      <c r="C55" s="82">
        <f>C54-C53</f>
        <v>-0.22799999999999998</v>
      </c>
      <c r="D55" s="82"/>
      <c r="E55" s="81"/>
    </row>
    <row r="56" spans="2:5">
      <c r="B56" s="81" t="s">
        <v>34</v>
      </c>
      <c r="C56" s="82">
        <f>C55/25</f>
        <v>-9.1199999999999996E-3</v>
      </c>
      <c r="D56" s="82"/>
      <c r="E56" s="81"/>
    </row>
  </sheetData>
  <autoFilter ref="A2:G2" xr:uid="{10618AC8-4B02-4C23-B470-7CF5793C8AB4}">
    <sortState xmlns:xlrd2="http://schemas.microsoft.com/office/spreadsheetml/2017/richdata2" ref="A3:G44">
      <sortCondition ref="A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1BCA3-7DBC-4ED8-9C83-0B7F35FA6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381AC9-7CA0-4FAB-8512-7285D2563E1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5D16B0C-0C02-4400-B6AE-5B4BD6437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RRIP + Disparity</vt:lpstr>
      <vt:lpstr>RRIP Revenue Adjustments</vt:lpstr>
      <vt:lpstr>Disparity Gap Rev Adj</vt:lpstr>
      <vt:lpstr>'RRIP Revenue Adjustments'!AttMaxPenaltyScore</vt:lpstr>
      <vt:lpstr>'RRIP Revenue Adjustments'!AttMaxRewardScore</vt:lpstr>
      <vt:lpstr>'RRIP Revenue Adjustments'!AttTarget</vt:lpstr>
      <vt:lpstr>'RRIP Revenue Adjustments'!ImpMaxPenaltyScore</vt:lpstr>
      <vt:lpstr>'RRIP Revenue Adjustments'!ImpMaxRewardScore</vt:lpstr>
      <vt:lpstr>'RRIP Revenue Adjustments'!ImpTarget</vt:lpstr>
      <vt:lpstr>'RRIP Revenue Adjustments'!MaxPenalty</vt:lpstr>
      <vt:lpstr>'RRIP Revenue Adjustments'!MaxReward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Collins</dc:creator>
  <cp:lastModifiedBy>Princess Collins</cp:lastModifiedBy>
  <dcterms:created xsi:type="dcterms:W3CDTF">2024-04-12T16:01:03Z</dcterms:created>
  <dcterms:modified xsi:type="dcterms:W3CDTF">2025-05-27T20:07:49Z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