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dtamayo_mdhscrc_onmicrosoft_com/Documents/Daniela_One Drive/Daniela All Files/Web Inputs/1 July Assessments/CRISP Assessment/RY26/"/>
    </mc:Choice>
  </mc:AlternateContent>
  <xr:revisionPtr revIDLastSave="212" documentId="8_{D6EC5766-7E31-49B6-8B8F-0E3544BADEE4}" xr6:coauthVersionLast="47" xr6:coauthVersionMax="47" xr10:uidLastSave="{18208A6A-7ED6-489F-893C-22971F4AD227}"/>
  <bookViews>
    <workbookView xWindow="-110" yWindow="-110" windowWidth="38620" windowHeight="21220" xr2:uid="{00000000-000D-0000-FFFF-FFFF00000000}"/>
  </bookViews>
  <sheets>
    <sheet name="FY2026" sheetId="2" r:id="rId1"/>
    <sheet name="FY24 SCH RE" sheetId="3" r:id="rId2"/>
  </sheets>
  <externalReferences>
    <externalReference r:id="rId3"/>
  </externalReferences>
  <definedNames>
    <definedName name="_xlnm._FilterDatabase" localSheetId="1" hidden="1">'FY24 SCH RE'!$A$1:$H$1</definedName>
    <definedName name="hospid2">'[1]Hosp. I.D.'!$A$5:$C$66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2" l="1"/>
  <c r="G29" i="2"/>
  <c r="F29" i="2"/>
  <c r="E29" i="2"/>
  <c r="D29" i="2"/>
  <c r="D17" i="2"/>
  <c r="E59" i="2"/>
  <c r="C18" i="2"/>
  <c r="C41" i="2"/>
  <c r="G17" i="3"/>
  <c r="G23" i="3"/>
  <c r="G43" i="3"/>
  <c r="G45" i="3"/>
  <c r="G51" i="3"/>
  <c r="G16" i="3"/>
  <c r="D26" i="2" l="1"/>
  <c r="D27" i="2"/>
  <c r="D33" i="2"/>
  <c r="D53" i="2"/>
  <c r="D55" i="2"/>
  <c r="D61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12" i="2"/>
  <c r="G2" i="3"/>
  <c r="D12" i="2" s="1"/>
  <c r="E6" i="2"/>
  <c r="G3" i="3"/>
  <c r="D13" i="2" s="1"/>
  <c r="G4" i="3"/>
  <c r="D14" i="2" s="1"/>
  <c r="G5" i="3"/>
  <c r="D15" i="2" s="1"/>
  <c r="G6" i="3"/>
  <c r="D16" i="2" s="1"/>
  <c r="G7" i="3"/>
  <c r="G8" i="3"/>
  <c r="G9" i="3"/>
  <c r="D19" i="2" s="1"/>
  <c r="G10" i="3"/>
  <c r="D20" i="2" s="1"/>
  <c r="G11" i="3"/>
  <c r="D21" i="2" s="1"/>
  <c r="G12" i="3"/>
  <c r="D22" i="2" s="1"/>
  <c r="G13" i="3"/>
  <c r="D23" i="2" s="1"/>
  <c r="G14" i="3"/>
  <c r="D24" i="2" s="1"/>
  <c r="G15" i="3"/>
  <c r="D25" i="2" s="1"/>
  <c r="G18" i="3"/>
  <c r="D28" i="2" s="1"/>
  <c r="G19" i="3"/>
  <c r="G20" i="3"/>
  <c r="D30" i="2" s="1"/>
  <c r="G21" i="3"/>
  <c r="D31" i="2" s="1"/>
  <c r="G22" i="3"/>
  <c r="D32" i="2" s="1"/>
  <c r="G24" i="3"/>
  <c r="D34" i="2" s="1"/>
  <c r="G25" i="3"/>
  <c r="D35" i="2" s="1"/>
  <c r="G26" i="3"/>
  <c r="D36" i="2" s="1"/>
  <c r="G27" i="3"/>
  <c r="D37" i="2" s="1"/>
  <c r="G28" i="3"/>
  <c r="D38" i="2" s="1"/>
  <c r="G29" i="3"/>
  <c r="D39" i="2" s="1"/>
  <c r="G30" i="3"/>
  <c r="D40" i="2" s="1"/>
  <c r="G31" i="3"/>
  <c r="D41" i="2" s="1"/>
  <c r="G32" i="3"/>
  <c r="D42" i="2" s="1"/>
  <c r="G33" i="3"/>
  <c r="D43" i="2" s="1"/>
  <c r="G34" i="3"/>
  <c r="D44" i="2" s="1"/>
  <c r="G35" i="3"/>
  <c r="D45" i="2" s="1"/>
  <c r="G36" i="3"/>
  <c r="D46" i="2" s="1"/>
  <c r="G37" i="3"/>
  <c r="D47" i="2" s="1"/>
  <c r="G38" i="3"/>
  <c r="D48" i="2" s="1"/>
  <c r="G39" i="3"/>
  <c r="D49" i="2" s="1"/>
  <c r="G40" i="3"/>
  <c r="D50" i="2" s="1"/>
  <c r="G41" i="3"/>
  <c r="D51" i="2" s="1"/>
  <c r="G42" i="3"/>
  <c r="D52" i="2" s="1"/>
  <c r="G44" i="3"/>
  <c r="D54" i="2" s="1"/>
  <c r="G46" i="3"/>
  <c r="D56" i="2" s="1"/>
  <c r="G47" i="3"/>
  <c r="D57" i="2" s="1"/>
  <c r="G48" i="3"/>
  <c r="D58" i="2" s="1"/>
  <c r="G49" i="3"/>
  <c r="D59" i="2" s="1"/>
  <c r="G50" i="3"/>
  <c r="D60" i="2" s="1"/>
  <c r="G52" i="3"/>
  <c r="D62" i="2" s="1"/>
  <c r="G53" i="3"/>
  <c r="D63" i="2" s="1"/>
  <c r="G54" i="3"/>
  <c r="G55" i="3"/>
  <c r="G56" i="3"/>
  <c r="G57" i="3"/>
  <c r="G58" i="3"/>
  <c r="G59" i="3"/>
  <c r="D64" i="2" s="1"/>
  <c r="C65" i="2" l="1"/>
  <c r="D65" i="2"/>
  <c r="F18" i="2" l="1"/>
  <c r="E18" i="2"/>
  <c r="E64" i="2"/>
  <c r="E12" i="2"/>
  <c r="E58" i="2"/>
  <c r="E40" i="2"/>
  <c r="E50" i="2"/>
  <c r="E38" i="2"/>
  <c r="E13" i="2"/>
  <c r="E53" i="2"/>
  <c r="E23" i="2"/>
  <c r="E35" i="2"/>
  <c r="E49" i="2"/>
  <c r="E16" i="2"/>
  <c r="E39" i="2"/>
  <c r="E42" i="2"/>
  <c r="E27" i="2"/>
  <c r="E48" i="2"/>
  <c r="E44" i="2"/>
  <c r="E33" i="2"/>
  <c r="E24" i="2"/>
  <c r="E47" i="2"/>
  <c r="E31" i="2"/>
  <c r="E46" i="2"/>
  <c r="E26" i="2"/>
  <c r="E19" i="2"/>
  <c r="E37" i="2"/>
  <c r="E55" i="2"/>
  <c r="E36" i="2"/>
  <c r="E34" i="2"/>
  <c r="F64" i="2"/>
  <c r="G64" i="2" s="1"/>
  <c r="H64" i="2" s="1"/>
  <c r="E21" i="2"/>
  <c r="E14" i="2"/>
  <c r="E43" i="2"/>
  <c r="E45" i="2"/>
  <c r="E32" i="2"/>
  <c r="E17" i="2"/>
  <c r="E20" i="2"/>
  <c r="E63" i="2"/>
  <c r="E41" i="2"/>
  <c r="E60" i="2"/>
  <c r="E30" i="2"/>
  <c r="E22" i="2"/>
  <c r="E28" i="2"/>
  <c r="E57" i="2"/>
  <c r="E51" i="2"/>
  <c r="E56" i="2"/>
  <c r="E62" i="2"/>
  <c r="E25" i="2"/>
  <c r="E15" i="2"/>
  <c r="E61" i="2"/>
  <c r="E52" i="2"/>
  <c r="E54" i="2"/>
  <c r="F42" i="2"/>
  <c r="F54" i="2"/>
  <c r="F58" i="2"/>
  <c r="F62" i="2"/>
  <c r="F32" i="2"/>
  <c r="F36" i="2"/>
  <c r="F48" i="2"/>
  <c r="F60" i="2"/>
  <c r="F40" i="2"/>
  <c r="F44" i="2"/>
  <c r="F52" i="2"/>
  <c r="F56" i="2"/>
  <c r="F33" i="2"/>
  <c r="F41" i="2"/>
  <c r="F45" i="2"/>
  <c r="F57" i="2"/>
  <c r="F30" i="2"/>
  <c r="F46" i="2"/>
  <c r="F49" i="2"/>
  <c r="F43" i="2"/>
  <c r="F39" i="2"/>
  <c r="F31" i="2"/>
  <c r="F53" i="2"/>
  <c r="F63" i="2"/>
  <c r="F59" i="2"/>
  <c r="F50" i="2"/>
  <c r="F38" i="2"/>
  <c r="F37" i="2"/>
  <c r="F47" i="2"/>
  <c r="F55" i="2"/>
  <c r="F51" i="2"/>
  <c r="F35" i="2"/>
  <c r="F61" i="2"/>
  <c r="F34" i="2"/>
  <c r="F28" i="2"/>
  <c r="F20" i="2"/>
  <c r="F26" i="2"/>
  <c r="F15" i="2"/>
  <c r="F16" i="2"/>
  <c r="F24" i="2"/>
  <c r="F13" i="2"/>
  <c r="F25" i="2"/>
  <c r="F21" i="2"/>
  <c r="F23" i="2"/>
  <c r="F22" i="2"/>
  <c r="F27" i="2"/>
  <c r="F14" i="2"/>
  <c r="F17" i="2"/>
  <c r="F19" i="2"/>
  <c r="F12" i="2"/>
  <c r="G18" i="2" l="1"/>
  <c r="H18" i="2" s="1"/>
  <c r="G43" i="2"/>
  <c r="H43" i="2" s="1"/>
  <c r="G24" i="2"/>
  <c r="H24" i="2" s="1"/>
  <c r="G47" i="2"/>
  <c r="H47" i="2" s="1"/>
  <c r="G51" i="2"/>
  <c r="H51" i="2" s="1"/>
  <c r="G21" i="2"/>
  <c r="H21" i="2" s="1"/>
  <c r="G46" i="2"/>
  <c r="H46" i="2" s="1"/>
  <c r="G13" i="2"/>
  <c r="H13" i="2" s="1"/>
  <c r="G60" i="2"/>
  <c r="H60" i="2" s="1"/>
  <c r="G56" i="2"/>
  <c r="H56" i="2" s="1"/>
  <c r="G38" i="2"/>
  <c r="H38" i="2" s="1"/>
  <c r="G34" i="2"/>
  <c r="H34" i="2" s="1"/>
  <c r="G33" i="2"/>
  <c r="H33" i="2" s="1"/>
  <c r="G31" i="2"/>
  <c r="H31" i="2" s="1"/>
  <c r="G40" i="2"/>
  <c r="H40" i="2" s="1"/>
  <c r="G55" i="2"/>
  <c r="H55" i="2" s="1"/>
  <c r="G19" i="2"/>
  <c r="H19" i="2" s="1"/>
  <c r="G42" i="2"/>
  <c r="H42" i="2" s="1"/>
  <c r="G59" i="2"/>
  <c r="H59" i="2" s="1"/>
  <c r="G39" i="2"/>
  <c r="H39" i="2" s="1"/>
  <c r="G25" i="2"/>
  <c r="H25" i="2" s="1"/>
  <c r="G35" i="2"/>
  <c r="H35" i="2" s="1"/>
  <c r="G16" i="2"/>
  <c r="H16" i="2" s="1"/>
  <c r="G62" i="2"/>
  <c r="H62" i="2" s="1"/>
  <c r="G49" i="2"/>
  <c r="H49" i="2" s="1"/>
  <c r="G50" i="2"/>
  <c r="H50" i="2" s="1"/>
  <c r="G17" i="2"/>
  <c r="H17" i="2" s="1"/>
  <c r="G20" i="2"/>
  <c r="H20" i="2" s="1"/>
  <c r="G44" i="2"/>
  <c r="H44" i="2" s="1"/>
  <c r="G30" i="2"/>
  <c r="H30" i="2" s="1"/>
  <c r="G58" i="2"/>
  <c r="H58" i="2" s="1"/>
  <c r="G14" i="2"/>
  <c r="H14" i="2" s="1"/>
  <c r="G15" i="2"/>
  <c r="H15" i="2" s="1"/>
  <c r="G37" i="2"/>
  <c r="H37" i="2" s="1"/>
  <c r="G27" i="2"/>
  <c r="H27" i="2" s="1"/>
  <c r="G61" i="2"/>
  <c r="H61" i="2" s="1"/>
  <c r="G22" i="2"/>
  <c r="H22" i="2" s="1"/>
  <c r="G23" i="2"/>
  <c r="H23" i="2" s="1"/>
  <c r="G26" i="2"/>
  <c r="H26" i="2" s="1"/>
  <c r="G53" i="2"/>
  <c r="H53" i="2" s="1"/>
  <c r="G45" i="2"/>
  <c r="H45" i="2" s="1"/>
  <c r="G48" i="2"/>
  <c r="H48" i="2" s="1"/>
  <c r="G57" i="2"/>
  <c r="H57" i="2" s="1"/>
  <c r="G36" i="2"/>
  <c r="H36" i="2" s="1"/>
  <c r="G41" i="2"/>
  <c r="H41" i="2" s="1"/>
  <c r="G63" i="2"/>
  <c r="H63" i="2" s="1"/>
  <c r="G32" i="2"/>
  <c r="H32" i="2" s="1"/>
  <c r="G52" i="2"/>
  <c r="H52" i="2" s="1"/>
  <c r="G28" i="2"/>
  <c r="H28" i="2" s="1"/>
  <c r="G54" i="2"/>
  <c r="H54" i="2" s="1"/>
  <c r="E65" i="2"/>
  <c r="F65" i="2"/>
  <c r="G12" i="2"/>
  <c r="H12" i="2" s="1"/>
  <c r="H65" i="2" l="1"/>
  <c r="G65" i="2"/>
</calcChain>
</file>

<file path=xl/sharedStrings.xml><?xml version="1.0" encoding="utf-8"?>
<sst xmlns="http://schemas.openxmlformats.org/spreadsheetml/2006/main" count="316" uniqueCount="93">
  <si>
    <t>HEALTH SERVICES COST REVIEW COMMISSION</t>
  </si>
  <si>
    <t>BUDGET TOTAL =</t>
  </si>
  <si>
    <t>1/2 BUDGET =</t>
  </si>
  <si>
    <t>Based on</t>
  </si>
  <si>
    <t>HOSPITAL</t>
  </si>
  <si>
    <t>ADMISSIONS</t>
  </si>
  <si>
    <t xml:space="preserve">  REVENUE</t>
  </si>
  <si>
    <t>Atlantic General</t>
  </si>
  <si>
    <t>GBMC</t>
  </si>
  <si>
    <t>Holy Cross</t>
  </si>
  <si>
    <t>JH Bayview</t>
  </si>
  <si>
    <t>Johns Hopkins</t>
  </si>
  <si>
    <t>Levindale</t>
  </si>
  <si>
    <t>Shady Grove</t>
  </si>
  <si>
    <t>Suburban</t>
  </si>
  <si>
    <t>UMMC</t>
  </si>
  <si>
    <t>Washington Adventist</t>
  </si>
  <si>
    <t>Western Maryland</t>
  </si>
  <si>
    <t>CALCULATION of CRISP ASSESSMENT by HOSPITAL</t>
  </si>
  <si>
    <t>MedStar Montgomery</t>
  </si>
  <si>
    <t>MedStar St. Mary's</t>
  </si>
  <si>
    <t>UM-Charles Regional</t>
  </si>
  <si>
    <t>UM-BWMC</t>
  </si>
  <si>
    <t>UM-Upper Chesapeake</t>
  </si>
  <si>
    <t>MedStar Southern MD</t>
  </si>
  <si>
    <t>HC-Germantown</t>
  </si>
  <si>
    <t>UM-Shock Trauma</t>
  </si>
  <si>
    <t>UM-Queen Anne's ED</t>
  </si>
  <si>
    <t>Hosp. ID</t>
  </si>
  <si>
    <t xml:space="preserve"> </t>
  </si>
  <si>
    <t>Meritus Medical Cntr</t>
  </si>
  <si>
    <t>UM-Prince George's Hospital</t>
  </si>
  <si>
    <t>Frederick Memorial</t>
  </si>
  <si>
    <t>UM-Harford Memorial</t>
  </si>
  <si>
    <t>Mercy Medical Cntr</t>
  </si>
  <si>
    <t>UM-SRH at Dorchester</t>
  </si>
  <si>
    <t>St. Agnes Hospital</t>
  </si>
  <si>
    <t>Sinai Hospital</t>
  </si>
  <si>
    <t>MedStar Franklin  Square</t>
  </si>
  <si>
    <t>Garrett Co Memorial</t>
  </si>
  <si>
    <t>Peninsula Regional</t>
  </si>
  <si>
    <t>Anne Arundel Medical Cntr</t>
  </si>
  <si>
    <t>MedStar Union Memorial</t>
  </si>
  <si>
    <t>UM-SRH at Chestertown</t>
  </si>
  <si>
    <t>Union Hospital of Cecil Co</t>
  </si>
  <si>
    <t>Carroll Co Hospital Cntr</t>
  </si>
  <si>
    <t>MedStar Harbor Hospital Cntr</t>
  </si>
  <si>
    <t>UM-SRH at Easton</t>
  </si>
  <si>
    <t>UMMC - Midtown</t>
  </si>
  <si>
    <t>Calvert Health Med Cntr</t>
  </si>
  <si>
    <t>Northwest Hospital Cntr</t>
  </si>
  <si>
    <t>McCready Memorial</t>
  </si>
  <si>
    <t>Howard County General</t>
  </si>
  <si>
    <t>Doctors Community</t>
  </si>
  <si>
    <t>UM-Laurel Regional</t>
  </si>
  <si>
    <t>MedStar Good Samaritan</t>
  </si>
  <si>
    <t>UM-ROI</t>
  </si>
  <si>
    <t>FT. Washignton</t>
  </si>
  <si>
    <t>UM-St. Joseph Med Cntr</t>
  </si>
  <si>
    <t>Adventist Germantown</t>
  </si>
  <si>
    <t>UM-Bowie Health Cntr</t>
  </si>
  <si>
    <t>HOSPNUMB</t>
  </si>
  <si>
    <t>HOSPNAME</t>
  </si>
  <si>
    <t>Grace Medical center</t>
  </si>
  <si>
    <t>Mt. Washington Peds</t>
  </si>
  <si>
    <t>Sheppard Pratt</t>
  </si>
  <si>
    <t>Brook Lane</t>
  </si>
  <si>
    <t>GREV_PAT</t>
  </si>
  <si>
    <t xml:space="preserve">  PAYMENTS</t>
  </si>
  <si>
    <t>Assessment</t>
  </si>
  <si>
    <t xml:space="preserve">TOTAL </t>
  </si>
  <si>
    <t>ASSESSMENT</t>
  </si>
  <si>
    <t>BASEYEAR</t>
  </si>
  <si>
    <t>SCHEDULE</t>
  </si>
  <si>
    <t>CATEGORY</t>
  </si>
  <si>
    <t>RE</t>
  </si>
  <si>
    <t>REGULATED</t>
  </si>
  <si>
    <t>UM-Capital Regional Medical Center</t>
  </si>
  <si>
    <t>UM-SRH at Cambridge</t>
  </si>
  <si>
    <t>Grace Medical Center</t>
  </si>
  <si>
    <t>J. Kent McNew Family Medical Center</t>
  </si>
  <si>
    <t>for RY 2026</t>
  </si>
  <si>
    <t>FY2024</t>
  </si>
  <si>
    <t>FY2024 ADMISSIONS</t>
  </si>
  <si>
    <t>FY2024REVENUE</t>
  </si>
  <si>
    <t>UMMS-Upper Chesapeake BHP</t>
  </si>
  <si>
    <t>UM-Aberdeen FMF</t>
  </si>
  <si>
    <t>September 1, 2025</t>
  </si>
  <si>
    <t>December 1, 2025</t>
  </si>
  <si>
    <t>March 1, 2026</t>
  </si>
  <si>
    <t>Admissions and Revenue data comes from FY24 RE Scheduled (Admissions and Regulated Gross Patient Revenue)</t>
  </si>
  <si>
    <t>UM-Harford Memorial (1)</t>
  </si>
  <si>
    <t>(1) FY 2024 Harford Patient Revenue reflects a combined total for Aberdeen and Harford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</si>
</sst>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;[Red]\-General"/>
    <numFmt numFmtId="165" formatCode="[$$-409]#,##0"/>
    <numFmt numFmtId="166" formatCode="_(* #,##0_);_(* \(#,##0\);_(* &quot;-&quot;??_);_(@_)"/>
    <numFmt numFmtId="167" formatCode="&quot;$&quot;#,##0"/>
    <numFmt numFmtId="168" formatCode=";;;"/>
    <numFmt numFmtId="169" formatCode="_(&quot;$&quot;* #,##0_);_(&quot;$&quot;* \(#,##0\);_(&quot;$&quot;* &quot;-&quot;??_);_(@_)"/>
    <numFmt numFmtId="170" formatCode="_(* #,##0.000_);_(* \(#,##0.000\);_(* &quot;-&quot;??_);_(@_)"/>
  </numFmts>
  <fonts count="19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Courier New"/>
      <family val="3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2"/>
      <color indexed="12"/>
      <name val="Arial"/>
      <family val="2"/>
    </font>
    <font>
      <sz val="14"/>
      <name val="Courier New"/>
      <family val="3"/>
    </font>
    <font>
      <b/>
      <sz val="10"/>
      <name val="Arial Unicode MS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24"/>
      <name val="Arial"/>
      <family val="2"/>
    </font>
    <font>
      <sz val="12"/>
      <color theme="1"/>
      <name val="Calibri"/>
      <family val="2"/>
      <scheme val="minor"/>
    </font>
    <font>
      <sz val="10"/>
      <name val="Arial Unicode MS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u val="singleAccounting"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  <xf numFmtId="9" fontId="9" fillId="0" borderId="0" applyFont="0" applyFill="0" applyBorder="0" applyAlignment="0" applyProtection="0"/>
    <xf numFmtId="0" fontId="16" fillId="0" borderId="0"/>
    <xf numFmtId="0" fontId="15" fillId="0" borderId="0"/>
  </cellStyleXfs>
  <cellXfs count="49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164" fontId="2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/>
    <xf numFmtId="3" fontId="4" fillId="0" borderId="0" xfId="0" applyNumberFormat="1" applyFont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164" fontId="8" fillId="0" borderId="1" xfId="0" applyNumberFormat="1" applyFont="1" applyBorder="1"/>
    <xf numFmtId="164" fontId="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 applyProtection="1">
      <protection locked="0"/>
    </xf>
    <xf numFmtId="0" fontId="4" fillId="0" borderId="1" xfId="0" applyFont="1" applyBorder="1"/>
    <xf numFmtId="164" fontId="3" fillId="0" borderId="0" xfId="0" applyNumberFormat="1" applyFont="1" applyAlignment="1">
      <alignment horizontal="centerContinuous"/>
    </xf>
    <xf numFmtId="167" fontId="4" fillId="0" borderId="0" xfId="0" applyNumberFormat="1" applyFont="1"/>
    <xf numFmtId="167" fontId="4" fillId="0" borderId="2" xfId="0" applyNumberFormat="1" applyFont="1" applyBorder="1"/>
    <xf numFmtId="0" fontId="12" fillId="0" borderId="0" xfId="0" applyFont="1"/>
    <xf numFmtId="166" fontId="12" fillId="0" borderId="0" xfId="1" applyNumberFormat="1" applyFont="1"/>
    <xf numFmtId="167" fontId="12" fillId="0" borderId="0" xfId="3" applyNumberFormat="1" applyFont="1"/>
    <xf numFmtId="167" fontId="12" fillId="0" borderId="0" xfId="1" applyNumberFormat="1" applyFont="1"/>
    <xf numFmtId="0" fontId="10" fillId="0" borderId="0" xfId="0" applyFont="1" applyAlignment="1">
      <alignment horizontal="center"/>
    </xf>
    <xf numFmtId="164" fontId="13" fillId="0" borderId="0" xfId="0" applyNumberFormat="1" applyFont="1" applyAlignment="1">
      <alignment horizontal="centerContinuous"/>
    </xf>
    <xf numFmtId="168" fontId="2" fillId="0" borderId="0" xfId="0" applyNumberFormat="1" applyFont="1" applyAlignment="1" applyProtection="1">
      <alignment horizontal="centerContinuous"/>
      <protection hidden="1"/>
    </xf>
    <xf numFmtId="165" fontId="5" fillId="4" borderId="0" xfId="0" applyNumberFormat="1" applyFont="1" applyFill="1"/>
    <xf numFmtId="16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locked="0"/>
    </xf>
    <xf numFmtId="164" fontId="6" fillId="2" borderId="0" xfId="0" applyNumberFormat="1" applyFont="1" applyFill="1" applyAlignment="1">
      <alignment horizontal="center" vertical="center"/>
    </xf>
    <xf numFmtId="0" fontId="14" fillId="0" borderId="0" xfId="0" applyFont="1"/>
    <xf numFmtId="166" fontId="0" fillId="0" borderId="0" xfId="1" applyNumberFormat="1" applyFont="1"/>
    <xf numFmtId="164" fontId="3" fillId="0" borderId="0" xfId="0" applyNumberFormat="1" applyFont="1" applyAlignment="1">
      <alignment horizontal="center"/>
    </xf>
    <xf numFmtId="15" fontId="17" fillId="0" borderId="0" xfId="0" quotePrefix="1" applyNumberFormat="1" applyFont="1" applyAlignment="1">
      <alignment horizontal="center"/>
    </xf>
    <xf numFmtId="0" fontId="17" fillId="0" borderId="0" xfId="0" quotePrefix="1" applyFont="1" applyAlignment="1">
      <alignment horizontal="center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169" fontId="12" fillId="0" borderId="0" xfId="3" applyNumberFormat="1" applyFont="1"/>
    <xf numFmtId="169" fontId="18" fillId="0" borderId="0" xfId="3" applyNumberFormat="1" applyFont="1"/>
    <xf numFmtId="0" fontId="10" fillId="0" borderId="0" xfId="0" applyFont="1"/>
    <xf numFmtId="164" fontId="10" fillId="0" borderId="0" xfId="0" applyNumberFormat="1" applyFont="1"/>
    <xf numFmtId="170" fontId="0" fillId="0" borderId="0" xfId="1" applyNumberFormat="1" applyFont="1"/>
    <xf numFmtId="164" fontId="1" fillId="0" borderId="0" xfId="0" applyNumberFormat="1" applyFont="1"/>
    <xf numFmtId="166" fontId="12" fillId="0" borderId="2" xfId="1" applyNumberFormat="1" applyFont="1" applyBorder="1"/>
    <xf numFmtId="167" fontId="12" fillId="0" borderId="2" xfId="3" applyNumberFormat="1" applyFont="1" applyBorder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ill="1"/>
    <xf numFmtId="166" fontId="0" fillId="0" borderId="0" xfId="1" applyNumberFormat="1" applyFont="1" applyFill="1"/>
    <xf numFmtId="170" fontId="0" fillId="0" borderId="0" xfId="1" applyNumberFormat="1" applyFont="1" applyFill="1"/>
  </cellXfs>
  <cellStyles count="8">
    <cellStyle name="Comma" xfId="1" builtinId="3"/>
    <cellStyle name="Comma 2" xfId="2" xr:uid="{00000000-0005-0000-0000-000001000000}"/>
    <cellStyle name="Currency" xfId="3" builtinId="4"/>
    <cellStyle name="Normal" xfId="0" builtinId="0"/>
    <cellStyle name="Normal 2" xfId="6" xr:uid="{00000000-0005-0000-0000-000004000000}"/>
    <cellStyle name="Normal 3" xfId="7" xr:uid="{00000000-0005-0000-0000-000005000000}"/>
    <cellStyle name="Normal 4" xfId="4" xr:uid="{00000000-0005-0000-0000-000006000000}"/>
    <cellStyle name="Percent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Y%202016/HSCRC%20User%20Fees%20FY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_Fines"/>
      <sheetName val="1998"/>
      <sheetName val="1999"/>
      <sheetName val="2000"/>
      <sheetName val="2001"/>
      <sheetName val="2002"/>
      <sheetName val="2003"/>
      <sheetName val="2003 Revised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Hosp. I.D."/>
      <sheetName val="W"/>
      <sheetName val="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 t="str">
            <v>0000</v>
          </cell>
          <cell r="B5" t="str">
            <v>Test Hospital</v>
          </cell>
          <cell r="C5" t="str">
            <v>Sometown, Maryland</v>
          </cell>
        </row>
        <row r="6">
          <cell r="A6" t="str">
            <v>0001</v>
          </cell>
          <cell r="B6" t="str">
            <v>Meritus Medical Center</v>
          </cell>
          <cell r="C6" t="str">
            <v>Hagerstown, Maryland</v>
          </cell>
        </row>
        <row r="7">
          <cell r="A7" t="str">
            <v>0002</v>
          </cell>
          <cell r="B7" t="str">
            <v>University of Maryland Hospital Center</v>
          </cell>
          <cell r="C7" t="str">
            <v>Baltimore, Maryland</v>
          </cell>
        </row>
        <row r="8">
          <cell r="A8" t="str">
            <v>0003</v>
          </cell>
          <cell r="B8" t="str">
            <v>Prince Georges Hospital Center</v>
          </cell>
          <cell r="C8" t="str">
            <v>Cheverly, Maryland</v>
          </cell>
        </row>
        <row r="9">
          <cell r="A9" t="str">
            <v>0004</v>
          </cell>
          <cell r="B9" t="str">
            <v>Holy Cross Hospital</v>
          </cell>
          <cell r="C9" t="str">
            <v>Silver Spring, Maryland</v>
          </cell>
        </row>
        <row r="10">
          <cell r="A10" t="str">
            <v>0005</v>
          </cell>
          <cell r="B10" t="str">
            <v>Frederick Memorial Hospital</v>
          </cell>
          <cell r="C10" t="str">
            <v>Frederick, Maryland</v>
          </cell>
        </row>
        <row r="11">
          <cell r="A11" t="str">
            <v>0006</v>
          </cell>
          <cell r="B11" t="str">
            <v>Harford Memorial Hospital</v>
          </cell>
          <cell r="C11" t="str">
            <v>Havre de Grace, Maryland</v>
          </cell>
        </row>
        <row r="12">
          <cell r="A12" t="str">
            <v>0008</v>
          </cell>
          <cell r="B12" t="str">
            <v>Mercy Medical Center</v>
          </cell>
          <cell r="C12" t="str">
            <v>Baltimore, Maryland</v>
          </cell>
        </row>
        <row r="13">
          <cell r="A13" t="str">
            <v>0009</v>
          </cell>
          <cell r="B13" t="str">
            <v>Johns Hopkins Hospital</v>
          </cell>
          <cell r="C13" t="str">
            <v>Baltimore, Maryland</v>
          </cell>
        </row>
        <row r="14">
          <cell r="A14" t="str">
            <v>0010</v>
          </cell>
          <cell r="B14" t="str">
            <v>University of Maryland Shore Medical Center at Dorchester</v>
          </cell>
          <cell r="C14" t="str">
            <v>Cambridge, Maryland</v>
          </cell>
        </row>
        <row r="15">
          <cell r="A15" t="str">
            <v>0011</v>
          </cell>
          <cell r="B15" t="str">
            <v>St. Agnes Hospital</v>
          </cell>
          <cell r="C15" t="str">
            <v>Baltimore, Maryland</v>
          </cell>
        </row>
        <row r="16">
          <cell r="A16" t="str">
            <v>0012</v>
          </cell>
          <cell r="B16" t="str">
            <v>Sinai Hospital</v>
          </cell>
          <cell r="C16" t="str">
            <v>Baltimore, Maryland</v>
          </cell>
        </row>
        <row r="17">
          <cell r="A17" t="str">
            <v>0013</v>
          </cell>
          <cell r="B17" t="str">
            <v>Bon Secours Hospital</v>
          </cell>
          <cell r="C17" t="str">
            <v>Baltimore, Maryland</v>
          </cell>
        </row>
        <row r="18">
          <cell r="A18" t="str">
            <v>0015</v>
          </cell>
          <cell r="B18" t="str">
            <v>MedStar Franklin Square Hospital Center</v>
          </cell>
          <cell r="C18" t="str">
            <v>Baltimore, Maryland</v>
          </cell>
        </row>
        <row r="19">
          <cell r="A19" t="str">
            <v>0016</v>
          </cell>
          <cell r="B19" t="str">
            <v>Washington Adventist Hospital</v>
          </cell>
          <cell r="C19" t="str">
            <v>Takoma Park, Maryland</v>
          </cell>
        </row>
        <row r="20">
          <cell r="A20" t="str">
            <v>0017</v>
          </cell>
          <cell r="B20" t="str">
            <v>Garrett County Memorial Hospital</v>
          </cell>
          <cell r="C20" t="str">
            <v>Oakland, Maryland</v>
          </cell>
        </row>
        <row r="21">
          <cell r="A21" t="str">
            <v>0018</v>
          </cell>
          <cell r="B21" t="str">
            <v>MedStar Montgomery Medical Center</v>
          </cell>
          <cell r="C21" t="str">
            <v>Olney, Maryland</v>
          </cell>
        </row>
        <row r="22">
          <cell r="A22" t="str">
            <v>0019</v>
          </cell>
          <cell r="B22" t="str">
            <v>Peninsula Regional Medical Center</v>
          </cell>
          <cell r="C22" t="str">
            <v>Salisbury, Maryland</v>
          </cell>
        </row>
        <row r="23">
          <cell r="A23" t="str">
            <v>0022</v>
          </cell>
          <cell r="B23" t="str">
            <v>Suburban Hospital</v>
          </cell>
          <cell r="C23" t="str">
            <v>Bethesda, Maryland</v>
          </cell>
        </row>
        <row r="24">
          <cell r="A24" t="str">
            <v>0023</v>
          </cell>
          <cell r="B24" t="str">
            <v>Anne Arundel Medical Center</v>
          </cell>
          <cell r="C24" t="str">
            <v>Annapolis, Maryland</v>
          </cell>
        </row>
        <row r="25">
          <cell r="A25" t="str">
            <v>0024</v>
          </cell>
          <cell r="B25" t="str">
            <v>MedStar Union Memorial Hospital</v>
          </cell>
          <cell r="C25" t="str">
            <v>Baltimore, Maryland</v>
          </cell>
        </row>
        <row r="26">
          <cell r="A26" t="str">
            <v>0027</v>
          </cell>
          <cell r="B26" t="str">
            <v>Western Maryland Regional Medical Center</v>
          </cell>
          <cell r="C26" t="str">
            <v>Cumberland, Maryland</v>
          </cell>
        </row>
        <row r="27">
          <cell r="A27" t="str">
            <v>0028</v>
          </cell>
          <cell r="B27" t="str">
            <v>MedStar St. Mary's Hospital</v>
          </cell>
          <cell r="C27" t="str">
            <v>Leonardtown, Maryland</v>
          </cell>
        </row>
        <row r="28">
          <cell r="A28" t="str">
            <v>0029</v>
          </cell>
          <cell r="B28" t="str">
            <v>Johns Hopkins Bayview Medical Center</v>
          </cell>
          <cell r="C28" t="str">
            <v>Baltimore, Maryland</v>
          </cell>
        </row>
        <row r="29">
          <cell r="A29" t="str">
            <v>0030</v>
          </cell>
          <cell r="B29" t="str">
            <v>University of Maryland Shore Medical Center at Chestertown</v>
          </cell>
          <cell r="C29" t="str">
            <v>Chestertown, Maryland</v>
          </cell>
        </row>
        <row r="30">
          <cell r="A30" t="str">
            <v>0032</v>
          </cell>
          <cell r="B30" t="str">
            <v>Union Hospital of Cecil County</v>
          </cell>
          <cell r="C30" t="str">
            <v>Elkton, Maryland</v>
          </cell>
        </row>
        <row r="31">
          <cell r="A31" t="str">
            <v>0033</v>
          </cell>
          <cell r="B31" t="str">
            <v>Carroll Hospital Center</v>
          </cell>
          <cell r="C31" t="str">
            <v>Westminster, Maryland</v>
          </cell>
        </row>
        <row r="32">
          <cell r="A32" t="str">
            <v>0034</v>
          </cell>
          <cell r="B32" t="str">
            <v>MedStar Harbor Hospital Center</v>
          </cell>
          <cell r="C32" t="str">
            <v>Baltimore, Maryland</v>
          </cell>
        </row>
        <row r="33">
          <cell r="A33" t="str">
            <v>0035</v>
          </cell>
          <cell r="B33" t="str">
            <v>University of Maryland Charles Regional Medical Center</v>
          </cell>
          <cell r="C33" t="str">
            <v>La Plata, Maryland</v>
          </cell>
        </row>
        <row r="34">
          <cell r="A34" t="str">
            <v>0037</v>
          </cell>
          <cell r="B34" t="str">
            <v>University of Maryland Shore Medical Center at Easton</v>
          </cell>
          <cell r="C34" t="str">
            <v>Easton, Maryland</v>
          </cell>
        </row>
        <row r="35">
          <cell r="A35" t="str">
            <v>0038</v>
          </cell>
          <cell r="B35" t="str">
            <v>University of Maryland Medical Center Midtown Campus</v>
          </cell>
          <cell r="C35" t="str">
            <v>Baltimore, Maryland</v>
          </cell>
        </row>
        <row r="36">
          <cell r="A36" t="str">
            <v>0039</v>
          </cell>
          <cell r="B36" t="str">
            <v>Calvert Memorial Hospital</v>
          </cell>
          <cell r="C36" t="str">
            <v>Prince Frederick, Maryland</v>
          </cell>
        </row>
        <row r="37">
          <cell r="A37" t="str">
            <v>0040</v>
          </cell>
          <cell r="B37" t="str">
            <v>Northwest Hospital Center</v>
          </cell>
          <cell r="C37" t="str">
            <v>Randallstown, Maryland</v>
          </cell>
        </row>
        <row r="38">
          <cell r="A38" t="str">
            <v>0043</v>
          </cell>
          <cell r="B38" t="str">
            <v>University of Maryland Baltimore Washington Medical Center</v>
          </cell>
          <cell r="C38" t="str">
            <v>Glen Burnie, Maryland</v>
          </cell>
        </row>
        <row r="39">
          <cell r="A39" t="str">
            <v>0044</v>
          </cell>
          <cell r="B39" t="str">
            <v>Greater Baltimore Medical Center</v>
          </cell>
          <cell r="C39" t="str">
            <v>Baltimore, Maryland</v>
          </cell>
        </row>
        <row r="40">
          <cell r="A40" t="str">
            <v>0045</v>
          </cell>
          <cell r="B40" t="str">
            <v>McCready Memorial Hospital</v>
          </cell>
          <cell r="C40" t="str">
            <v>Crisfield, Maryland</v>
          </cell>
        </row>
        <row r="41">
          <cell r="A41" t="str">
            <v>0048</v>
          </cell>
          <cell r="B41" t="str">
            <v>Howard County General Hospital</v>
          </cell>
          <cell r="C41" t="str">
            <v>Columbia, Maryland</v>
          </cell>
        </row>
        <row r="42">
          <cell r="A42" t="str">
            <v>0049</v>
          </cell>
          <cell r="B42" t="str">
            <v>Upper Chesapeake Medical Center</v>
          </cell>
          <cell r="C42" t="str">
            <v>Fallston, Maryland</v>
          </cell>
        </row>
        <row r="43">
          <cell r="A43" t="str">
            <v>0051</v>
          </cell>
          <cell r="B43" t="str">
            <v>Doctors Community Hospital</v>
          </cell>
          <cell r="C43" t="str">
            <v>Lanham, Maryland</v>
          </cell>
        </row>
        <row r="44">
          <cell r="A44" t="str">
            <v>0055</v>
          </cell>
          <cell r="B44" t="str">
            <v>Laurel Regional Hospital</v>
          </cell>
          <cell r="C44" t="str">
            <v>Laurel, Maryland</v>
          </cell>
        </row>
        <row r="45">
          <cell r="A45" t="str">
            <v>0060</v>
          </cell>
          <cell r="B45" t="str">
            <v>Fort Washington Medical Center</v>
          </cell>
          <cell r="C45" t="str">
            <v>Fort Washington, Maryland</v>
          </cell>
        </row>
        <row r="46">
          <cell r="A46" t="str">
            <v>0061</v>
          </cell>
          <cell r="B46" t="str">
            <v>Atlantic General Hospital</v>
          </cell>
          <cell r="C46" t="str">
            <v>Berlin, Maryland</v>
          </cell>
        </row>
        <row r="47">
          <cell r="A47" t="str">
            <v>0062</v>
          </cell>
          <cell r="B47" t="str">
            <v>MedStar Southern Maryland Hospital Center</v>
          </cell>
          <cell r="C47" t="str">
            <v>Clinton, Maryland</v>
          </cell>
        </row>
        <row r="48">
          <cell r="A48" t="str">
            <v>0063</v>
          </cell>
          <cell r="B48" t="str">
            <v>University of Maryland St. Joseph Medical Center</v>
          </cell>
          <cell r="C48" t="str">
            <v>Towson, Maryland</v>
          </cell>
        </row>
        <row r="49">
          <cell r="A49" t="str">
            <v>0087</v>
          </cell>
          <cell r="B49" t="str">
            <v>Germantown Emergency Center</v>
          </cell>
          <cell r="C49" t="str">
            <v>Germantown, Maryland</v>
          </cell>
        </row>
        <row r="50">
          <cell r="A50" t="str">
            <v>0088</v>
          </cell>
          <cell r="B50" t="str">
            <v>Queen Anne's Freestanding Emergency Center</v>
          </cell>
          <cell r="C50" t="str">
            <v>Queenstown, Maryland</v>
          </cell>
        </row>
        <row r="51">
          <cell r="A51" t="str">
            <v>0333</v>
          </cell>
          <cell r="B51" t="str">
            <v>Bowie Emergency Center</v>
          </cell>
          <cell r="C51" t="str">
            <v>Bowie, Maryland</v>
          </cell>
        </row>
        <row r="52">
          <cell r="A52" t="str">
            <v>0904</v>
          </cell>
          <cell r="B52" t="str">
            <v>Johns Hopkins (Oncology)</v>
          </cell>
          <cell r="C52" t="str">
            <v>Baltimore, Maryland</v>
          </cell>
        </row>
        <row r="53">
          <cell r="A53" t="str">
            <v>2001</v>
          </cell>
          <cell r="B53" t="str">
            <v>University of Maryland Rehabilitation &amp; Orthopaedic Institute</v>
          </cell>
          <cell r="C53" t="str">
            <v>Baltimore, Maryland</v>
          </cell>
        </row>
        <row r="54">
          <cell r="A54" t="str">
            <v>2004</v>
          </cell>
          <cell r="B54" t="str">
            <v>MedStar Good Samaritan Hospital</v>
          </cell>
          <cell r="C54" t="str">
            <v>Baltimore, Maryland</v>
          </cell>
        </row>
        <row r="55">
          <cell r="A55" t="str">
            <v>2781</v>
          </cell>
          <cell r="B55" t="str">
            <v>St. Luke's Institute</v>
          </cell>
          <cell r="C55" t="str">
            <v>Silver Spring, Maryland</v>
          </cell>
        </row>
        <row r="56">
          <cell r="A56" t="str">
            <v>3029</v>
          </cell>
          <cell r="B56" t="str">
            <v>Adventist Rehab. Hospital of MD</v>
          </cell>
          <cell r="C56" t="str">
            <v>Rockville, Maryland</v>
          </cell>
        </row>
        <row r="57">
          <cell r="A57" t="str">
            <v>3478</v>
          </cell>
          <cell r="B57" t="str">
            <v>Adventist Behavioral Health - Eastern Shore</v>
          </cell>
          <cell r="C57" t="str">
            <v>Cambridge, Maryland</v>
          </cell>
        </row>
        <row r="58">
          <cell r="A58" t="str">
            <v>4000</v>
          </cell>
          <cell r="B58" t="str">
            <v>Sheppard &amp; Enoch Pratt Hospital</v>
          </cell>
          <cell r="C58" t="str">
            <v>Baltimore, Maryland</v>
          </cell>
        </row>
        <row r="59">
          <cell r="A59" t="str">
            <v>4003</v>
          </cell>
          <cell r="B59" t="str">
            <v>Brook Lane Health Services</v>
          </cell>
          <cell r="C59" t="str">
            <v>Hagerstown, Maryland</v>
          </cell>
        </row>
        <row r="60">
          <cell r="A60" t="str">
            <v>4013</v>
          </cell>
          <cell r="B60" t="str">
            <v>Adventist Behavioral Health - Rockville</v>
          </cell>
          <cell r="C60" t="str">
            <v>Rockville, Maryland</v>
          </cell>
        </row>
        <row r="61">
          <cell r="A61" t="str">
            <v>5033</v>
          </cell>
          <cell r="B61" t="str">
            <v>Levindale</v>
          </cell>
          <cell r="C61" t="str">
            <v>Baltimore, Maryland</v>
          </cell>
        </row>
        <row r="62">
          <cell r="A62" t="str">
            <v>5034</v>
          </cell>
          <cell r="B62" t="str">
            <v>Mt. Washington Pediatric Hospital</v>
          </cell>
          <cell r="C62" t="str">
            <v>Baltimore, Maryland</v>
          </cell>
        </row>
        <row r="63">
          <cell r="A63" t="str">
            <v>5050</v>
          </cell>
          <cell r="B63" t="str">
            <v>Shady Grove Adventist Hospital</v>
          </cell>
          <cell r="C63" t="str">
            <v>Rockville, Maryland</v>
          </cell>
        </row>
        <row r="64">
          <cell r="A64" t="str">
            <v>5089</v>
          </cell>
          <cell r="B64" t="str">
            <v>University Specialty Hospital</v>
          </cell>
          <cell r="C64" t="str">
            <v>Baltimore, Maryland</v>
          </cell>
        </row>
        <row r="65">
          <cell r="A65" t="str">
            <v>8992</v>
          </cell>
          <cell r="B65" t="str">
            <v>University of Maryland - MIEMSS</v>
          </cell>
          <cell r="C65" t="str">
            <v>Baltimore, Maryland</v>
          </cell>
        </row>
        <row r="66">
          <cell r="A66" t="str">
            <v>8994</v>
          </cell>
          <cell r="B66" t="str">
            <v>University of Maryland - Cancer Center</v>
          </cell>
          <cell r="C66" t="str">
            <v>Baltimore, Maryland</v>
          </cell>
        </row>
      </sheetData>
      <sheetData sheetId="22"/>
      <sheetData sheetId="2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0"/>
  <sheetViews>
    <sheetView showGridLines="0" tabSelected="1" zoomScale="75" zoomScaleNormal="7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P4" sqref="P4"/>
    </sheetView>
  </sheetViews>
  <sheetFormatPr defaultRowHeight="14.5"/>
  <cols>
    <col min="1" max="1" width="14.54296875" customWidth="1"/>
    <col min="2" max="2" width="51" customWidth="1"/>
    <col min="3" max="3" width="18.54296875" customWidth="1"/>
    <col min="4" max="4" width="24.1796875" customWidth="1"/>
    <col min="5" max="5" width="17.54296875" customWidth="1"/>
    <col min="6" max="6" width="15.54296875" customWidth="1"/>
    <col min="7" max="7" width="21" customWidth="1"/>
    <col min="8" max="8" width="17.81640625" customWidth="1"/>
    <col min="10" max="10" width="15.26953125" bestFit="1" customWidth="1"/>
    <col min="13" max="13" width="10" bestFit="1" customWidth="1"/>
  </cols>
  <sheetData>
    <row r="1" spans="1:13" ht="30">
      <c r="A1" s="1"/>
      <c r="B1" s="24" t="s">
        <v>0</v>
      </c>
      <c r="C1" s="2"/>
      <c r="D1" s="3"/>
      <c r="E1" s="2"/>
      <c r="F1" s="2"/>
      <c r="G1" s="2"/>
      <c r="H1" s="25"/>
    </row>
    <row r="2" spans="1:13" ht="18.5">
      <c r="A2" s="1"/>
      <c r="B2" s="16" t="s">
        <v>18</v>
      </c>
      <c r="C2" s="2"/>
      <c r="D2" s="3"/>
      <c r="E2" s="2"/>
      <c r="F2" s="2"/>
      <c r="G2" s="2"/>
      <c r="H2" s="2"/>
    </row>
    <row r="3" spans="1:13" ht="18.5">
      <c r="A3" s="1"/>
      <c r="B3" s="45" t="s">
        <v>81</v>
      </c>
      <c r="C3" s="45"/>
      <c r="D3" s="45"/>
      <c r="E3" s="45"/>
      <c r="F3" s="45"/>
      <c r="G3" s="45"/>
      <c r="H3" s="2"/>
    </row>
    <row r="4" spans="1:13" ht="18.5">
      <c r="A4" s="1"/>
      <c r="B4" s="4"/>
      <c r="C4" s="5"/>
      <c r="D4" s="6"/>
      <c r="E4" s="5"/>
      <c r="F4" s="5"/>
      <c r="G4" s="41"/>
      <c r="H4" s="1"/>
    </row>
    <row r="5" spans="1:13" ht="18">
      <c r="A5" s="1"/>
      <c r="B5" s="1"/>
      <c r="C5" s="1"/>
      <c r="D5" s="7" t="s">
        <v>1</v>
      </c>
      <c r="E5" s="26">
        <v>12060000</v>
      </c>
      <c r="F5" s="5"/>
      <c r="G5" s="1"/>
      <c r="H5" s="1"/>
    </row>
    <row r="6" spans="1:13" ht="18">
      <c r="A6" s="1"/>
      <c r="B6" s="1"/>
      <c r="C6" s="1"/>
      <c r="D6" s="7" t="s">
        <v>2</v>
      </c>
      <c r="E6" s="8">
        <f>E5/2</f>
        <v>6030000</v>
      </c>
      <c r="F6" s="5"/>
      <c r="G6" s="1"/>
      <c r="H6" s="23"/>
    </row>
    <row r="7" spans="1:13" ht="18">
      <c r="A7" s="1"/>
      <c r="B7" s="1"/>
      <c r="C7" s="1"/>
      <c r="D7" s="7"/>
      <c r="E7" s="8"/>
      <c r="F7" s="5"/>
      <c r="G7" s="38"/>
      <c r="H7" s="33" t="s">
        <v>87</v>
      </c>
    </row>
    <row r="8" spans="1:13" ht="17.5">
      <c r="A8" s="1"/>
      <c r="B8" s="1"/>
      <c r="C8" s="5"/>
      <c r="D8" s="6"/>
      <c r="E8" s="9" t="s">
        <v>69</v>
      </c>
      <c r="F8" s="9" t="s">
        <v>69</v>
      </c>
      <c r="G8" s="39"/>
      <c r="H8" s="34" t="s">
        <v>88</v>
      </c>
    </row>
    <row r="9" spans="1:13" ht="18">
      <c r="A9" s="1"/>
      <c r="B9" s="1"/>
      <c r="C9" s="5"/>
      <c r="D9" s="6"/>
      <c r="E9" s="9" t="s">
        <v>3</v>
      </c>
      <c r="F9" s="9" t="s">
        <v>3</v>
      </c>
      <c r="G9" s="32" t="s">
        <v>70</v>
      </c>
      <c r="H9" s="34" t="s">
        <v>89</v>
      </c>
    </row>
    <row r="10" spans="1:13" ht="35.5" thickBot="1">
      <c r="A10" s="1" t="s">
        <v>28</v>
      </c>
      <c r="B10" s="5" t="s">
        <v>4</v>
      </c>
      <c r="C10" s="27" t="s">
        <v>83</v>
      </c>
      <c r="D10" s="27" t="s">
        <v>84</v>
      </c>
      <c r="E10" s="28" t="s">
        <v>5</v>
      </c>
      <c r="F10" s="28" t="s">
        <v>6</v>
      </c>
      <c r="G10" s="29" t="s">
        <v>71</v>
      </c>
      <c r="H10" s="35" t="s">
        <v>68</v>
      </c>
    </row>
    <row r="11" spans="1:13" ht="18.5">
      <c r="A11" s="10"/>
      <c r="B11" s="11"/>
      <c r="C11" s="12"/>
      <c r="D11" s="13"/>
      <c r="E11" s="14"/>
      <c r="F11" s="14"/>
      <c r="G11" s="15"/>
      <c r="M11" t="s">
        <v>29</v>
      </c>
    </row>
    <row r="12" spans="1:13" ht="17.5">
      <c r="A12" s="19">
        <v>210001</v>
      </c>
      <c r="B12" s="19" t="s">
        <v>30</v>
      </c>
      <c r="C12" s="20">
        <f>_xlfn.XLOOKUP(A12,'FY24 SCH RE'!B:B,'FY24 SCH RE'!H:H)</f>
        <v>15526</v>
      </c>
      <c r="D12" s="21">
        <f>_xlfn.XLOOKUP(A12,'FY24 SCH RE'!B:B,'FY24 SCH RE'!G:G)</f>
        <v>487797439.99999994</v>
      </c>
      <c r="E12" s="17">
        <f t="shared" ref="E12:E43" si="0">(C12/$C$65)*$E$6</f>
        <v>198658.89757229947</v>
      </c>
      <c r="F12" s="17">
        <f t="shared" ref="F12:F43" si="1">(D12/$D$65)*$E$6</f>
        <v>138489.70853590427</v>
      </c>
      <c r="G12" s="17">
        <f t="shared" ref="G12" si="2">E12+F12</f>
        <v>337148.60610820376</v>
      </c>
      <c r="H12" s="36">
        <f>G12/3</f>
        <v>112382.86870273459</v>
      </c>
      <c r="J12" s="31"/>
    </row>
    <row r="13" spans="1:13" ht="17.5">
      <c r="A13" s="19">
        <v>210002</v>
      </c>
      <c r="B13" s="19" t="s">
        <v>15</v>
      </c>
      <c r="C13" s="20">
        <f>_xlfn.XLOOKUP(A13,'FY24 SCH RE'!B:B,'FY24 SCH RE'!H:H)</f>
        <v>20598</v>
      </c>
      <c r="D13" s="21">
        <f>_xlfn.XLOOKUP(A13,'FY24 SCH RE'!B:B,'FY24 SCH RE'!G:G)</f>
        <v>1932484534.1199999</v>
      </c>
      <c r="E13" s="17">
        <f t="shared" si="0"/>
        <v>263556.35528753215</v>
      </c>
      <c r="F13" s="17">
        <f t="shared" si="1"/>
        <v>548648.26654363249</v>
      </c>
      <c r="G13" s="17">
        <f t="shared" ref="G13:G30" si="3">E13+F13</f>
        <v>812204.6218311647</v>
      </c>
      <c r="H13" s="36">
        <f t="shared" ref="H13:H64" si="4">G13/3</f>
        <v>270734.87394372158</v>
      </c>
      <c r="J13" s="31"/>
    </row>
    <row r="14" spans="1:13" ht="17.5">
      <c r="A14" s="19">
        <v>210003</v>
      </c>
      <c r="B14" s="19" t="s">
        <v>77</v>
      </c>
      <c r="C14" s="20">
        <f>_xlfn.XLOOKUP(A14,'FY24 SCH RE'!B:B,'FY24 SCH RE'!H:H)</f>
        <v>10787</v>
      </c>
      <c r="D14" s="21">
        <f>_xlfn.XLOOKUP(A14,'FY24 SCH RE'!B:B,'FY24 SCH RE'!G:G)</f>
        <v>423296579.32000005</v>
      </c>
      <c r="E14" s="17">
        <f t="shared" si="0"/>
        <v>138022.25480564177</v>
      </c>
      <c r="F14" s="17">
        <f t="shared" si="1"/>
        <v>120177.38324799758</v>
      </c>
      <c r="G14" s="17">
        <f t="shared" si="3"/>
        <v>258199.63805363936</v>
      </c>
      <c r="H14" s="36">
        <f t="shared" si="4"/>
        <v>86066.54601787978</v>
      </c>
      <c r="J14" s="31"/>
    </row>
    <row r="15" spans="1:13" ht="17.5">
      <c r="A15" s="19">
        <v>210004</v>
      </c>
      <c r="B15" s="19" t="s">
        <v>9</v>
      </c>
      <c r="C15" s="20">
        <f>_xlfn.XLOOKUP(A15,'FY24 SCH RE'!B:B,'FY24 SCH RE'!H:H)</f>
        <v>21916</v>
      </c>
      <c r="D15" s="21">
        <f>_xlfn.XLOOKUP(A15,'FY24 SCH RE'!B:B,'FY24 SCH RE'!G:G)</f>
        <v>600651500</v>
      </c>
      <c r="E15" s="17">
        <f t="shared" si="0"/>
        <v>280420.48172063089</v>
      </c>
      <c r="F15" s="17">
        <f t="shared" si="1"/>
        <v>170529.90513163357</v>
      </c>
      <c r="G15" s="17">
        <f t="shared" si="3"/>
        <v>450950.38685226446</v>
      </c>
      <c r="H15" s="36">
        <f t="shared" si="4"/>
        <v>150316.79561742148</v>
      </c>
      <c r="J15" s="31"/>
    </row>
    <row r="16" spans="1:13" ht="17.5">
      <c r="A16" s="19">
        <v>210005</v>
      </c>
      <c r="B16" s="19" t="s">
        <v>32</v>
      </c>
      <c r="C16" s="20">
        <f>_xlfn.XLOOKUP(A16,'FY24 SCH RE'!B:B,'FY24 SCH RE'!H:H)</f>
        <v>14001</v>
      </c>
      <c r="D16" s="21">
        <f>_xlfn.XLOOKUP(A16,'FY24 SCH RE'!B:B,'FY24 SCH RE'!G:G)</f>
        <v>424222500</v>
      </c>
      <c r="E16" s="17">
        <f t="shared" si="0"/>
        <v>179146.1564414379</v>
      </c>
      <c r="F16" s="17">
        <f t="shared" si="1"/>
        <v>120440.25975079465</v>
      </c>
      <c r="G16" s="17">
        <f t="shared" si="3"/>
        <v>299586.41619223251</v>
      </c>
      <c r="H16" s="36">
        <f t="shared" si="4"/>
        <v>99862.138730744176</v>
      </c>
      <c r="J16" s="31"/>
    </row>
    <row r="17" spans="1:10" ht="17.5">
      <c r="A17" s="19">
        <v>210006</v>
      </c>
      <c r="B17" s="19" t="s">
        <v>91</v>
      </c>
      <c r="C17" s="20">
        <f>_xlfn.XLOOKUP(A17,'FY24 SCH RE'!B:B,'FY24 SCH RE'!H:H)</f>
        <v>2394</v>
      </c>
      <c r="D17" s="21">
        <f>_xlfn.XLOOKUP(A17,'FY24 SCH RE'!B:B,'FY24 SCH RE'!G:G)+15628974</f>
        <v>81124209.900000006</v>
      </c>
      <c r="E17" s="17">
        <f t="shared" si="0"/>
        <v>30631.80476543121</v>
      </c>
      <c r="F17" s="17">
        <f t="shared" si="1"/>
        <v>23031.830967084457</v>
      </c>
      <c r="G17" s="17">
        <f t="shared" si="3"/>
        <v>53663.635732515671</v>
      </c>
      <c r="H17" s="36">
        <f t="shared" si="4"/>
        <v>17887.878577505224</v>
      </c>
      <c r="J17" s="31"/>
    </row>
    <row r="18" spans="1:10" ht="17.5">
      <c r="A18" s="19">
        <v>210006.1</v>
      </c>
      <c r="B18" s="19" t="s">
        <v>86</v>
      </c>
      <c r="C18" s="20">
        <f>_xlfn.XLOOKUP(A18,'FY24 SCH RE'!B:B,'FY24 SCH RE'!H:H)</f>
        <v>0</v>
      </c>
      <c r="D18" s="21">
        <v>0</v>
      </c>
      <c r="E18" s="17">
        <f t="shared" si="0"/>
        <v>0</v>
      </c>
      <c r="F18" s="17">
        <f>(D18/$D$65)*$E$6</f>
        <v>0</v>
      </c>
      <c r="G18" s="17">
        <f t="shared" ref="G18" si="5">E18+F18</f>
        <v>0</v>
      </c>
      <c r="H18" s="36">
        <f t="shared" ref="H18" si="6">G18/3</f>
        <v>0</v>
      </c>
      <c r="J18" s="31"/>
    </row>
    <row r="19" spans="1:10" ht="17.5">
      <c r="A19" s="19">
        <v>210008</v>
      </c>
      <c r="B19" s="19" t="s">
        <v>34</v>
      </c>
      <c r="C19" s="20">
        <f>_xlfn.XLOOKUP(A19,'FY24 SCH RE'!B:B,'FY24 SCH RE'!H:H)</f>
        <v>9715</v>
      </c>
      <c r="D19" s="21">
        <f>_xlfn.XLOOKUP(A19,'FY24 SCH RE'!B:B,'FY24 SCH RE'!G:G)</f>
        <v>681875399.99999988</v>
      </c>
      <c r="E19" s="17">
        <f t="shared" si="0"/>
        <v>124305.75743365253</v>
      </c>
      <c r="F19" s="17">
        <f t="shared" si="1"/>
        <v>193590.03893871017</v>
      </c>
      <c r="G19" s="17">
        <f t="shared" si="3"/>
        <v>317895.7963723627</v>
      </c>
      <c r="H19" s="36">
        <f t="shared" si="4"/>
        <v>105965.26545745424</v>
      </c>
      <c r="J19" s="31"/>
    </row>
    <row r="20" spans="1:10" ht="17.5">
      <c r="A20" s="19">
        <v>210009</v>
      </c>
      <c r="B20" s="19" t="s">
        <v>11</v>
      </c>
      <c r="C20" s="20">
        <f>_xlfn.XLOOKUP(A20,'FY24 SCH RE'!B:B,'FY24 SCH RE'!H:H)</f>
        <v>40613</v>
      </c>
      <c r="D20" s="21">
        <f>_xlfn.XLOOKUP(A20,'FY24 SCH RE'!B:B,'FY24 SCH RE'!G:G)</f>
        <v>3105851883.6199994</v>
      </c>
      <c r="E20" s="17">
        <f t="shared" si="0"/>
        <v>519653.08560503658</v>
      </c>
      <c r="F20" s="17">
        <f t="shared" si="1"/>
        <v>881776.91567676747</v>
      </c>
      <c r="G20" s="17">
        <f t="shared" si="3"/>
        <v>1401430.0012818039</v>
      </c>
      <c r="H20" s="36">
        <f t="shared" si="4"/>
        <v>467143.33376060129</v>
      </c>
      <c r="J20" s="31"/>
    </row>
    <row r="21" spans="1:10" ht="17.5">
      <c r="A21" s="19">
        <v>210010</v>
      </c>
      <c r="B21" s="19" t="s">
        <v>78</v>
      </c>
      <c r="C21" s="20">
        <f>_xlfn.XLOOKUP(A21,'FY24 SCH RE'!B:B,'FY24 SCH RE'!H:H)</f>
        <v>0</v>
      </c>
      <c r="D21" s="21">
        <f>_xlfn.XLOOKUP(A21,'FY24 SCH RE'!B:B,'FY24 SCH RE'!G:G)</f>
        <v>17364759.82</v>
      </c>
      <c r="E21" s="17">
        <f t="shared" si="0"/>
        <v>0</v>
      </c>
      <c r="F21" s="17">
        <f t="shared" si="1"/>
        <v>4929.9982514622916</v>
      </c>
      <c r="G21" s="17">
        <f t="shared" si="3"/>
        <v>4929.9982514622916</v>
      </c>
      <c r="H21" s="36">
        <f t="shared" si="4"/>
        <v>1643.3327504874305</v>
      </c>
      <c r="J21" s="31"/>
    </row>
    <row r="22" spans="1:10" ht="17.5">
      <c r="A22" s="19">
        <v>210011</v>
      </c>
      <c r="B22" s="19" t="s">
        <v>36</v>
      </c>
      <c r="C22" s="20">
        <f>_xlfn.XLOOKUP(A22,'FY24 SCH RE'!B:B,'FY24 SCH RE'!H:H)</f>
        <v>10120</v>
      </c>
      <c r="D22" s="21">
        <f>_xlfn.XLOOKUP(A22,'FY24 SCH RE'!B:B,'FY24 SCH RE'!G:G)</f>
        <v>494805400</v>
      </c>
      <c r="E22" s="17">
        <f t="shared" si="0"/>
        <v>129487.82966840595</v>
      </c>
      <c r="F22" s="17">
        <f t="shared" si="1"/>
        <v>140479.32606614652</v>
      </c>
      <c r="G22" s="17">
        <f t="shared" si="3"/>
        <v>269967.15573455248</v>
      </c>
      <c r="H22" s="36">
        <f t="shared" si="4"/>
        <v>89989.051911517498</v>
      </c>
      <c r="J22" s="31"/>
    </row>
    <row r="23" spans="1:10" ht="17.5">
      <c r="A23" s="19">
        <v>210012</v>
      </c>
      <c r="B23" s="19" t="s">
        <v>37</v>
      </c>
      <c r="C23" s="20">
        <f>_xlfn.XLOOKUP(A23,'FY24 SCH RE'!B:B,'FY24 SCH RE'!H:H)</f>
        <v>15850</v>
      </c>
      <c r="D23" s="21">
        <f>_xlfn.XLOOKUP(A23,'FY24 SCH RE'!B:B,'FY24 SCH RE'!G:G)</f>
        <v>961717880.88</v>
      </c>
      <c r="E23" s="17">
        <f t="shared" si="0"/>
        <v>202804.55536010221</v>
      </c>
      <c r="F23" s="17">
        <f t="shared" si="1"/>
        <v>273039.62279268773</v>
      </c>
      <c r="G23" s="17">
        <f t="shared" si="3"/>
        <v>475844.17815278994</v>
      </c>
      <c r="H23" s="36">
        <f t="shared" si="4"/>
        <v>158614.72605092998</v>
      </c>
      <c r="J23" s="31"/>
    </row>
    <row r="24" spans="1:10" ht="17.5">
      <c r="A24" s="19">
        <v>210013</v>
      </c>
      <c r="B24" s="19" t="s">
        <v>79</v>
      </c>
      <c r="C24" s="20">
        <f>_xlfn.XLOOKUP(A24,'FY24 SCH RE'!B:B,'FY24 SCH RE'!H:H)</f>
        <v>0</v>
      </c>
      <c r="D24" s="21">
        <f>_xlfn.XLOOKUP(A24,'FY24 SCH RE'!B:B,'FY24 SCH RE'!G:G)</f>
        <v>33202183.5</v>
      </c>
      <c r="E24" s="17">
        <f t="shared" si="0"/>
        <v>0</v>
      </c>
      <c r="F24" s="17">
        <f t="shared" si="1"/>
        <v>9426.373200463313</v>
      </c>
      <c r="G24" s="17">
        <f t="shared" si="3"/>
        <v>9426.373200463313</v>
      </c>
      <c r="H24" s="36">
        <f t="shared" si="4"/>
        <v>3142.1244001544378</v>
      </c>
      <c r="J24" s="31"/>
    </row>
    <row r="25" spans="1:10" ht="17.5">
      <c r="A25" s="19">
        <v>210015</v>
      </c>
      <c r="B25" s="19" t="s">
        <v>38</v>
      </c>
      <c r="C25" s="20">
        <f>_xlfn.XLOOKUP(A25,'FY24 SCH RE'!B:B,'FY24 SCH RE'!H:H)</f>
        <v>17971</v>
      </c>
      <c r="D25" s="21">
        <f>_xlfn.XLOOKUP(A25,'FY24 SCH RE'!B:B,'FY24 SCH RE'!G:G)</f>
        <v>688099485.03000021</v>
      </c>
      <c r="E25" s="17">
        <f t="shared" si="0"/>
        <v>229943.25958210704</v>
      </c>
      <c r="F25" s="17">
        <f t="shared" si="1"/>
        <v>195357.10791247812</v>
      </c>
      <c r="G25" s="17">
        <f t="shared" si="3"/>
        <v>425300.36749458517</v>
      </c>
      <c r="H25" s="36">
        <f t="shared" si="4"/>
        <v>141766.78916486172</v>
      </c>
      <c r="J25" s="31"/>
    </row>
    <row r="26" spans="1:10" ht="17.5">
      <c r="A26" s="19">
        <v>210016</v>
      </c>
      <c r="B26" s="19" t="s">
        <v>16</v>
      </c>
      <c r="C26" s="20">
        <f>_xlfn.XLOOKUP(A26,'FY24 SCH RE'!B:B,'FY24 SCH RE'!H:H)</f>
        <v>10801</v>
      </c>
      <c r="D26" s="21">
        <f>_xlfn.XLOOKUP(A26,'FY24 SCH RE'!B:B,'FY24 SCH RE'!G:G)</f>
        <v>380198345.09999996</v>
      </c>
      <c r="E26" s="17">
        <f t="shared" si="0"/>
        <v>138201.38816684316</v>
      </c>
      <c r="F26" s="17">
        <f t="shared" si="1"/>
        <v>107941.4397884748</v>
      </c>
      <c r="G26" s="17">
        <f t="shared" si="3"/>
        <v>246142.82795531797</v>
      </c>
      <c r="H26" s="36">
        <f t="shared" si="4"/>
        <v>82047.609318439325</v>
      </c>
      <c r="J26" s="31"/>
    </row>
    <row r="27" spans="1:10" ht="17.5">
      <c r="A27" s="19">
        <v>210017</v>
      </c>
      <c r="B27" s="19" t="s">
        <v>39</v>
      </c>
      <c r="C27" s="20">
        <f>_xlfn.XLOOKUP(A27,'FY24 SCH RE'!B:B,'FY24 SCH RE'!H:H)</f>
        <v>1669</v>
      </c>
      <c r="D27" s="21">
        <f>_xlfn.XLOOKUP(A27,'FY24 SCH RE'!B:B,'FY24 SCH RE'!G:G)</f>
        <v>96060941.700000003</v>
      </c>
      <c r="E27" s="17">
        <f t="shared" si="0"/>
        <v>21355.255703218332</v>
      </c>
      <c r="F27" s="17">
        <f t="shared" si="1"/>
        <v>27272.492077280058</v>
      </c>
      <c r="G27" s="17">
        <f t="shared" si="3"/>
        <v>48627.747780498394</v>
      </c>
      <c r="H27" s="36">
        <f t="shared" si="4"/>
        <v>16209.249260166131</v>
      </c>
      <c r="J27" s="31"/>
    </row>
    <row r="28" spans="1:10" ht="17.5">
      <c r="A28" s="19">
        <v>210018</v>
      </c>
      <c r="B28" s="19" t="s">
        <v>19</v>
      </c>
      <c r="C28" s="20">
        <f>_xlfn.XLOOKUP(A28,'FY24 SCH RE'!B:B,'FY24 SCH RE'!H:H)</f>
        <v>5559</v>
      </c>
      <c r="D28" s="21">
        <f>_xlfn.XLOOKUP(A28,'FY24 SCH RE'!B:B,'FY24 SCH RE'!G:G)</f>
        <v>222642659.47</v>
      </c>
      <c r="E28" s="17">
        <f t="shared" si="0"/>
        <v>71128.739637022591</v>
      </c>
      <c r="F28" s="17">
        <f t="shared" si="1"/>
        <v>63210.0837135572</v>
      </c>
      <c r="G28" s="17">
        <f t="shared" si="3"/>
        <v>134338.8233505798</v>
      </c>
      <c r="H28" s="36">
        <f t="shared" si="4"/>
        <v>44779.607783526597</v>
      </c>
      <c r="J28" s="31"/>
    </row>
    <row r="29" spans="1:10" ht="17.5">
      <c r="A29" s="19">
        <v>210019</v>
      </c>
      <c r="B29" s="19" t="s">
        <v>40</v>
      </c>
      <c r="C29" s="20">
        <f>_xlfn.XLOOKUP(A29,'FY24 SCH RE'!B:B,'FY24 SCH RE'!H:H)</f>
        <v>15810</v>
      </c>
      <c r="D29" s="21">
        <f>_xlfn.XLOOKUP(A29,'FY24 SCH RE'!B:B,'FY24 SCH RE'!G:G)</f>
        <v>604393730</v>
      </c>
      <c r="E29" s="17">
        <f>(C29/$C$65)*$E$6</f>
        <v>202292.74575666978</v>
      </c>
      <c r="F29" s="17">
        <f>(D29/$D$65)*$E$6</f>
        <v>171592.35503291702</v>
      </c>
      <c r="G29" s="17">
        <f>E29+F29</f>
        <v>373885.10078958678</v>
      </c>
      <c r="H29" s="36">
        <f>G29/3</f>
        <v>124628.36692986226</v>
      </c>
      <c r="J29" s="31"/>
    </row>
    <row r="30" spans="1:10" ht="17.5">
      <c r="A30" s="19">
        <v>210022</v>
      </c>
      <c r="B30" s="19" t="s">
        <v>14</v>
      </c>
      <c r="C30" s="20">
        <f>_xlfn.XLOOKUP(A30,'FY24 SCH RE'!B:B,'FY24 SCH RE'!H:H)</f>
        <v>12007</v>
      </c>
      <c r="D30" s="21">
        <f>_xlfn.XLOOKUP(A30,'FY24 SCH RE'!B:B,'FY24 SCH RE'!G:G)</f>
        <v>431677953.55000007</v>
      </c>
      <c r="E30" s="17">
        <f t="shared" si="0"/>
        <v>153632.44771033103</v>
      </c>
      <c r="F30" s="17">
        <f t="shared" si="1"/>
        <v>122556.92438343905</v>
      </c>
      <c r="G30" s="17">
        <f t="shared" si="3"/>
        <v>276189.37209377007</v>
      </c>
      <c r="H30" s="36">
        <f t="shared" si="4"/>
        <v>92063.124031256695</v>
      </c>
      <c r="J30" s="31"/>
    </row>
    <row r="31" spans="1:10" ht="17.5">
      <c r="A31" s="19">
        <v>210023</v>
      </c>
      <c r="B31" s="19" t="s">
        <v>41</v>
      </c>
      <c r="C31" s="20">
        <f>_xlfn.XLOOKUP(A31,'FY24 SCH RE'!B:B,'FY24 SCH RE'!H:H)</f>
        <v>23700</v>
      </c>
      <c r="D31" s="21">
        <f>_xlfn.XLOOKUP(A31,'FY24 SCH RE'!B:B,'FY24 SCH RE'!G:G)</f>
        <v>746989000</v>
      </c>
      <c r="E31" s="17">
        <f t="shared" si="0"/>
        <v>303247.19003371749</v>
      </c>
      <c r="F31" s="17">
        <f t="shared" si="1"/>
        <v>212076.32596334786</v>
      </c>
      <c r="G31" s="17">
        <f t="shared" ref="G31:G63" si="7">E31+F31</f>
        <v>515323.51599706535</v>
      </c>
      <c r="H31" s="36">
        <f t="shared" si="4"/>
        <v>171774.50533235513</v>
      </c>
      <c r="J31" s="31"/>
    </row>
    <row r="32" spans="1:10" ht="17.5">
      <c r="A32" s="19">
        <v>210024</v>
      </c>
      <c r="B32" s="19" t="s">
        <v>42</v>
      </c>
      <c r="C32" s="20">
        <f>_xlfn.XLOOKUP(A32,'FY24 SCH RE'!B:B,'FY24 SCH RE'!H:H)</f>
        <v>8705</v>
      </c>
      <c r="D32" s="21">
        <f>_xlfn.XLOOKUP(A32,'FY24 SCH RE'!B:B,'FY24 SCH RE'!G:G)</f>
        <v>499090335.10000002</v>
      </c>
      <c r="E32" s="17">
        <f t="shared" si="0"/>
        <v>111382.56494698358</v>
      </c>
      <c r="F32" s="17">
        <f t="shared" si="1"/>
        <v>141695.85441261399</v>
      </c>
      <c r="G32" s="17">
        <f t="shared" si="7"/>
        <v>253078.41935959755</v>
      </c>
      <c r="H32" s="36">
        <f t="shared" si="4"/>
        <v>84359.473119865856</v>
      </c>
      <c r="J32" s="31"/>
    </row>
    <row r="33" spans="1:10" ht="17.5">
      <c r="A33" s="19">
        <v>210027</v>
      </c>
      <c r="B33" s="19" t="s">
        <v>17</v>
      </c>
      <c r="C33" s="20">
        <f>_xlfn.XLOOKUP(A33,'FY24 SCH RE'!B:B,'FY24 SCH RE'!H:H)</f>
        <v>8865</v>
      </c>
      <c r="D33" s="21">
        <f>_xlfn.XLOOKUP(A33,'FY24 SCH RE'!B:B,'FY24 SCH RE'!G:G)</f>
        <v>400789500</v>
      </c>
      <c r="E33" s="17">
        <f t="shared" si="0"/>
        <v>113429.80336071331</v>
      </c>
      <c r="F33" s="17">
        <f t="shared" si="1"/>
        <v>113787.43816132126</v>
      </c>
      <c r="G33" s="17">
        <f t="shared" si="7"/>
        <v>227217.24152203457</v>
      </c>
      <c r="H33" s="36">
        <f t="shared" si="4"/>
        <v>75739.080507344857</v>
      </c>
      <c r="J33" s="31"/>
    </row>
    <row r="34" spans="1:10" ht="17.5">
      <c r="A34" s="19">
        <v>210028</v>
      </c>
      <c r="B34" s="19" t="s">
        <v>20</v>
      </c>
      <c r="C34" s="20">
        <f>_xlfn.XLOOKUP(A34,'FY24 SCH RE'!B:B,'FY24 SCH RE'!H:H)</f>
        <v>5740</v>
      </c>
      <c r="D34" s="21">
        <f>_xlfn.XLOOKUP(A34,'FY24 SCH RE'!B:B,'FY24 SCH RE'!G:G)</f>
        <v>236265893.09999999</v>
      </c>
      <c r="E34" s="17">
        <f t="shared" si="0"/>
        <v>73444.678092554357</v>
      </c>
      <c r="F34" s="17">
        <f t="shared" si="1"/>
        <v>67077.831881188482</v>
      </c>
      <c r="G34" s="17">
        <f t="shared" si="7"/>
        <v>140522.50997374282</v>
      </c>
      <c r="H34" s="36">
        <f t="shared" si="4"/>
        <v>46840.836657914275</v>
      </c>
      <c r="J34" s="31"/>
    </row>
    <row r="35" spans="1:10" ht="17.5">
      <c r="A35" s="19">
        <v>210029</v>
      </c>
      <c r="B35" s="19" t="s">
        <v>10</v>
      </c>
      <c r="C35" s="20">
        <f>_xlfn.XLOOKUP(A35,'FY24 SCH RE'!B:B,'FY24 SCH RE'!H:H)</f>
        <v>16451</v>
      </c>
      <c r="D35" s="21">
        <f>_xlfn.XLOOKUP(A35,'FY24 SCH RE'!B:B,'FY24 SCH RE'!G:G)</f>
        <v>828761549.16000009</v>
      </c>
      <c r="E35" s="17">
        <f t="shared" si="0"/>
        <v>210494.49465167453</v>
      </c>
      <c r="F35" s="17">
        <f t="shared" si="1"/>
        <v>235292.22578317128</v>
      </c>
      <c r="G35" s="17">
        <f t="shared" si="7"/>
        <v>445786.72043484577</v>
      </c>
      <c r="H35" s="36">
        <f t="shared" si="4"/>
        <v>148595.57347828193</v>
      </c>
      <c r="J35" s="31"/>
    </row>
    <row r="36" spans="1:10" ht="17.5">
      <c r="A36" s="19">
        <v>210030</v>
      </c>
      <c r="B36" s="19" t="s">
        <v>43</v>
      </c>
      <c r="C36" s="20">
        <f>_xlfn.XLOOKUP(A36,'FY24 SCH RE'!B:B,'FY24 SCH RE'!H:H)</f>
        <v>381</v>
      </c>
      <c r="D36" s="21">
        <f>_xlfn.XLOOKUP(A36,'FY24 SCH RE'!B:B,'FY24 SCH RE'!G:G)</f>
        <v>56459168.300000019</v>
      </c>
      <c r="E36" s="17">
        <f t="shared" si="0"/>
        <v>4874.9864726939395</v>
      </c>
      <c r="F36" s="17">
        <f t="shared" si="1"/>
        <v>16029.222625782066</v>
      </c>
      <c r="G36" s="17">
        <f t="shared" si="7"/>
        <v>20904.209098476007</v>
      </c>
      <c r="H36" s="36">
        <f t="shared" si="4"/>
        <v>6968.0696994920027</v>
      </c>
      <c r="J36" s="31"/>
    </row>
    <row r="37" spans="1:10" ht="17.5">
      <c r="A37" s="19">
        <v>210032</v>
      </c>
      <c r="B37" s="19" t="s">
        <v>44</v>
      </c>
      <c r="C37" s="20">
        <f>_xlfn.XLOOKUP(A37,'FY24 SCH RE'!B:B,'FY24 SCH RE'!H:H)</f>
        <v>7063</v>
      </c>
      <c r="D37" s="21">
        <f>_xlfn.XLOOKUP(A37,'FY24 SCH RE'!B:B,'FY24 SCH RE'!G:G)</f>
        <v>210598498.45999998</v>
      </c>
      <c r="E37" s="17">
        <f t="shared" si="0"/>
        <v>90372.780726082128</v>
      </c>
      <c r="F37" s="17">
        <f t="shared" si="1"/>
        <v>59790.647260929632</v>
      </c>
      <c r="G37" s="17">
        <f t="shared" si="7"/>
        <v>150163.42798701176</v>
      </c>
      <c r="H37" s="36">
        <f t="shared" si="4"/>
        <v>50054.475995670589</v>
      </c>
      <c r="J37" s="31"/>
    </row>
    <row r="38" spans="1:10" ht="17.5">
      <c r="A38" s="19">
        <v>210033</v>
      </c>
      <c r="B38" s="19" t="s">
        <v>45</v>
      </c>
      <c r="C38" s="20">
        <f>_xlfn.XLOOKUP(A38,'FY24 SCH RE'!B:B,'FY24 SCH RE'!H:H)</f>
        <v>9072</v>
      </c>
      <c r="D38" s="21">
        <f>_xlfn.XLOOKUP(A38,'FY24 SCH RE'!B:B,'FY24 SCH RE'!G:G)</f>
        <v>294002396.33000004</v>
      </c>
      <c r="E38" s="17">
        <f t="shared" si="0"/>
        <v>116078.41805847616</v>
      </c>
      <c r="F38" s="17">
        <f t="shared" si="1"/>
        <v>83469.700408020028</v>
      </c>
      <c r="G38" s="17">
        <f t="shared" si="7"/>
        <v>199548.11846649618</v>
      </c>
      <c r="H38" s="36">
        <f t="shared" si="4"/>
        <v>66516.039488832059</v>
      </c>
      <c r="J38" s="31"/>
    </row>
    <row r="39" spans="1:10" ht="17.5">
      <c r="A39" s="19">
        <v>210034</v>
      </c>
      <c r="B39" s="19" t="s">
        <v>46</v>
      </c>
      <c r="C39" s="20">
        <f>_xlfn.XLOOKUP(A39,'FY24 SCH RE'!B:B,'FY24 SCH RE'!H:H)</f>
        <v>6788</v>
      </c>
      <c r="D39" s="21">
        <f>_xlfn.XLOOKUP(A39,'FY24 SCH RE'!B:B,'FY24 SCH RE'!G:G)</f>
        <v>224922861.86000001</v>
      </c>
      <c r="E39" s="17">
        <f t="shared" si="0"/>
        <v>86854.08970248414</v>
      </c>
      <c r="F39" s="17">
        <f t="shared" si="1"/>
        <v>63857.451941635583</v>
      </c>
      <c r="G39" s="17">
        <f t="shared" si="7"/>
        <v>150711.54164411972</v>
      </c>
      <c r="H39" s="36">
        <f t="shared" si="4"/>
        <v>50237.180548039905</v>
      </c>
      <c r="J39" s="31"/>
    </row>
    <row r="40" spans="1:10" ht="17.5">
      <c r="A40" s="19">
        <v>210035</v>
      </c>
      <c r="B40" s="19" t="s">
        <v>21</v>
      </c>
      <c r="C40" s="20">
        <f>_xlfn.XLOOKUP(A40,'FY24 SCH RE'!B:B,'FY24 SCH RE'!H:H)</f>
        <v>5032</v>
      </c>
      <c r="D40" s="21">
        <f>_xlfn.XLOOKUP(A40,'FY24 SCH RE'!B:B,'FY24 SCH RE'!G:G)</f>
        <v>190364427.28</v>
      </c>
      <c r="E40" s="17">
        <f t="shared" si="0"/>
        <v>64385.64811180027</v>
      </c>
      <c r="F40" s="17">
        <f t="shared" si="1"/>
        <v>54046.027895537023</v>
      </c>
      <c r="G40" s="17">
        <f t="shared" si="7"/>
        <v>118431.67600733729</v>
      </c>
      <c r="H40" s="36">
        <f t="shared" si="4"/>
        <v>39477.225335779098</v>
      </c>
      <c r="J40" s="31"/>
    </row>
    <row r="41" spans="1:10" ht="17.5">
      <c r="A41" s="19">
        <v>210037</v>
      </c>
      <c r="B41" s="19" t="s">
        <v>47</v>
      </c>
      <c r="C41" s="20">
        <f>_xlfn.XLOOKUP(A41,'FY24 SCH RE'!B:B,'FY24 SCH RE'!H:H)</f>
        <v>6468</v>
      </c>
      <c r="D41" s="21">
        <f>_xlfn.XLOOKUP(A41,'FY24 SCH RE'!B:B,'FY24 SCH RE'!G:G)</f>
        <v>298649101.65000004</v>
      </c>
      <c r="E41" s="17">
        <f t="shared" si="0"/>
        <v>82759.612875024672</v>
      </c>
      <c r="F41" s="17">
        <f t="shared" si="1"/>
        <v>84788.938297868401</v>
      </c>
      <c r="G41" s="17">
        <f t="shared" si="7"/>
        <v>167548.55117289309</v>
      </c>
      <c r="H41" s="36">
        <f t="shared" si="4"/>
        <v>55849.517057631027</v>
      </c>
      <c r="J41" s="31"/>
    </row>
    <row r="42" spans="1:10" ht="17.5">
      <c r="A42" s="19">
        <v>210038</v>
      </c>
      <c r="B42" s="19" t="s">
        <v>48</v>
      </c>
      <c r="C42" s="20">
        <f>_xlfn.XLOOKUP(A42,'FY24 SCH RE'!B:B,'FY24 SCH RE'!H:H)</f>
        <v>3950</v>
      </c>
      <c r="D42" s="21">
        <f>_xlfn.XLOOKUP(A42,'FY24 SCH RE'!B:B,'FY24 SCH RE'!G:G)</f>
        <v>279245358.76999998</v>
      </c>
      <c r="E42" s="17">
        <f t="shared" si="0"/>
        <v>50541.198338952905</v>
      </c>
      <c r="F42" s="17">
        <f t="shared" si="1"/>
        <v>79280.055971719165</v>
      </c>
      <c r="G42" s="17">
        <f t="shared" si="7"/>
        <v>129821.25431067207</v>
      </c>
      <c r="H42" s="36">
        <f t="shared" si="4"/>
        <v>43273.751436890692</v>
      </c>
      <c r="J42" s="31"/>
    </row>
    <row r="43" spans="1:10" ht="17.5">
      <c r="A43" s="19">
        <v>210039</v>
      </c>
      <c r="B43" s="19" t="s">
        <v>49</v>
      </c>
      <c r="C43" s="20">
        <f>_xlfn.XLOOKUP(A43,'FY24 SCH RE'!B:B,'FY24 SCH RE'!H:H)</f>
        <v>5326</v>
      </c>
      <c r="D43" s="21">
        <f>_xlfn.XLOOKUP(A43,'FY24 SCH RE'!B:B,'FY24 SCH RE'!G:G)</f>
        <v>188719140</v>
      </c>
      <c r="E43" s="17">
        <f t="shared" si="0"/>
        <v>68147.448697028667</v>
      </c>
      <c r="F43" s="17">
        <f t="shared" si="1"/>
        <v>53578.917293511251</v>
      </c>
      <c r="G43" s="17">
        <f t="shared" si="7"/>
        <v>121726.36599053993</v>
      </c>
      <c r="H43" s="36">
        <f t="shared" si="4"/>
        <v>40575.455330179975</v>
      </c>
      <c r="J43" s="31"/>
    </row>
    <row r="44" spans="1:10" ht="17.5">
      <c r="A44" s="19">
        <v>210040</v>
      </c>
      <c r="B44" s="19" t="s">
        <v>50</v>
      </c>
      <c r="C44" s="20">
        <f>_xlfn.XLOOKUP(A44,'FY24 SCH RE'!B:B,'FY24 SCH RE'!H:H)</f>
        <v>7815</v>
      </c>
      <c r="D44" s="21">
        <f>_xlfn.XLOOKUP(A44,'FY24 SCH RE'!B:B,'FY24 SCH RE'!G:G)</f>
        <v>311836440.00000006</v>
      </c>
      <c r="E44" s="17">
        <f t="shared" ref="E44:E63" si="8">(C44/$C$65)*$E$6</f>
        <v>99994.80127061189</v>
      </c>
      <c r="F44" s="17">
        <f t="shared" ref="F44:F63" si="9">(D44/$D$65)*$E$6</f>
        <v>88532.932207422025</v>
      </c>
      <c r="G44" s="17">
        <f t="shared" si="7"/>
        <v>188527.73347803392</v>
      </c>
      <c r="H44" s="36">
        <f t="shared" si="4"/>
        <v>62842.577826011307</v>
      </c>
      <c r="J44" s="31"/>
    </row>
    <row r="45" spans="1:10" ht="17.5">
      <c r="A45" s="19">
        <v>210043</v>
      </c>
      <c r="B45" s="19" t="s">
        <v>22</v>
      </c>
      <c r="C45" s="20">
        <f>_xlfn.XLOOKUP(A45,'FY24 SCH RE'!B:B,'FY24 SCH RE'!H:H)</f>
        <v>15849</v>
      </c>
      <c r="D45" s="21">
        <f>_xlfn.XLOOKUP(A45,'FY24 SCH RE'!B:B,'FY24 SCH RE'!G:G)</f>
        <v>535602423.51999998</v>
      </c>
      <c r="E45" s="17">
        <f t="shared" si="8"/>
        <v>202791.76012001641</v>
      </c>
      <c r="F45" s="17">
        <f t="shared" si="9"/>
        <v>152061.93686545131</v>
      </c>
      <c r="G45" s="17">
        <f t="shared" si="7"/>
        <v>354853.69698546769</v>
      </c>
      <c r="H45" s="36">
        <f t="shared" si="4"/>
        <v>118284.56566182256</v>
      </c>
      <c r="J45" s="31"/>
    </row>
    <row r="46" spans="1:10" ht="17.5">
      <c r="A46" s="19">
        <v>210044</v>
      </c>
      <c r="B46" s="19" t="s">
        <v>8</v>
      </c>
      <c r="C46" s="20">
        <f>_xlfn.XLOOKUP(A46,'FY24 SCH RE'!B:B,'FY24 SCH RE'!H:H)</f>
        <v>12946</v>
      </c>
      <c r="D46" s="21">
        <f>_xlfn.XLOOKUP(A46,'FY24 SCH RE'!B:B,'FY24 SCH RE'!G:G)</f>
        <v>525917618.84999996</v>
      </c>
      <c r="E46" s="17">
        <f t="shared" si="8"/>
        <v>165647.17815090742</v>
      </c>
      <c r="F46" s="17">
        <f t="shared" si="9"/>
        <v>149312.34109886535</v>
      </c>
      <c r="G46" s="17">
        <f t="shared" si="7"/>
        <v>314959.51924977277</v>
      </c>
      <c r="H46" s="36">
        <f t="shared" si="4"/>
        <v>104986.50641659093</v>
      </c>
      <c r="J46" s="31"/>
    </row>
    <row r="47" spans="1:10" ht="17.5">
      <c r="A47" s="19">
        <v>210045</v>
      </c>
      <c r="B47" s="19" t="s">
        <v>51</v>
      </c>
      <c r="C47" s="20">
        <f>_xlfn.XLOOKUP(A47,'FY24 SCH RE'!B:B,'FY24 SCH RE'!H:H)</f>
        <v>0</v>
      </c>
      <c r="D47" s="21">
        <f>_xlfn.XLOOKUP(A47,'FY24 SCH RE'!B:B,'FY24 SCH RE'!G:G)</f>
        <v>6300799</v>
      </c>
      <c r="E47" s="17">
        <f t="shared" si="8"/>
        <v>0</v>
      </c>
      <c r="F47" s="17">
        <f t="shared" si="9"/>
        <v>1788.8487013242982</v>
      </c>
      <c r="G47" s="17">
        <f t="shared" si="7"/>
        <v>1788.8487013242982</v>
      </c>
      <c r="H47" s="36">
        <f t="shared" si="4"/>
        <v>596.28290044143273</v>
      </c>
      <c r="J47" s="31"/>
    </row>
    <row r="48" spans="1:10" ht="17.5">
      <c r="A48" s="19">
        <v>210048</v>
      </c>
      <c r="B48" s="19" t="s">
        <v>52</v>
      </c>
      <c r="C48" s="20">
        <f>_xlfn.XLOOKUP(A48,'FY24 SCH RE'!B:B,'FY24 SCH RE'!H:H)</f>
        <v>15648</v>
      </c>
      <c r="D48" s="21">
        <f>_xlfn.XLOOKUP(A48,'FY24 SCH RE'!B:B,'FY24 SCH RE'!G:G)</f>
        <v>373181710.84000009</v>
      </c>
      <c r="E48" s="17">
        <f t="shared" si="8"/>
        <v>200219.91686276841</v>
      </c>
      <c r="F48" s="17">
        <f t="shared" si="9"/>
        <v>105949.35956441618</v>
      </c>
      <c r="G48" s="17">
        <f t="shared" si="7"/>
        <v>306169.27642718458</v>
      </c>
      <c r="H48" s="36">
        <f t="shared" si="4"/>
        <v>102056.42547572819</v>
      </c>
      <c r="J48" s="31"/>
    </row>
    <row r="49" spans="1:10" ht="17.5">
      <c r="A49" s="19">
        <v>210049</v>
      </c>
      <c r="B49" s="19" t="s">
        <v>23</v>
      </c>
      <c r="C49" s="20">
        <f>_xlfn.XLOOKUP(A49,'FY24 SCH RE'!B:B,'FY24 SCH RE'!H:H)</f>
        <v>11475</v>
      </c>
      <c r="D49" s="21">
        <f>_xlfn.XLOOKUP(A49,'FY24 SCH RE'!B:B,'FY24 SCH RE'!G:G)</f>
        <v>416111219.57000011</v>
      </c>
      <c r="E49" s="17">
        <f t="shared" si="8"/>
        <v>146825.37998467966</v>
      </c>
      <c r="F49" s="17">
        <f t="shared" si="9"/>
        <v>118137.40046845877</v>
      </c>
      <c r="G49" s="17">
        <f t="shared" si="7"/>
        <v>264962.7804531384</v>
      </c>
      <c r="H49" s="36">
        <f t="shared" si="4"/>
        <v>88320.926817712796</v>
      </c>
      <c r="J49" s="31"/>
    </row>
    <row r="50" spans="1:10" ht="17.5">
      <c r="A50" s="19">
        <v>210051</v>
      </c>
      <c r="B50" s="19" t="s">
        <v>53</v>
      </c>
      <c r="C50" s="20">
        <f>_xlfn.XLOOKUP(A50,'FY24 SCH RE'!B:B,'FY24 SCH RE'!H:H)</f>
        <v>9627</v>
      </c>
      <c r="D50" s="21">
        <f>_xlfn.XLOOKUP(A50,'FY24 SCH RE'!B:B,'FY24 SCH RE'!G:G)</f>
        <v>308883300.00000006</v>
      </c>
      <c r="E50" s="17">
        <f t="shared" si="8"/>
        <v>123179.77630610118</v>
      </c>
      <c r="F50" s="17">
        <f t="shared" si="9"/>
        <v>87694.511452557635</v>
      </c>
      <c r="G50" s="17">
        <f t="shared" si="7"/>
        <v>210874.28775865881</v>
      </c>
      <c r="H50" s="36">
        <f t="shared" si="4"/>
        <v>70291.429252886272</v>
      </c>
      <c r="J50" s="31"/>
    </row>
    <row r="51" spans="1:10" ht="17.5">
      <c r="A51" s="19">
        <v>210055</v>
      </c>
      <c r="B51" s="19" t="s">
        <v>54</v>
      </c>
      <c r="C51" s="20">
        <f>_xlfn.XLOOKUP(A51,'FY24 SCH RE'!B:B,'FY24 SCH RE'!H:H)</f>
        <v>0</v>
      </c>
      <c r="D51" s="21">
        <f>_xlfn.XLOOKUP(A51,'FY24 SCH RE'!B:B,'FY24 SCH RE'!G:G)</f>
        <v>42422550.199999996</v>
      </c>
      <c r="E51" s="17">
        <f t="shared" si="8"/>
        <v>0</v>
      </c>
      <c r="F51" s="17">
        <f t="shared" si="9"/>
        <v>12044.111204330567</v>
      </c>
      <c r="G51" s="17">
        <f t="shared" si="7"/>
        <v>12044.111204330567</v>
      </c>
      <c r="H51" s="36">
        <f t="shared" si="4"/>
        <v>4014.703734776856</v>
      </c>
      <c r="J51" s="31"/>
    </row>
    <row r="52" spans="1:10" ht="17.5">
      <c r="A52" s="19">
        <v>210056</v>
      </c>
      <c r="B52" s="19" t="s">
        <v>55</v>
      </c>
      <c r="C52" s="20">
        <f>_xlfn.XLOOKUP(A52,'FY24 SCH RE'!B:B,'FY24 SCH RE'!H:H)</f>
        <v>8060</v>
      </c>
      <c r="D52" s="21">
        <f>_xlfn.XLOOKUP(A52,'FY24 SCH RE'!B:B,'FY24 SCH RE'!G:G)</f>
        <v>319991751.57999998</v>
      </c>
      <c r="E52" s="17">
        <f t="shared" si="8"/>
        <v>103129.63509163556</v>
      </c>
      <c r="F52" s="17">
        <f t="shared" si="9"/>
        <v>90848.292295686697</v>
      </c>
      <c r="G52" s="17">
        <f t="shared" si="7"/>
        <v>193977.92738732224</v>
      </c>
      <c r="H52" s="36">
        <f t="shared" si="4"/>
        <v>64659.309129107416</v>
      </c>
      <c r="J52" s="31"/>
    </row>
    <row r="53" spans="1:10" ht="17.5">
      <c r="A53" s="19">
        <v>210057</v>
      </c>
      <c r="B53" s="19" t="s">
        <v>13</v>
      </c>
      <c r="C53" s="20">
        <f>_xlfn.XLOOKUP(A53,'FY24 SCH RE'!B:B,'FY24 SCH RE'!H:H)</f>
        <v>17704</v>
      </c>
      <c r="D53" s="21">
        <f>_xlfn.XLOOKUP(A53,'FY24 SCH RE'!B:B,'FY24 SCH RE'!G:G)</f>
        <v>543190101.88</v>
      </c>
      <c r="E53" s="17">
        <f t="shared" si="8"/>
        <v>226526.93047919552</v>
      </c>
      <c r="F53" s="17">
        <f t="shared" si="9"/>
        <v>154216.14121006735</v>
      </c>
      <c r="G53" s="17">
        <f t="shared" si="7"/>
        <v>380743.07168926287</v>
      </c>
      <c r="H53" s="36">
        <f t="shared" si="4"/>
        <v>126914.35722975429</v>
      </c>
      <c r="J53" s="31"/>
    </row>
    <row r="54" spans="1:10" ht="17.5">
      <c r="A54" s="19">
        <v>210058</v>
      </c>
      <c r="B54" s="19" t="s">
        <v>56</v>
      </c>
      <c r="C54" s="20">
        <f>_xlfn.XLOOKUP(A54,'FY24 SCH RE'!B:B,'FY24 SCH RE'!H:H)</f>
        <v>1891</v>
      </c>
      <c r="D54" s="21">
        <f>_xlfn.XLOOKUP(A54,'FY24 SCH RE'!B:B,'FY24 SCH RE'!G:G)</f>
        <v>147461509.08000001</v>
      </c>
      <c r="E54" s="17">
        <f t="shared" si="8"/>
        <v>24195.799002268341</v>
      </c>
      <c r="F54" s="17">
        <f t="shared" si="9"/>
        <v>41865.53626184223</v>
      </c>
      <c r="G54" s="17">
        <f t="shared" si="7"/>
        <v>66061.335264110574</v>
      </c>
      <c r="H54" s="36">
        <f t="shared" si="4"/>
        <v>22020.445088036857</v>
      </c>
      <c r="J54" s="31"/>
    </row>
    <row r="55" spans="1:10" ht="17.5">
      <c r="A55" s="19">
        <v>210060</v>
      </c>
      <c r="B55" s="19" t="s">
        <v>57</v>
      </c>
      <c r="C55" s="20">
        <f>_xlfn.XLOOKUP(A55,'FY24 SCH RE'!B:B,'FY24 SCH RE'!H:H)</f>
        <v>1869</v>
      </c>
      <c r="D55" s="21">
        <f>_xlfn.XLOOKUP(A55,'FY24 SCH RE'!B:B,'FY24 SCH RE'!G:G)</f>
        <v>66193194.560000002</v>
      </c>
      <c r="E55" s="17">
        <f t="shared" si="8"/>
        <v>23914.303720380503</v>
      </c>
      <c r="F55" s="17">
        <f t="shared" si="9"/>
        <v>18792.792806938072</v>
      </c>
      <c r="G55" s="17">
        <f t="shared" si="7"/>
        <v>42707.096527318572</v>
      </c>
      <c r="H55" s="36">
        <f t="shared" si="4"/>
        <v>14235.698842439524</v>
      </c>
      <c r="J55" s="31"/>
    </row>
    <row r="56" spans="1:10" ht="17.5">
      <c r="A56" s="19">
        <v>210061</v>
      </c>
      <c r="B56" s="19" t="s">
        <v>7</v>
      </c>
      <c r="C56" s="20">
        <f>_xlfn.XLOOKUP(A56,'FY24 SCH RE'!B:B,'FY24 SCH RE'!H:H)</f>
        <v>2851</v>
      </c>
      <c r="D56" s="21">
        <f>_xlfn.XLOOKUP(A56,'FY24 SCH RE'!B:B,'FY24 SCH RE'!G:G)</f>
        <v>135629340.74999997</v>
      </c>
      <c r="E56" s="17">
        <f t="shared" si="8"/>
        <v>36479.22948464677</v>
      </c>
      <c r="F56" s="17">
        <f t="shared" si="9"/>
        <v>38506.286276091043</v>
      </c>
      <c r="G56" s="17">
        <f t="shared" si="7"/>
        <v>74985.515760737821</v>
      </c>
      <c r="H56" s="36">
        <f t="shared" si="4"/>
        <v>24995.171920245939</v>
      </c>
      <c r="J56" s="31"/>
    </row>
    <row r="57" spans="1:10" ht="17.5">
      <c r="A57" s="19">
        <v>210062</v>
      </c>
      <c r="B57" s="19" t="s">
        <v>24</v>
      </c>
      <c r="C57" s="20">
        <f>_xlfn.XLOOKUP(A57,'FY24 SCH RE'!B:B,'FY24 SCH RE'!H:H)</f>
        <v>9505</v>
      </c>
      <c r="D57" s="21">
        <f>_xlfn.XLOOKUP(A57,'FY24 SCH RE'!B:B,'FY24 SCH RE'!G:G)</f>
        <v>338032767.43000001</v>
      </c>
      <c r="E57" s="17">
        <f t="shared" si="8"/>
        <v>121618.75701563225</v>
      </c>
      <c r="F57" s="17">
        <f t="shared" si="9"/>
        <v>95970.285200688682</v>
      </c>
      <c r="G57" s="17">
        <f t="shared" si="7"/>
        <v>217589.04221632093</v>
      </c>
      <c r="H57" s="36">
        <f t="shared" si="4"/>
        <v>72529.680738773648</v>
      </c>
      <c r="J57" s="31"/>
    </row>
    <row r="58" spans="1:10" ht="17.5">
      <c r="A58" s="19">
        <v>210063</v>
      </c>
      <c r="B58" s="19" t="s">
        <v>58</v>
      </c>
      <c r="C58" s="20">
        <f>_xlfn.XLOOKUP(A58,'FY24 SCH RE'!B:B,'FY24 SCH RE'!H:H)</f>
        <v>12761</v>
      </c>
      <c r="D58" s="21">
        <f>_xlfn.XLOOKUP(A58,'FY24 SCH RE'!B:B,'FY24 SCH RE'!G:G)</f>
        <v>487466802.87</v>
      </c>
      <c r="E58" s="17">
        <f t="shared" si="8"/>
        <v>163280.05873503245</v>
      </c>
      <c r="F58" s="17">
        <f t="shared" si="9"/>
        <v>138395.83793304741</v>
      </c>
      <c r="G58" s="17">
        <f t="shared" si="7"/>
        <v>301675.89666807989</v>
      </c>
      <c r="H58" s="36">
        <f t="shared" si="4"/>
        <v>100558.6322226933</v>
      </c>
      <c r="J58" s="31"/>
    </row>
    <row r="59" spans="1:10" ht="17.5">
      <c r="A59" s="19">
        <v>210064</v>
      </c>
      <c r="B59" s="19" t="s">
        <v>12</v>
      </c>
      <c r="C59" s="20">
        <f>_xlfn.XLOOKUP(A59,'FY24 SCH RE'!B:B,'FY24 SCH RE'!H:H)</f>
        <v>947</v>
      </c>
      <c r="D59" s="21">
        <f>_xlfn.XLOOKUP(A59,'FY24 SCH RE'!B:B,'FY24 SCH RE'!G:G)</f>
        <v>67965550.569999993</v>
      </c>
      <c r="E59" s="17">
        <f t="shared" si="8"/>
        <v>12117.092361262889</v>
      </c>
      <c r="F59" s="17">
        <f t="shared" si="9"/>
        <v>19295.979267381073</v>
      </c>
      <c r="G59" s="17">
        <f t="shared" si="7"/>
        <v>31413.071628643964</v>
      </c>
      <c r="H59" s="36">
        <f t="shared" si="4"/>
        <v>10471.023876214655</v>
      </c>
      <c r="J59" s="31"/>
    </row>
    <row r="60" spans="1:10" ht="17.5">
      <c r="A60" s="19">
        <v>210065</v>
      </c>
      <c r="B60" s="19" t="s">
        <v>25</v>
      </c>
      <c r="C60" s="20">
        <f>_xlfn.XLOOKUP(A60,'FY24 SCH RE'!B:B,'FY24 SCH RE'!H:H)</f>
        <v>5966</v>
      </c>
      <c r="D60" s="21">
        <f>_xlfn.XLOOKUP(A60,'FY24 SCH RE'!B:B,'FY24 SCH RE'!G:G)</f>
        <v>163546900.00000003</v>
      </c>
      <c r="E60" s="17">
        <f t="shared" si="8"/>
        <v>76336.402351947603</v>
      </c>
      <c r="F60" s="17">
        <f t="shared" si="9"/>
        <v>46432.311151429356</v>
      </c>
      <c r="G60" s="17">
        <f t="shared" si="7"/>
        <v>122768.71350337696</v>
      </c>
      <c r="H60" s="36">
        <f t="shared" si="4"/>
        <v>40922.904501125653</v>
      </c>
      <c r="J60" s="31"/>
    </row>
    <row r="61" spans="1:10" ht="17.5">
      <c r="A61" s="19">
        <v>210087</v>
      </c>
      <c r="B61" s="19" t="s">
        <v>59</v>
      </c>
      <c r="C61" s="20">
        <f>_xlfn.XLOOKUP(A61,'FY24 SCH RE'!B:B,'FY24 SCH RE'!H:H)</f>
        <v>0</v>
      </c>
      <c r="D61" s="21">
        <f>_xlfn.XLOOKUP(A61,'FY24 SCH RE'!B:B,'FY24 SCH RE'!G:G)</f>
        <v>19289700</v>
      </c>
      <c r="E61" s="17">
        <f t="shared" si="8"/>
        <v>0</v>
      </c>
      <c r="F61" s="17">
        <f t="shared" si="9"/>
        <v>5476.504613769669</v>
      </c>
      <c r="G61" s="17">
        <f t="shared" si="7"/>
        <v>5476.504613769669</v>
      </c>
      <c r="H61" s="36">
        <f t="shared" si="4"/>
        <v>1825.5015379232229</v>
      </c>
      <c r="J61" s="31"/>
    </row>
    <row r="62" spans="1:10" ht="17.5">
      <c r="A62" s="19">
        <v>210088</v>
      </c>
      <c r="B62" s="19" t="s">
        <v>27</v>
      </c>
      <c r="C62" s="20">
        <f>_xlfn.XLOOKUP(A62,'FY24 SCH RE'!B:B,'FY24 SCH RE'!H:H)</f>
        <v>0</v>
      </c>
      <c r="D62" s="21">
        <f>_xlfn.XLOOKUP(A62,'FY24 SCH RE'!B:B,'FY24 SCH RE'!G:G)</f>
        <v>9099939.8699999992</v>
      </c>
      <c r="E62" s="17">
        <f t="shared" si="8"/>
        <v>0</v>
      </c>
      <c r="F62" s="17">
        <f t="shared" si="9"/>
        <v>2583.5478355330333</v>
      </c>
      <c r="G62" s="17">
        <f t="shared" si="7"/>
        <v>2583.5478355330333</v>
      </c>
      <c r="H62" s="36">
        <f t="shared" si="4"/>
        <v>861.18261184434448</v>
      </c>
      <c r="J62" s="31"/>
    </row>
    <row r="63" spans="1:10" ht="17.5">
      <c r="A63" s="19">
        <v>210333</v>
      </c>
      <c r="B63" s="19" t="s">
        <v>60</v>
      </c>
      <c r="C63" s="20">
        <f>_xlfn.XLOOKUP(A63,'FY24 SCH RE'!B:B,'FY24 SCH RE'!H:H)</f>
        <v>0</v>
      </c>
      <c r="D63" s="21">
        <f>_xlfn.XLOOKUP(A63,'FY24 SCH RE'!B:B,'FY24 SCH RE'!G:G)</f>
        <v>24028993.880000003</v>
      </c>
      <c r="E63" s="17">
        <f t="shared" si="8"/>
        <v>0</v>
      </c>
      <c r="F63" s="17">
        <f t="shared" si="9"/>
        <v>6822.0291579476689</v>
      </c>
      <c r="G63" s="17">
        <f t="shared" si="7"/>
        <v>6822.0291579476689</v>
      </c>
      <c r="H63" s="36">
        <f t="shared" si="4"/>
        <v>2274.0097193158895</v>
      </c>
      <c r="J63" s="31"/>
    </row>
    <row r="64" spans="1:10" ht="20.5">
      <c r="A64" s="19">
        <v>218992</v>
      </c>
      <c r="B64" s="19" t="s">
        <v>26</v>
      </c>
      <c r="C64" s="42">
        <f>_xlfn.XLOOKUP(A64,'FY24 SCH RE'!B:B,'FY24 SCH RE'!H:H)</f>
        <v>3477</v>
      </c>
      <c r="D64" s="43">
        <f>_xlfn.XLOOKUP(A64,'FY24 SCH RE'!B:B,'FY24 SCH RE'!G:G)</f>
        <v>274780143.20999998</v>
      </c>
      <c r="E64" s="18">
        <f t="shared" ref="E64" si="10">(C64/$C$65)*$E$6</f>
        <v>44489.049778364373</v>
      </c>
      <c r="F64" s="18">
        <f t="shared" ref="F64" si="11">(D64/$D$65)*$E$6</f>
        <v>78012.344518673446</v>
      </c>
      <c r="G64" s="18">
        <f t="shared" ref="G64" si="12">E64+F64</f>
        <v>122501.39429703783</v>
      </c>
      <c r="H64" s="37">
        <f t="shared" si="4"/>
        <v>40833.798099012609</v>
      </c>
      <c r="J64" s="31"/>
    </row>
    <row r="65" spans="1:8" ht="17.5">
      <c r="A65" s="19"/>
      <c r="B65" s="19"/>
      <c r="C65" s="20">
        <f>SUM(C12:C64)</f>
        <v>471269</v>
      </c>
      <c r="D65" s="22">
        <f>SUM(D12:D64)</f>
        <v>21239257373.680004</v>
      </c>
      <c r="E65" s="22">
        <f>SUM(E12:E64)</f>
        <v>6029999.9999999981</v>
      </c>
      <c r="F65" s="22">
        <f>SUM(F12:F64)</f>
        <v>6029999.9999999991</v>
      </c>
      <c r="G65" s="22">
        <f>SUM(G12:G64)</f>
        <v>12060000</v>
      </c>
      <c r="H65" s="36">
        <f t="shared" ref="H65" si="13">SUM(H12:H64)</f>
        <v>4019999.9999999995</v>
      </c>
    </row>
    <row r="66" spans="1:8" ht="17.5">
      <c r="A66" s="30"/>
      <c r="B66" s="30"/>
      <c r="C66" s="20"/>
      <c r="D66" s="21"/>
      <c r="E66" s="30"/>
      <c r="F66" s="30"/>
      <c r="G66" s="30"/>
      <c r="H66" s="36"/>
    </row>
    <row r="67" spans="1:8" ht="17.5">
      <c r="H67" s="36"/>
    </row>
    <row r="68" spans="1:8" ht="17.5">
      <c r="H68" s="36"/>
    </row>
    <row r="69" spans="1:8" ht="17.5">
      <c r="H69" s="36"/>
    </row>
    <row r="70" spans="1:8" ht="17.5">
      <c r="A70" s="19"/>
      <c r="B70" s="19"/>
      <c r="H70" s="36"/>
    </row>
    <row r="71" spans="1:8" ht="17.5">
      <c r="H71" s="36"/>
    </row>
    <row r="72" spans="1:8" ht="17.5">
      <c r="H72" s="36"/>
    </row>
    <row r="73" spans="1:8" ht="17.5">
      <c r="A73" t="s">
        <v>90</v>
      </c>
      <c r="H73" s="36"/>
    </row>
    <row r="74" spans="1:8" ht="17.5">
      <c r="A74" t="s">
        <v>92</v>
      </c>
      <c r="H74" s="36"/>
    </row>
    <row r="75" spans="1:8" ht="17.5">
      <c r="H75" s="36"/>
    </row>
    <row r="76" spans="1:8" ht="17.5">
      <c r="H76" s="36"/>
    </row>
    <row r="77" spans="1:8" ht="17.5">
      <c r="H77" s="36"/>
    </row>
    <row r="78" spans="1:8" ht="17.5">
      <c r="H78" s="36"/>
    </row>
    <row r="79" spans="1:8" ht="17.5">
      <c r="H79" s="36"/>
    </row>
    <row r="80" spans="1:8" ht="17.5">
      <c r="H80" s="36"/>
    </row>
    <row r="81" spans="8:8" ht="17.5">
      <c r="H81" s="36"/>
    </row>
    <row r="82" spans="8:8" ht="17.5">
      <c r="H82" s="36"/>
    </row>
    <row r="83" spans="8:8" ht="17.5">
      <c r="H83" s="36"/>
    </row>
    <row r="84" spans="8:8" ht="17.5">
      <c r="H84" s="36"/>
    </row>
    <row r="85" spans="8:8" ht="17.5">
      <c r="H85" s="36"/>
    </row>
    <row r="86" spans="8:8" ht="17.5">
      <c r="H86" s="36"/>
    </row>
    <row r="87" spans="8:8" ht="17.5">
      <c r="H87" s="36"/>
    </row>
    <row r="88" spans="8:8" ht="17.5">
      <c r="H88" s="36"/>
    </row>
    <row r="89" spans="8:8" ht="17.5">
      <c r="H89" s="36"/>
    </row>
    <row r="90" spans="8:8" ht="17.5">
      <c r="H90" s="36"/>
    </row>
  </sheetData>
  <mergeCells count="1">
    <mergeCell ref="B3:G3"/>
  </mergeCells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zoomScaleNormal="100" workbookViewId="0">
      <selection activeCell="T6" sqref="T6"/>
    </sheetView>
  </sheetViews>
  <sheetFormatPr defaultRowHeight="14.5"/>
  <cols>
    <col min="1" max="1" width="9.453125" bestFit="1" customWidth="1"/>
    <col min="2" max="2" width="10.81640625" bestFit="1" customWidth="1"/>
    <col min="3" max="3" width="32.81640625" bestFit="1" customWidth="1"/>
    <col min="4" max="4" width="9.453125" bestFit="1" customWidth="1"/>
    <col min="5" max="5" width="14.26953125" customWidth="1"/>
    <col min="6" max="6" width="15" bestFit="1" customWidth="1"/>
    <col min="7" max="7" width="16.453125" bestFit="1" customWidth="1"/>
    <col min="8" max="8" width="11.453125" bestFit="1" customWidth="1"/>
    <col min="9" max="9" width="11.1796875" bestFit="1" customWidth="1"/>
    <col min="10" max="10" width="15.26953125" customWidth="1"/>
    <col min="11" max="11" width="10.1796875" bestFit="1" customWidth="1"/>
    <col min="12" max="12" width="18.1796875" customWidth="1"/>
    <col min="13" max="13" width="11.7265625" customWidth="1"/>
    <col min="14" max="14" width="15.08984375" bestFit="1" customWidth="1"/>
    <col min="15" max="15" width="11.453125" bestFit="1" customWidth="1"/>
  </cols>
  <sheetData>
    <row r="1" spans="1:10">
      <c r="A1" t="s">
        <v>72</v>
      </c>
      <c r="B1" t="s">
        <v>61</v>
      </c>
      <c r="C1" t="s">
        <v>62</v>
      </c>
      <c r="D1" t="s">
        <v>73</v>
      </c>
      <c r="E1" t="s">
        <v>74</v>
      </c>
      <c r="F1" t="s">
        <v>67</v>
      </c>
      <c r="G1">
        <v>1000</v>
      </c>
      <c r="H1" t="s">
        <v>5</v>
      </c>
      <c r="J1" s="44"/>
    </row>
    <row r="2" spans="1:10">
      <c r="A2" t="s">
        <v>82</v>
      </c>
      <c r="B2">
        <v>210001</v>
      </c>
      <c r="C2" t="s">
        <v>30</v>
      </c>
      <c r="D2" t="s">
        <v>75</v>
      </c>
      <c r="E2" t="s">
        <v>76</v>
      </c>
      <c r="F2" s="40">
        <v>487797.43999999994</v>
      </c>
      <c r="G2" s="31">
        <f t="shared" ref="G2:G33" si="0">F2*$G$1</f>
        <v>487797439.99999994</v>
      </c>
      <c r="H2" s="31">
        <v>15526</v>
      </c>
    </row>
    <row r="3" spans="1:10">
      <c r="A3" t="s">
        <v>82</v>
      </c>
      <c r="B3">
        <v>210002</v>
      </c>
      <c r="C3" t="s">
        <v>15</v>
      </c>
      <c r="D3" t="s">
        <v>75</v>
      </c>
      <c r="E3" t="s">
        <v>76</v>
      </c>
      <c r="F3" s="40">
        <v>1932484.53412</v>
      </c>
      <c r="G3" s="31">
        <f t="shared" si="0"/>
        <v>1932484534.1199999</v>
      </c>
      <c r="H3" s="31">
        <v>20598</v>
      </c>
    </row>
    <row r="4" spans="1:10">
      <c r="A4" t="s">
        <v>82</v>
      </c>
      <c r="B4">
        <v>210003</v>
      </c>
      <c r="C4" t="s">
        <v>31</v>
      </c>
      <c r="D4" t="s">
        <v>75</v>
      </c>
      <c r="E4" s="31" t="s">
        <v>76</v>
      </c>
      <c r="F4" s="40">
        <v>423296.57932000008</v>
      </c>
      <c r="G4" s="31">
        <f t="shared" si="0"/>
        <v>423296579.32000005</v>
      </c>
      <c r="H4" s="31">
        <v>10787</v>
      </c>
    </row>
    <row r="5" spans="1:10">
      <c r="A5" t="s">
        <v>82</v>
      </c>
      <c r="B5">
        <v>210004</v>
      </c>
      <c r="C5" t="s">
        <v>9</v>
      </c>
      <c r="D5" t="s">
        <v>75</v>
      </c>
      <c r="E5" s="31" t="s">
        <v>76</v>
      </c>
      <c r="F5" s="40">
        <v>600651.5</v>
      </c>
      <c r="G5" s="31">
        <f t="shared" si="0"/>
        <v>600651500</v>
      </c>
      <c r="H5" s="31">
        <v>21916</v>
      </c>
    </row>
    <row r="6" spans="1:10">
      <c r="A6" t="s">
        <v>82</v>
      </c>
      <c r="B6">
        <v>210005</v>
      </c>
      <c r="C6" t="s">
        <v>32</v>
      </c>
      <c r="D6" t="s">
        <v>75</v>
      </c>
      <c r="E6" s="31" t="s">
        <v>76</v>
      </c>
      <c r="F6" s="40">
        <v>424222.5</v>
      </c>
      <c r="G6" s="31">
        <f t="shared" si="0"/>
        <v>424222500</v>
      </c>
      <c r="H6" s="31">
        <v>14001</v>
      </c>
    </row>
    <row r="7" spans="1:10">
      <c r="A7" t="s">
        <v>82</v>
      </c>
      <c r="B7">
        <v>210006</v>
      </c>
      <c r="C7" t="s">
        <v>33</v>
      </c>
      <c r="D7" t="s">
        <v>75</v>
      </c>
      <c r="E7" s="31" t="s">
        <v>76</v>
      </c>
      <c r="F7" s="40">
        <v>65495.2359</v>
      </c>
      <c r="G7" s="31">
        <f t="shared" si="0"/>
        <v>65495235.899999999</v>
      </c>
      <c r="H7" s="31">
        <v>2394</v>
      </c>
    </row>
    <row r="8" spans="1:10">
      <c r="A8" t="s">
        <v>82</v>
      </c>
      <c r="B8">
        <v>210006.1</v>
      </c>
      <c r="C8" t="s">
        <v>86</v>
      </c>
      <c r="D8" t="s">
        <v>75</v>
      </c>
      <c r="E8" s="31" t="s">
        <v>76</v>
      </c>
      <c r="F8" s="40">
        <v>15628.97415</v>
      </c>
      <c r="G8" s="31">
        <f t="shared" si="0"/>
        <v>15628974.15</v>
      </c>
      <c r="H8" s="31">
        <v>0</v>
      </c>
    </row>
    <row r="9" spans="1:10">
      <c r="A9" t="s">
        <v>82</v>
      </c>
      <c r="B9">
        <v>210008</v>
      </c>
      <c r="C9" t="s">
        <v>34</v>
      </c>
      <c r="D9" t="s">
        <v>75</v>
      </c>
      <c r="E9" s="31" t="s">
        <v>76</v>
      </c>
      <c r="F9" s="40">
        <v>681875.39999999991</v>
      </c>
      <c r="G9" s="31">
        <f t="shared" si="0"/>
        <v>681875399.99999988</v>
      </c>
      <c r="H9" s="31">
        <v>9715</v>
      </c>
    </row>
    <row r="10" spans="1:10">
      <c r="A10" t="s">
        <v>82</v>
      </c>
      <c r="B10">
        <v>210009</v>
      </c>
      <c r="C10" t="s">
        <v>11</v>
      </c>
      <c r="D10" t="s">
        <v>75</v>
      </c>
      <c r="E10" s="31" t="s">
        <v>76</v>
      </c>
      <c r="F10" s="40">
        <v>3105851.8836199995</v>
      </c>
      <c r="G10" s="31">
        <f t="shared" si="0"/>
        <v>3105851883.6199994</v>
      </c>
      <c r="H10" s="31">
        <v>40613</v>
      </c>
    </row>
    <row r="11" spans="1:10">
      <c r="A11" t="s">
        <v>82</v>
      </c>
      <c r="B11">
        <v>210010</v>
      </c>
      <c r="C11" t="s">
        <v>35</v>
      </c>
      <c r="D11" t="s">
        <v>75</v>
      </c>
      <c r="E11" s="31" t="s">
        <v>76</v>
      </c>
      <c r="F11" s="40">
        <v>17364.759819999999</v>
      </c>
      <c r="G11" s="31">
        <f t="shared" si="0"/>
        <v>17364759.82</v>
      </c>
      <c r="H11" s="31">
        <v>0</v>
      </c>
    </row>
    <row r="12" spans="1:10">
      <c r="A12" t="s">
        <v>82</v>
      </c>
      <c r="B12">
        <v>210011</v>
      </c>
      <c r="C12" t="s">
        <v>36</v>
      </c>
      <c r="D12" t="s">
        <v>75</v>
      </c>
      <c r="E12" s="31" t="s">
        <v>76</v>
      </c>
      <c r="F12" s="40">
        <v>494805.4</v>
      </c>
      <c r="G12" s="31">
        <f t="shared" si="0"/>
        <v>494805400</v>
      </c>
      <c r="H12" s="31">
        <v>10120</v>
      </c>
    </row>
    <row r="13" spans="1:10">
      <c r="A13" t="s">
        <v>82</v>
      </c>
      <c r="B13">
        <v>210012</v>
      </c>
      <c r="C13" t="s">
        <v>37</v>
      </c>
      <c r="D13" t="s">
        <v>75</v>
      </c>
      <c r="E13" s="31" t="s">
        <v>76</v>
      </c>
      <c r="F13" s="40">
        <v>961717.88087999995</v>
      </c>
      <c r="G13" s="31">
        <f t="shared" si="0"/>
        <v>961717880.88</v>
      </c>
      <c r="H13" s="31">
        <v>15850</v>
      </c>
    </row>
    <row r="14" spans="1:10">
      <c r="A14" t="s">
        <v>82</v>
      </c>
      <c r="B14">
        <v>210013</v>
      </c>
      <c r="C14" t="s">
        <v>63</v>
      </c>
      <c r="D14" t="s">
        <v>75</v>
      </c>
      <c r="E14" s="31" t="s">
        <v>76</v>
      </c>
      <c r="F14" s="40">
        <v>33202.183499999999</v>
      </c>
      <c r="G14" s="31">
        <f t="shared" si="0"/>
        <v>33202183.5</v>
      </c>
      <c r="H14" s="31">
        <v>0</v>
      </c>
    </row>
    <row r="15" spans="1:10">
      <c r="A15" t="s">
        <v>82</v>
      </c>
      <c r="B15">
        <v>210015</v>
      </c>
      <c r="C15" t="s">
        <v>38</v>
      </c>
      <c r="D15" t="s">
        <v>75</v>
      </c>
      <c r="E15" s="31" t="s">
        <v>76</v>
      </c>
      <c r="F15" s="40">
        <v>688099.48503000021</v>
      </c>
      <c r="G15" s="31">
        <f t="shared" si="0"/>
        <v>688099485.03000021</v>
      </c>
      <c r="H15" s="31">
        <v>17971</v>
      </c>
    </row>
    <row r="16" spans="1:10">
      <c r="A16" t="s">
        <v>82</v>
      </c>
      <c r="B16">
        <v>210016</v>
      </c>
      <c r="C16" t="s">
        <v>16</v>
      </c>
      <c r="D16" t="s">
        <v>75</v>
      </c>
      <c r="E16" s="31" t="s">
        <v>76</v>
      </c>
      <c r="F16" s="40">
        <v>380198.34509999998</v>
      </c>
      <c r="G16" s="31">
        <f t="shared" si="0"/>
        <v>380198345.09999996</v>
      </c>
      <c r="H16" s="31">
        <v>10801</v>
      </c>
    </row>
    <row r="17" spans="1:8">
      <c r="A17" t="s">
        <v>82</v>
      </c>
      <c r="B17">
        <v>210017</v>
      </c>
      <c r="C17" t="s">
        <v>39</v>
      </c>
      <c r="D17" t="s">
        <v>75</v>
      </c>
      <c r="E17" t="s">
        <v>76</v>
      </c>
      <c r="F17" s="40">
        <v>96060.941699999996</v>
      </c>
      <c r="G17" s="31">
        <f t="shared" si="0"/>
        <v>96060941.700000003</v>
      </c>
      <c r="H17" s="31">
        <v>1669</v>
      </c>
    </row>
    <row r="18" spans="1:8">
      <c r="A18" t="s">
        <v>82</v>
      </c>
      <c r="B18">
        <v>210018</v>
      </c>
      <c r="C18" t="s">
        <v>19</v>
      </c>
      <c r="D18" t="s">
        <v>75</v>
      </c>
      <c r="E18" s="31" t="s">
        <v>76</v>
      </c>
      <c r="F18" s="40">
        <v>222642.65947000001</v>
      </c>
      <c r="G18" s="31">
        <f t="shared" si="0"/>
        <v>222642659.47</v>
      </c>
      <c r="H18" s="31">
        <v>5559</v>
      </c>
    </row>
    <row r="19" spans="1:8">
      <c r="A19" t="s">
        <v>82</v>
      </c>
      <c r="B19">
        <v>210019</v>
      </c>
      <c r="C19" t="s">
        <v>40</v>
      </c>
      <c r="D19" t="s">
        <v>75</v>
      </c>
      <c r="E19" s="31" t="s">
        <v>76</v>
      </c>
      <c r="F19" s="40">
        <v>604393.73</v>
      </c>
      <c r="G19" s="31">
        <f t="shared" si="0"/>
        <v>604393730</v>
      </c>
      <c r="H19" s="31">
        <v>15810</v>
      </c>
    </row>
    <row r="20" spans="1:8">
      <c r="A20" t="s">
        <v>82</v>
      </c>
      <c r="B20">
        <v>210022</v>
      </c>
      <c r="C20" t="s">
        <v>14</v>
      </c>
      <c r="D20" t="s">
        <v>75</v>
      </c>
      <c r="E20" s="31" t="s">
        <v>76</v>
      </c>
      <c r="F20" s="40">
        <v>431677.95355000009</v>
      </c>
      <c r="G20" s="31">
        <f t="shared" si="0"/>
        <v>431677953.55000007</v>
      </c>
      <c r="H20" s="31">
        <v>12007</v>
      </c>
    </row>
    <row r="21" spans="1:8">
      <c r="A21" t="s">
        <v>82</v>
      </c>
      <c r="B21">
        <v>210023</v>
      </c>
      <c r="C21" t="s">
        <v>41</v>
      </c>
      <c r="D21" t="s">
        <v>75</v>
      </c>
      <c r="E21" s="31" t="s">
        <v>76</v>
      </c>
      <c r="F21" s="40">
        <v>746989</v>
      </c>
      <c r="G21" s="31">
        <f t="shared" si="0"/>
        <v>746989000</v>
      </c>
      <c r="H21" s="31">
        <v>23700</v>
      </c>
    </row>
    <row r="22" spans="1:8">
      <c r="A22" t="s">
        <v>82</v>
      </c>
      <c r="B22">
        <v>210024</v>
      </c>
      <c r="C22" t="s">
        <v>42</v>
      </c>
      <c r="D22" t="s">
        <v>75</v>
      </c>
      <c r="E22" s="31" t="s">
        <v>76</v>
      </c>
      <c r="F22" s="40">
        <v>499090.33510000003</v>
      </c>
      <c r="G22" s="31">
        <f t="shared" si="0"/>
        <v>499090335.10000002</v>
      </c>
      <c r="H22" s="31">
        <v>8705</v>
      </c>
    </row>
    <row r="23" spans="1:8">
      <c r="A23" t="s">
        <v>82</v>
      </c>
      <c r="B23">
        <v>210027</v>
      </c>
      <c r="C23" t="s">
        <v>17</v>
      </c>
      <c r="D23" t="s">
        <v>75</v>
      </c>
      <c r="E23" s="31" t="s">
        <v>76</v>
      </c>
      <c r="F23" s="40">
        <v>400789.5</v>
      </c>
      <c r="G23" s="31">
        <f t="shared" si="0"/>
        <v>400789500</v>
      </c>
      <c r="H23" s="31">
        <v>8865</v>
      </c>
    </row>
    <row r="24" spans="1:8">
      <c r="A24" t="s">
        <v>82</v>
      </c>
      <c r="B24">
        <v>210028</v>
      </c>
      <c r="C24" t="s">
        <v>20</v>
      </c>
      <c r="D24" t="s">
        <v>75</v>
      </c>
      <c r="E24" s="31" t="s">
        <v>76</v>
      </c>
      <c r="F24" s="40">
        <v>236265.89309999999</v>
      </c>
      <c r="G24" s="31">
        <f t="shared" si="0"/>
        <v>236265893.09999999</v>
      </c>
      <c r="H24" s="31">
        <v>5740</v>
      </c>
    </row>
    <row r="25" spans="1:8">
      <c r="A25" t="s">
        <v>82</v>
      </c>
      <c r="B25">
        <v>210029</v>
      </c>
      <c r="C25" t="s">
        <v>10</v>
      </c>
      <c r="D25" t="s">
        <v>75</v>
      </c>
      <c r="E25" s="31" t="s">
        <v>76</v>
      </c>
      <c r="F25" s="40">
        <v>828761.54916000005</v>
      </c>
      <c r="G25" s="31">
        <f t="shared" si="0"/>
        <v>828761549.16000009</v>
      </c>
      <c r="H25" s="31">
        <v>16451</v>
      </c>
    </row>
    <row r="26" spans="1:8">
      <c r="A26" t="s">
        <v>82</v>
      </c>
      <c r="B26">
        <v>210030</v>
      </c>
      <c r="C26" t="s">
        <v>43</v>
      </c>
      <c r="D26" t="s">
        <v>75</v>
      </c>
      <c r="E26" s="31" t="s">
        <v>76</v>
      </c>
      <c r="F26" s="40">
        <v>56459.168300000019</v>
      </c>
      <c r="G26" s="31">
        <f t="shared" si="0"/>
        <v>56459168.300000019</v>
      </c>
      <c r="H26" s="31">
        <v>381</v>
      </c>
    </row>
    <row r="27" spans="1:8">
      <c r="A27" t="s">
        <v>82</v>
      </c>
      <c r="B27">
        <v>210032</v>
      </c>
      <c r="C27" t="s">
        <v>44</v>
      </c>
      <c r="D27" t="s">
        <v>75</v>
      </c>
      <c r="E27" s="31" t="s">
        <v>76</v>
      </c>
      <c r="F27" s="40">
        <v>210598.49845999997</v>
      </c>
      <c r="G27" s="31">
        <f t="shared" si="0"/>
        <v>210598498.45999998</v>
      </c>
      <c r="H27" s="31">
        <v>7063</v>
      </c>
    </row>
    <row r="28" spans="1:8">
      <c r="A28" t="s">
        <v>82</v>
      </c>
      <c r="B28">
        <v>210033</v>
      </c>
      <c r="C28" t="s">
        <v>45</v>
      </c>
      <c r="D28" t="s">
        <v>75</v>
      </c>
      <c r="E28" s="31" t="s">
        <v>76</v>
      </c>
      <c r="F28" s="40">
        <v>294002.39633000002</v>
      </c>
      <c r="G28" s="31">
        <f t="shared" si="0"/>
        <v>294002396.33000004</v>
      </c>
      <c r="H28" s="31">
        <v>9072</v>
      </c>
    </row>
    <row r="29" spans="1:8">
      <c r="A29" t="s">
        <v>82</v>
      </c>
      <c r="B29">
        <v>210034</v>
      </c>
      <c r="C29" t="s">
        <v>46</v>
      </c>
      <c r="D29" t="s">
        <v>75</v>
      </c>
      <c r="E29" s="31" t="s">
        <v>76</v>
      </c>
      <c r="F29" s="40">
        <v>224922.86186</v>
      </c>
      <c r="G29" s="31">
        <f t="shared" si="0"/>
        <v>224922861.86000001</v>
      </c>
      <c r="H29" s="31">
        <v>6788</v>
      </c>
    </row>
    <row r="30" spans="1:8">
      <c r="A30" t="s">
        <v>82</v>
      </c>
      <c r="B30">
        <v>210035</v>
      </c>
      <c r="C30" t="s">
        <v>21</v>
      </c>
      <c r="D30" t="s">
        <v>75</v>
      </c>
      <c r="E30" s="31" t="s">
        <v>76</v>
      </c>
      <c r="F30" s="40">
        <v>190364.42728</v>
      </c>
      <c r="G30" s="31">
        <f t="shared" si="0"/>
        <v>190364427.28</v>
      </c>
      <c r="H30" s="31">
        <v>5032</v>
      </c>
    </row>
    <row r="31" spans="1:8">
      <c r="A31" t="s">
        <v>82</v>
      </c>
      <c r="B31">
        <v>210037</v>
      </c>
      <c r="C31" t="s">
        <v>47</v>
      </c>
      <c r="D31" t="s">
        <v>75</v>
      </c>
      <c r="E31" s="31" t="s">
        <v>76</v>
      </c>
      <c r="F31" s="40">
        <v>298649.10165000003</v>
      </c>
      <c r="G31" s="31">
        <f t="shared" si="0"/>
        <v>298649101.65000004</v>
      </c>
      <c r="H31" s="31">
        <v>6468</v>
      </c>
    </row>
    <row r="32" spans="1:8">
      <c r="A32" t="s">
        <v>82</v>
      </c>
      <c r="B32">
        <v>210038</v>
      </c>
      <c r="C32" t="s">
        <v>48</v>
      </c>
      <c r="D32" t="s">
        <v>75</v>
      </c>
      <c r="E32" s="31" t="s">
        <v>76</v>
      </c>
      <c r="F32" s="40">
        <v>279245.35876999999</v>
      </c>
      <c r="G32" s="31">
        <f t="shared" si="0"/>
        <v>279245358.76999998</v>
      </c>
      <c r="H32" s="31">
        <v>3950</v>
      </c>
    </row>
    <row r="33" spans="1:8">
      <c r="A33" t="s">
        <v>82</v>
      </c>
      <c r="B33">
        <v>210039</v>
      </c>
      <c r="C33" t="s">
        <v>49</v>
      </c>
      <c r="D33" t="s">
        <v>75</v>
      </c>
      <c r="E33" s="31" t="s">
        <v>76</v>
      </c>
      <c r="F33" s="40">
        <v>188719.14</v>
      </c>
      <c r="G33" s="31">
        <f t="shared" si="0"/>
        <v>188719140</v>
      </c>
      <c r="H33" s="31">
        <v>5326</v>
      </c>
    </row>
    <row r="34" spans="1:8">
      <c r="A34" t="s">
        <v>82</v>
      </c>
      <c r="B34">
        <v>210040</v>
      </c>
      <c r="C34" t="s">
        <v>50</v>
      </c>
      <c r="D34" t="s">
        <v>75</v>
      </c>
      <c r="E34" s="31" t="s">
        <v>76</v>
      </c>
      <c r="F34" s="40">
        <v>311836.44000000006</v>
      </c>
      <c r="G34" s="31">
        <f t="shared" ref="G34:G59" si="1">F34*$G$1</f>
        <v>311836440.00000006</v>
      </c>
      <c r="H34" s="31">
        <v>7815</v>
      </c>
    </row>
    <row r="35" spans="1:8">
      <c r="A35" t="s">
        <v>82</v>
      </c>
      <c r="B35">
        <v>210043</v>
      </c>
      <c r="C35" t="s">
        <v>22</v>
      </c>
      <c r="D35" t="s">
        <v>75</v>
      </c>
      <c r="E35" s="31" t="s">
        <v>76</v>
      </c>
      <c r="F35" s="40">
        <v>535602.42351999995</v>
      </c>
      <c r="G35" s="31">
        <f t="shared" si="1"/>
        <v>535602423.51999998</v>
      </c>
      <c r="H35" s="31">
        <v>15849</v>
      </c>
    </row>
    <row r="36" spans="1:8">
      <c r="A36" t="s">
        <v>82</v>
      </c>
      <c r="B36">
        <v>210044</v>
      </c>
      <c r="C36" t="s">
        <v>8</v>
      </c>
      <c r="D36" t="s">
        <v>75</v>
      </c>
      <c r="E36" s="31" t="s">
        <v>76</v>
      </c>
      <c r="F36" s="40">
        <v>525917.61884999997</v>
      </c>
      <c r="G36" s="31">
        <f t="shared" si="1"/>
        <v>525917618.84999996</v>
      </c>
      <c r="H36" s="31">
        <v>12946</v>
      </c>
    </row>
    <row r="37" spans="1:8">
      <c r="A37" t="s">
        <v>82</v>
      </c>
      <c r="B37">
        <v>210045</v>
      </c>
      <c r="C37" t="s">
        <v>51</v>
      </c>
      <c r="D37" t="s">
        <v>75</v>
      </c>
      <c r="E37" s="31" t="s">
        <v>76</v>
      </c>
      <c r="F37" s="40">
        <v>6300.799</v>
      </c>
      <c r="G37" s="31">
        <f t="shared" si="1"/>
        <v>6300799</v>
      </c>
      <c r="H37" s="31">
        <v>0</v>
      </c>
    </row>
    <row r="38" spans="1:8">
      <c r="A38" t="s">
        <v>82</v>
      </c>
      <c r="B38">
        <v>210048</v>
      </c>
      <c r="C38" t="s">
        <v>52</v>
      </c>
      <c r="D38" t="s">
        <v>75</v>
      </c>
      <c r="E38" s="31" t="s">
        <v>76</v>
      </c>
      <c r="F38" s="40">
        <v>373181.71084000007</v>
      </c>
      <c r="G38" s="31">
        <f t="shared" si="1"/>
        <v>373181710.84000009</v>
      </c>
      <c r="H38" s="31">
        <v>15648</v>
      </c>
    </row>
    <row r="39" spans="1:8">
      <c r="A39" t="s">
        <v>82</v>
      </c>
      <c r="B39">
        <v>210049</v>
      </c>
      <c r="C39" t="s">
        <v>23</v>
      </c>
      <c r="D39" t="s">
        <v>75</v>
      </c>
      <c r="E39" s="31" t="s">
        <v>76</v>
      </c>
      <c r="F39" s="40">
        <v>416111.21957000013</v>
      </c>
      <c r="G39" s="31">
        <f t="shared" si="1"/>
        <v>416111219.57000011</v>
      </c>
      <c r="H39" s="31">
        <v>11475</v>
      </c>
    </row>
    <row r="40" spans="1:8">
      <c r="A40" t="s">
        <v>82</v>
      </c>
      <c r="B40">
        <v>210051</v>
      </c>
      <c r="C40" t="s">
        <v>53</v>
      </c>
      <c r="D40" t="s">
        <v>75</v>
      </c>
      <c r="E40" s="31" t="s">
        <v>76</v>
      </c>
      <c r="F40" s="40">
        <v>308883.30000000005</v>
      </c>
      <c r="G40" s="31">
        <f t="shared" si="1"/>
        <v>308883300.00000006</v>
      </c>
      <c r="H40" s="31">
        <v>9627</v>
      </c>
    </row>
    <row r="41" spans="1:8">
      <c r="A41" t="s">
        <v>82</v>
      </c>
      <c r="B41">
        <v>210055</v>
      </c>
      <c r="C41" t="s">
        <v>54</v>
      </c>
      <c r="D41" t="s">
        <v>75</v>
      </c>
      <c r="E41" s="31" t="s">
        <v>76</v>
      </c>
      <c r="F41" s="40">
        <v>42422.550199999998</v>
      </c>
      <c r="G41" s="31">
        <f t="shared" si="1"/>
        <v>42422550.199999996</v>
      </c>
      <c r="H41" s="31">
        <v>0</v>
      </c>
    </row>
    <row r="42" spans="1:8">
      <c r="A42" t="s">
        <v>82</v>
      </c>
      <c r="B42">
        <v>210056</v>
      </c>
      <c r="C42" t="s">
        <v>55</v>
      </c>
      <c r="D42" t="s">
        <v>75</v>
      </c>
      <c r="E42" s="31" t="s">
        <v>76</v>
      </c>
      <c r="F42" s="40">
        <v>319991.75157999998</v>
      </c>
      <c r="G42" s="31">
        <f t="shared" si="1"/>
        <v>319991751.57999998</v>
      </c>
      <c r="H42" s="31">
        <v>8060</v>
      </c>
    </row>
    <row r="43" spans="1:8">
      <c r="A43" t="s">
        <v>82</v>
      </c>
      <c r="B43">
        <v>210057</v>
      </c>
      <c r="C43" t="s">
        <v>13</v>
      </c>
      <c r="D43" t="s">
        <v>75</v>
      </c>
      <c r="E43" s="31" t="s">
        <v>76</v>
      </c>
      <c r="F43" s="40">
        <v>543190.10187999997</v>
      </c>
      <c r="G43" s="31">
        <f t="shared" si="1"/>
        <v>543190101.88</v>
      </c>
      <c r="H43" s="31">
        <v>17704</v>
      </c>
    </row>
    <row r="44" spans="1:8">
      <c r="A44" t="s">
        <v>82</v>
      </c>
      <c r="B44">
        <v>210058</v>
      </c>
      <c r="C44" t="s">
        <v>56</v>
      </c>
      <c r="D44" t="s">
        <v>75</v>
      </c>
      <c r="E44" s="31" t="s">
        <v>76</v>
      </c>
      <c r="F44" s="40">
        <v>147461.50908000002</v>
      </c>
      <c r="G44" s="31">
        <f t="shared" si="1"/>
        <v>147461509.08000001</v>
      </c>
      <c r="H44" s="31">
        <v>1891</v>
      </c>
    </row>
    <row r="45" spans="1:8">
      <c r="A45" t="s">
        <v>82</v>
      </c>
      <c r="B45">
        <v>210060</v>
      </c>
      <c r="C45" t="s">
        <v>57</v>
      </c>
      <c r="D45" t="s">
        <v>75</v>
      </c>
      <c r="E45" t="s">
        <v>76</v>
      </c>
      <c r="F45" s="40">
        <v>66193.194560000004</v>
      </c>
      <c r="G45" s="31">
        <f t="shared" si="1"/>
        <v>66193194.560000002</v>
      </c>
      <c r="H45" s="31">
        <v>1869</v>
      </c>
    </row>
    <row r="46" spans="1:8">
      <c r="A46" t="s">
        <v>82</v>
      </c>
      <c r="B46">
        <v>210061</v>
      </c>
      <c r="C46" t="s">
        <v>7</v>
      </c>
      <c r="D46" t="s">
        <v>75</v>
      </c>
      <c r="E46" s="31" t="s">
        <v>76</v>
      </c>
      <c r="F46" s="40">
        <v>135629.34074999997</v>
      </c>
      <c r="G46" s="31">
        <f t="shared" si="1"/>
        <v>135629340.74999997</v>
      </c>
      <c r="H46" s="31">
        <v>2851</v>
      </c>
    </row>
    <row r="47" spans="1:8">
      <c r="A47" t="s">
        <v>82</v>
      </c>
      <c r="B47">
        <v>210062</v>
      </c>
      <c r="C47" t="s">
        <v>24</v>
      </c>
      <c r="D47" t="s">
        <v>75</v>
      </c>
      <c r="E47" s="31" t="s">
        <v>76</v>
      </c>
      <c r="F47" s="40">
        <v>338032.76743000001</v>
      </c>
      <c r="G47" s="31">
        <f t="shared" si="1"/>
        <v>338032767.43000001</v>
      </c>
      <c r="H47" s="31">
        <v>9505</v>
      </c>
    </row>
    <row r="48" spans="1:8">
      <c r="A48" t="s">
        <v>82</v>
      </c>
      <c r="B48">
        <v>210063</v>
      </c>
      <c r="C48" t="s">
        <v>58</v>
      </c>
      <c r="D48" t="s">
        <v>75</v>
      </c>
      <c r="E48" s="31" t="s">
        <v>76</v>
      </c>
      <c r="F48" s="40">
        <v>487466.80287000001</v>
      </c>
      <c r="G48" s="31">
        <f t="shared" si="1"/>
        <v>487466802.87</v>
      </c>
      <c r="H48" s="31">
        <v>12761</v>
      </c>
    </row>
    <row r="49" spans="1:11">
      <c r="A49" t="s">
        <v>82</v>
      </c>
      <c r="B49">
        <v>210064</v>
      </c>
      <c r="C49" t="s">
        <v>12</v>
      </c>
      <c r="D49" t="s">
        <v>75</v>
      </c>
      <c r="E49" s="31" t="s">
        <v>76</v>
      </c>
      <c r="F49" s="40">
        <v>67965.550569999992</v>
      </c>
      <c r="G49" s="31">
        <f t="shared" si="1"/>
        <v>67965550.569999993</v>
      </c>
      <c r="H49" s="31">
        <v>947</v>
      </c>
    </row>
    <row r="50" spans="1:11">
      <c r="A50" t="s">
        <v>82</v>
      </c>
      <c r="B50">
        <v>210065</v>
      </c>
      <c r="C50" t="s">
        <v>25</v>
      </c>
      <c r="D50" t="s">
        <v>75</v>
      </c>
      <c r="E50" s="31" t="s">
        <v>76</v>
      </c>
      <c r="F50" s="40">
        <v>163546.90000000002</v>
      </c>
      <c r="G50" s="31">
        <f t="shared" si="1"/>
        <v>163546900.00000003</v>
      </c>
      <c r="H50" s="31">
        <v>5966</v>
      </c>
    </row>
    <row r="51" spans="1:11">
      <c r="A51" t="s">
        <v>82</v>
      </c>
      <c r="B51">
        <v>210087</v>
      </c>
      <c r="C51" t="s">
        <v>59</v>
      </c>
      <c r="D51" t="s">
        <v>75</v>
      </c>
      <c r="E51" t="s">
        <v>76</v>
      </c>
      <c r="F51" s="40">
        <v>19289.7</v>
      </c>
      <c r="G51" s="31">
        <f t="shared" si="1"/>
        <v>19289700</v>
      </c>
      <c r="H51" s="31">
        <v>0</v>
      </c>
    </row>
    <row r="52" spans="1:11">
      <c r="A52" t="s">
        <v>82</v>
      </c>
      <c r="B52">
        <v>210088</v>
      </c>
      <c r="C52" t="s">
        <v>27</v>
      </c>
      <c r="D52" t="s">
        <v>75</v>
      </c>
      <c r="E52" s="31" t="s">
        <v>76</v>
      </c>
      <c r="F52" s="40">
        <v>9099.9398699999983</v>
      </c>
      <c r="G52" s="31">
        <f t="shared" si="1"/>
        <v>9099939.8699999992</v>
      </c>
      <c r="H52" s="31">
        <v>0</v>
      </c>
    </row>
    <row r="53" spans="1:11">
      <c r="A53" t="s">
        <v>82</v>
      </c>
      <c r="B53">
        <v>210333</v>
      </c>
      <c r="C53" t="s">
        <v>60</v>
      </c>
      <c r="D53" t="s">
        <v>75</v>
      </c>
      <c r="E53" s="31" t="s">
        <v>76</v>
      </c>
      <c r="F53" s="40">
        <v>24028.993880000002</v>
      </c>
      <c r="G53" s="31">
        <f t="shared" si="1"/>
        <v>24028993.880000003</v>
      </c>
      <c r="H53" s="31">
        <v>0</v>
      </c>
    </row>
    <row r="54" spans="1:11">
      <c r="A54" s="46" t="s">
        <v>82</v>
      </c>
      <c r="B54" s="46">
        <v>213300</v>
      </c>
      <c r="C54" s="46" t="s">
        <v>64</v>
      </c>
      <c r="D54" s="46" t="s">
        <v>75</v>
      </c>
      <c r="E54" s="47" t="s">
        <v>76</v>
      </c>
      <c r="F54" s="48">
        <v>69087.005000000005</v>
      </c>
      <c r="G54" s="47">
        <f t="shared" si="1"/>
        <v>69087005</v>
      </c>
      <c r="H54" s="47">
        <v>450</v>
      </c>
      <c r="I54" s="47"/>
      <c r="J54" s="46"/>
      <c r="K54" s="47"/>
    </row>
    <row r="55" spans="1:11">
      <c r="A55" s="46" t="s">
        <v>82</v>
      </c>
      <c r="B55" s="46">
        <v>214000</v>
      </c>
      <c r="C55" s="46" t="s">
        <v>65</v>
      </c>
      <c r="D55" s="46" t="s">
        <v>75</v>
      </c>
      <c r="E55" s="47" t="s">
        <v>76</v>
      </c>
      <c r="F55" s="48">
        <v>215215.44346000001</v>
      </c>
      <c r="G55" s="47">
        <f t="shared" si="1"/>
        <v>215215443.46000001</v>
      </c>
      <c r="H55" s="47">
        <v>0</v>
      </c>
      <c r="I55" s="47"/>
      <c r="J55" s="46"/>
      <c r="K55" s="47"/>
    </row>
    <row r="56" spans="1:11">
      <c r="A56" s="46" t="s">
        <v>82</v>
      </c>
      <c r="B56" s="46">
        <v>214003</v>
      </c>
      <c r="C56" s="46" t="s">
        <v>66</v>
      </c>
      <c r="D56" s="46" t="s">
        <v>75</v>
      </c>
      <c r="E56" s="47" t="s">
        <v>76</v>
      </c>
      <c r="F56" s="48">
        <v>28535.599999999999</v>
      </c>
      <c r="G56" s="47">
        <f t="shared" si="1"/>
        <v>28535600</v>
      </c>
      <c r="H56" s="47">
        <v>1435</v>
      </c>
      <c r="I56" s="47"/>
      <c r="J56" s="46"/>
      <c r="K56" s="47"/>
    </row>
    <row r="57" spans="1:11">
      <c r="A57" s="46" t="s">
        <v>82</v>
      </c>
      <c r="B57" s="46">
        <v>214020</v>
      </c>
      <c r="C57" s="46" t="s">
        <v>80</v>
      </c>
      <c r="D57" s="46" t="s">
        <v>75</v>
      </c>
      <c r="E57" s="47" t="s">
        <v>76</v>
      </c>
      <c r="F57" s="48">
        <v>9087.7999999999993</v>
      </c>
      <c r="G57" s="47">
        <f t="shared" si="1"/>
        <v>9087800</v>
      </c>
      <c r="H57" s="47">
        <v>652</v>
      </c>
      <c r="I57" s="47"/>
      <c r="J57" s="46"/>
      <c r="K57" s="47"/>
    </row>
    <row r="58" spans="1:11">
      <c r="A58" s="46" t="s">
        <v>82</v>
      </c>
      <c r="B58" s="46">
        <v>214022</v>
      </c>
      <c r="C58" s="46" t="s">
        <v>85</v>
      </c>
      <c r="D58" s="46" t="s">
        <v>75</v>
      </c>
      <c r="E58" s="47" t="s">
        <v>76</v>
      </c>
      <c r="F58" s="48">
        <v>6927.7536399999999</v>
      </c>
      <c r="G58" s="47">
        <f t="shared" si="1"/>
        <v>6927753.6399999997</v>
      </c>
      <c r="H58" s="47">
        <v>370</v>
      </c>
      <c r="I58" s="47"/>
      <c r="J58" s="46"/>
      <c r="K58" s="47"/>
    </row>
    <row r="59" spans="1:11">
      <c r="A59" t="s">
        <v>82</v>
      </c>
      <c r="B59">
        <v>218992</v>
      </c>
      <c r="C59" t="s">
        <v>26</v>
      </c>
      <c r="D59" t="s">
        <v>75</v>
      </c>
      <c r="E59" s="31" t="s">
        <v>76</v>
      </c>
      <c r="F59" s="40">
        <v>274780.14320999995</v>
      </c>
      <c r="G59" s="31">
        <f t="shared" si="1"/>
        <v>274780143.20999998</v>
      </c>
      <c r="H59" s="31">
        <v>3477</v>
      </c>
      <c r="I59" s="31"/>
      <c r="K59" s="31"/>
    </row>
  </sheetData>
  <autoFilter ref="A1:H1" xr:uid="{00000000-0001-0000-0100-000000000000}">
    <sortState xmlns:xlrd2="http://schemas.microsoft.com/office/spreadsheetml/2017/richdata2" ref="A2:H59">
      <sortCondition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A90958-9D47-48C6-8ECA-8475F363A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5449BB-A2A1-42E6-8BA4-9E17F741A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009410-614E-49B6-9FEB-79F2508CC1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FY2026</vt:lpstr>
      <vt:lpstr>FY24 SCH 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Ellen Englert</dc:creator>
  <cp:lastModifiedBy>Daniela Tamayo</cp:lastModifiedBy>
  <cp:lastPrinted>2018-07-23T15:49:44Z</cp:lastPrinted>
  <dcterms:created xsi:type="dcterms:W3CDTF">2015-06-29T15:38:38Z</dcterms:created>
  <dcterms:modified xsi:type="dcterms:W3CDTF">2025-06-24T16:21:18Z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