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M:\methodology\CPBM\Quality\SCALING\RY2025\"/>
    </mc:Choice>
  </mc:AlternateContent>
  <xr:revisionPtr revIDLastSave="0" documentId="13_ncr:1_{4EEFDED2-D568-4F2E-87DF-00A1FD676068}" xr6:coauthVersionLast="47" xr6:coauthVersionMax="47" xr10:uidLastSave="{00000000-0000-0000-0000-000000000000}"/>
  <bookViews>
    <workbookView xWindow="-96" yWindow="-96" windowWidth="23232" windowHeight="13872" xr2:uid="{6C809F95-5CB9-4392-8ADB-EC9701D4BEB4}"/>
  </bookViews>
  <sheets>
    <sheet name="RRIP + Disparity" sheetId="1" r:id="rId1"/>
    <sheet name="RRIP Revenue Adjustments" sheetId="7" r:id="rId2"/>
    <sheet name="CY2023 Improve All Payers" sheetId="5" r:id="rId3"/>
    <sheet name="CY23 Readmit Attainment" sheetId="6" r:id="rId4"/>
    <sheet name="Disparity Gap Rev Adj" sheetId="3" r:id="rId5"/>
    <sheet name="Disparity Gap Report" sheetId="4"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2" hidden="1">'CY2023 Improve All Payers'!$A$6:$O$51</definedName>
    <definedName name="_xlnm._FilterDatabase" localSheetId="5" hidden="1">'Disparity Gap Report'!$A$8:$T$52</definedName>
    <definedName name="_xlnm._FilterDatabase" localSheetId="4" hidden="1">'Disparity Gap Rev Adj'!$A$2:$G$2</definedName>
    <definedName name="_xlnm._FilterDatabase" localSheetId="1" hidden="1">'RRIP Revenue Adjustments'!$A$3:$P$3</definedName>
    <definedName name="Att_MaxPenalty">'[1]8. RY21 Revenue Scales'!$F$40</definedName>
    <definedName name="Att_MaxPenaltyRate">'[1]8. RY21 Revenue Scales'!$E$40</definedName>
    <definedName name="Att_MaxReward">'[1]8. RY21 Revenue Scales'!$F$9</definedName>
    <definedName name="Att_MaxRewardRate">'[1]8. RY21 Revenue Scales'!$E$10</definedName>
    <definedName name="AttMaxPenaltyScore" localSheetId="4">'[2]RRIP Prelim Rev Adj M1'!$C$66</definedName>
    <definedName name="AttMaxPenaltyScore" localSheetId="1">'RRIP Revenue Adjustments'!$C$66</definedName>
    <definedName name="AttMaxPenaltyScore">#REF!</definedName>
    <definedName name="AttMaxPenaltyScore2">'[3]3. RRIP Revenue Adjustments'!$C$63</definedName>
    <definedName name="AttMaxRewardScore" localSheetId="4">'[2]RRIP Prelim Rev Adj M1'!$C$65</definedName>
    <definedName name="AttMaxRewardScore" localSheetId="1">'RRIP Revenue Adjustments'!$C$65</definedName>
    <definedName name="AttMaxRewardScore">#REF!</definedName>
    <definedName name="AttMaxRewardScore2">'[3]3. RRIP Revenue Adjustments'!$C$62</definedName>
    <definedName name="AttTarget" localSheetId="4">'[2]RRIP Prelim Rev Adj M1'!$C$64</definedName>
    <definedName name="AttTarget" localSheetId="1">'RRIP Revenue Adjustments'!$C$64</definedName>
    <definedName name="AttTarget">#REF!</definedName>
    <definedName name="AttTarget2">'[3]3. RRIP Revenue Adjustments'!$C$61</definedName>
    <definedName name="finally">[4]finally!$A$1:$AN$76</definedName>
    <definedName name="HSCRC" localSheetId="4">#REF!</definedName>
    <definedName name="HSCRC" localSheetId="1">#REF!</definedName>
    <definedName name="HSCRC">#REF!</definedName>
    <definedName name="Imp_MaxPenalty">'[1]8. RY21 Revenue Scales'!$B$40</definedName>
    <definedName name="Imp_MaxPenaltyRate">'[1]8. RY21 Revenue Scales'!$A$40</definedName>
    <definedName name="Imp_MaxReward">'[1]8. RY21 Revenue Scales'!$B$9</definedName>
    <definedName name="Imp_MaxRewardRate">'[1]8. RY21 Revenue Scales'!$A$10</definedName>
    <definedName name="ImpMaxPenaltyScore" localSheetId="4">'[2]RRIP Prelim Rev Adj M1'!$C$63</definedName>
    <definedName name="ImpMaxPenaltyScore" localSheetId="1">'RRIP Revenue Adjustments'!$C$63</definedName>
    <definedName name="ImpMaxPenaltyScore">#REF!</definedName>
    <definedName name="ImpMaxPenaltyScore2">'[3]3. RRIP Revenue Adjustments'!$C$60</definedName>
    <definedName name="ImpMaxRewardScore" localSheetId="4">'[2]RRIP Prelim Rev Adj M1'!$C$62</definedName>
    <definedName name="ImpMaxRewardScore" localSheetId="1">'RRIP Revenue Adjustments'!$C$62</definedName>
    <definedName name="ImpMaxRewardScore">#REF!</definedName>
    <definedName name="ImpMaxRewardScore2">'[3]3. RRIP Revenue Adjustments'!$C$59</definedName>
    <definedName name="imptab17fr2">[4]imptab17fr2!$A$1:$AN$76</definedName>
    <definedName name="ImpTarget" localSheetId="4">'[2]RRIP Prelim Rev Adj M1'!$C$61</definedName>
    <definedName name="ImpTarget" localSheetId="1">'RRIP Revenue Adjustments'!$C$61</definedName>
    <definedName name="ImpTarget">#REF!</definedName>
    <definedName name="ImpTarget2">'[3]3. RRIP Revenue Adjustments'!$C$58</definedName>
    <definedName name="low">'[5]5.QBR Scaling '!$B$4</definedName>
    <definedName name="MaxPenalty" localSheetId="4">'[2]RRIP Prelim Rev Adj M1'!$C$59</definedName>
    <definedName name="MaxPenalty" localSheetId="1">'RRIP Revenue Adjustments'!$C$59</definedName>
    <definedName name="MaxPenalty">#REF!</definedName>
    <definedName name="MaxPenalty2">'[3]3. RRIP Revenue Adjustments'!$C$56</definedName>
    <definedName name="MaxReward" localSheetId="4">'[2]RRIP Prelim Rev Adj M1'!$C$58</definedName>
    <definedName name="MaxReward" localSheetId="1">'RRIP Revenue Adjustments'!$C$58</definedName>
    <definedName name="MaxReward">#REF!</definedName>
    <definedName name="MaxReward2">'[3]3. RRIP Revenue Adjustments'!$C$55</definedName>
    <definedName name="MHAC_Highest_Score" localSheetId="4">'[2] MHAC Prelim Rev Adj M1'!$B$56</definedName>
    <definedName name="MHAC_Highest_Score">'[6]1.MHAC Scaling'!$G$6</definedName>
    <definedName name="MHAC_Highest_Score2">'[2]MHAC Prelim Rev Adj M2'!$B$55</definedName>
    <definedName name="MHAC_Lowest_Score" localSheetId="4">'[2] MHAC Prelim Rev Adj M1'!$B$54</definedName>
    <definedName name="MHAC_Lowest_Score">'[6]1.MHAC Scaling'!$G$4</definedName>
    <definedName name="MHAC_Lowest_Score2">'[2]MHAC Prelim Rev Adj M2'!$B$53</definedName>
    <definedName name="MHAC_Max_Penalty" localSheetId="4">'[2] MHAC Prelim Rev Adj M1'!$B$55</definedName>
    <definedName name="MHAC_Max_Penalty">'[6]1.MHAC Scaling'!$G$5</definedName>
    <definedName name="MHAC_Max_Penalty2">'[2]MHAC Prelim Rev Adj M2'!$B$54</definedName>
    <definedName name="MHAC_Max_Reward" localSheetId="4">'[2] MHAC Prelim Rev Adj M1'!$B$57</definedName>
    <definedName name="MHAC_Max_Reward">'[6]1.MHAC Scaling'!$G$7</definedName>
    <definedName name="MHAC_Max_Reward2">'[2]MHAC Prelim Rev Adj M2'!$B$56</definedName>
    <definedName name="MHAC_Penalty_Threshold" localSheetId="4">'[2] MHAC Prelim Rev Adj M1'!$B$58</definedName>
    <definedName name="MHAC_Penalty_Threshold">'[6]1.MHAC Scaling'!$G$8</definedName>
    <definedName name="MHAC_Penalty_Threshold2">'[2]MHAC Prelim Rev Adj M2'!$B$57</definedName>
    <definedName name="MHAC_Reward_Threshold" localSheetId="4">'[2] MHAC Prelim Rev Adj M1'!$B$59</definedName>
    <definedName name="MHAC_Reward_Threshold">'[6]1.MHAC Scaling'!$G$9</definedName>
    <definedName name="MHAC_Reward_Threshold2">'[2]MHAC Prelim Rev Adj M2'!$B$58</definedName>
    <definedName name="_xlnm.Print_Area" localSheetId="4">#REF!</definedName>
    <definedName name="_xlnm.Print_Area" localSheetId="1">#REF!</definedName>
    <definedName name="_xlnm.Print_Area">#REF!</definedName>
    <definedName name="_xlnm.Print_Titles" localSheetId="2">'CY2023 Improve All Payers'!$1:$1</definedName>
    <definedName name="_xlnm.Print_Titles" localSheetId="5">'Disparity Gap Report'!$1:$1</definedName>
    <definedName name="QBR__Threshold">'[2]QBR Prelim CURRENT Scale'!$C$54</definedName>
    <definedName name="QBR__Threshold2">'[2]QBR Prelim ADJUSTED Scale'!$C$54</definedName>
    <definedName name="QBR_Highest_Score" localSheetId="4">'[2]QBR Prelim CURRENT Scale'!$C$52</definedName>
    <definedName name="QBR_Highest_Score">[6]QBR!$J$4</definedName>
    <definedName name="QBR_Highest_Score2">'[2]QBR Prelim ADJUSTED Scale'!$C$52</definedName>
    <definedName name="QBR_Lowest_Score" localSheetId="4">'[2]QBR Prelim CURRENT Scale'!$C$50</definedName>
    <definedName name="QBR_Lowest_Score">[6]QBR!$J$2</definedName>
    <definedName name="QBR_Lowest_Score2">'[2]QBR Prelim ADJUSTED Scale'!$C$50</definedName>
    <definedName name="QBR_Max_Penalty" localSheetId="4">'[2]QBR Prelim CURRENT Scale'!$C$51</definedName>
    <definedName name="QBR_Max_Penalty">[6]QBR!$J$3</definedName>
    <definedName name="QBR_Max_Penalty2">'[2]QBR Prelim ADJUSTED Scale'!$C$51</definedName>
    <definedName name="QBR_Max_Reward" localSheetId="4">'[2]QBR Prelim CURRENT Scale'!$C$53</definedName>
    <definedName name="QBR_Max_Reward">[6]QBR!$J$5</definedName>
    <definedName name="QBR_Max_Reward2">'[2]QBR Prelim ADJUSTED Scale'!$C$53</definedName>
    <definedName name="QBR_Penalty_Threshold">[6]QBR!$J$6</definedName>
    <definedName name="rfbn_table">[4]rfbn_table!$A$1:$H$53</definedName>
    <definedName name="rfbnout">[4]rfbnout!$A$1:$K$53</definedName>
    <definedName name="RRIP_Att_MaxPenalty" localSheetId="4">'[6]3.Readmission Scaling'!$G$46</definedName>
    <definedName name="RRIP_Att_MaxPenalty" localSheetId="1">#REF!</definedName>
    <definedName name="RRIP_Att_MaxPenalty">#REF!</definedName>
    <definedName name="RRIP_Att_MaxPenaltyRate" localSheetId="4">'[6]3.Readmission Scaling'!$E$46</definedName>
    <definedName name="RRIP_Att_MaxPenaltyRate" localSheetId="1">#REF!</definedName>
    <definedName name="RRIP_Att_MaxPenaltyRate">#REF!</definedName>
    <definedName name="RRIP_Att_MaxRewardRate" localSheetId="4">'[6]3.Readmission Scaling'!$E$16</definedName>
    <definedName name="RRIP_Att_MaxRewardRate" localSheetId="1">#REF!</definedName>
    <definedName name="RRIP_Att_MaxRewardRate">#REF!</definedName>
    <definedName name="RRIP_Att_Reward" localSheetId="4">'[6]3.Readmission Scaling'!$G$16</definedName>
    <definedName name="RRIP_Att_Reward" localSheetId="1">#REF!</definedName>
    <definedName name="RRIP_Att_Reward">#REF!</definedName>
    <definedName name="RRIP_AttPenaltyOverUnder" localSheetId="4">#REF!</definedName>
    <definedName name="RRIP_AttPenaltyOverUnder" localSheetId="1">#REF!</definedName>
    <definedName name="RRIP_AttPenaltyOverUnder">#REF!</definedName>
    <definedName name="RRIP_AttRewardOverUnder" localSheetId="4">#REF!</definedName>
    <definedName name="RRIP_AttRewardOverUnder" localSheetId="1">#REF!</definedName>
    <definedName name="RRIP_AttRewardOverUnder">#REF!</definedName>
    <definedName name="RRIP_Imp_MaxPenalty" localSheetId="4">'[6]3.Readmission Scaling'!$C$46</definedName>
    <definedName name="RRIP_Imp_MaxPenalty" localSheetId="1">#REF!</definedName>
    <definedName name="RRIP_Imp_MaxPenalty">#REF!</definedName>
    <definedName name="RRIP_Imp_MaxPenaltyOverUnder" localSheetId="4">#REF!</definedName>
    <definedName name="RRIP_Imp_MaxPenaltyOverUnder" localSheetId="1">#REF!</definedName>
    <definedName name="RRIP_Imp_MaxPenaltyOverUnder">#REF!</definedName>
    <definedName name="RRIP_Imp_MaxPenaltyRate" localSheetId="4">'[6]3.Readmission Scaling'!$A$46</definedName>
    <definedName name="RRIP_Imp_MaxPenaltyRate" localSheetId="1">#REF!</definedName>
    <definedName name="RRIP_Imp_MaxPenaltyRate">#REF!</definedName>
    <definedName name="RRIP_Imp_MaxReward" localSheetId="4">'[6]3.Readmission Scaling'!$C$16</definedName>
    <definedName name="RRIP_Imp_MaxReward" localSheetId="1">#REF!</definedName>
    <definedName name="RRIP_Imp_MaxReward">#REF!</definedName>
    <definedName name="RRIP_Imp_MaxRewardOverUnder" localSheetId="4">#REF!</definedName>
    <definedName name="RRIP_Imp_MaxRewardOverUnder" localSheetId="1">#REF!</definedName>
    <definedName name="RRIP_Imp_MaxRewardOverUnder">#REF!</definedName>
    <definedName name="RRIP_Imp_MaxRewardRate" localSheetId="4">'[6]3.Readmission Scaling'!$A$16</definedName>
    <definedName name="RRIP_Imp_MaxRewardRate" localSheetId="1">#REF!</definedName>
    <definedName name="RRIP_Imp_MaxRewardRate">#REF!</definedName>
    <definedName name="tableii">[4]tableii!$A$1:$E$76</definedName>
    <definedName name="test" localSheetId="4">#REF!</definedName>
    <definedName name="test" localSheetId="1">#REF!</definedName>
    <definedName name="test">#REF!</definedName>
    <definedName name="Top_80_percent" localSheetId="4">#REF!</definedName>
    <definedName name="Top_80_percent" localSheetId="1">#REF!</definedName>
    <definedName name="Top_80_percent">#REF!</definedName>
    <definedName name="totpay17">[4]totpay17!$A$1:$HM$5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3" i="3"/>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 i="7"/>
  <c r="K47" i="7" l="1"/>
  <c r="G47" i="7"/>
  <c r="H47" i="7"/>
  <c r="B47" i="7"/>
  <c r="K46" i="7"/>
  <c r="G46" i="7"/>
  <c r="H46" i="7"/>
  <c r="B46" i="7"/>
  <c r="K45" i="7"/>
  <c r="G45" i="7"/>
  <c r="H45" i="7"/>
  <c r="B45" i="7"/>
  <c r="K44" i="7"/>
  <c r="G44" i="7"/>
  <c r="H44" i="7"/>
  <c r="B44" i="7"/>
  <c r="K43" i="7"/>
  <c r="G43" i="7"/>
  <c r="H43" i="7"/>
  <c r="B43" i="7"/>
  <c r="K42" i="7"/>
  <c r="G42" i="7"/>
  <c r="H42" i="7"/>
  <c r="B42" i="7"/>
  <c r="K41" i="7"/>
  <c r="G41" i="7"/>
  <c r="H41" i="7"/>
  <c r="B41" i="7"/>
  <c r="K40" i="7"/>
  <c r="G40" i="7"/>
  <c r="H40" i="7"/>
  <c r="B40" i="7"/>
  <c r="K39" i="7"/>
  <c r="G39" i="7"/>
  <c r="H39" i="7"/>
  <c r="B39" i="7"/>
  <c r="K38" i="7"/>
  <c r="G38" i="7"/>
  <c r="H38" i="7"/>
  <c r="B38" i="7"/>
  <c r="K37" i="7"/>
  <c r="G37" i="7"/>
  <c r="H37" i="7"/>
  <c r="B37" i="7"/>
  <c r="K36" i="7"/>
  <c r="G36" i="7"/>
  <c r="H36" i="7"/>
  <c r="B36" i="7"/>
  <c r="K35" i="7"/>
  <c r="G35" i="7"/>
  <c r="H35" i="7"/>
  <c r="I35" i="7" s="1"/>
  <c r="B35" i="7"/>
  <c r="K34" i="7"/>
  <c r="G34" i="7"/>
  <c r="H34" i="7"/>
  <c r="B34" i="7"/>
  <c r="K33" i="7"/>
  <c r="G33" i="7"/>
  <c r="H33" i="7"/>
  <c r="B33" i="7"/>
  <c r="K32" i="7"/>
  <c r="G32" i="7"/>
  <c r="H32" i="7"/>
  <c r="B32" i="7"/>
  <c r="K31" i="7"/>
  <c r="G31" i="7"/>
  <c r="H31" i="7"/>
  <c r="I31" i="7" s="1"/>
  <c r="B31" i="7"/>
  <c r="K30" i="7"/>
  <c r="G30" i="7"/>
  <c r="H30" i="7"/>
  <c r="B30" i="7"/>
  <c r="K29" i="7"/>
  <c r="G29" i="7"/>
  <c r="H29" i="7"/>
  <c r="B29" i="7"/>
  <c r="K28" i="7"/>
  <c r="G28" i="7"/>
  <c r="H28" i="7"/>
  <c r="B28" i="7"/>
  <c r="K27" i="7"/>
  <c r="G27" i="7"/>
  <c r="H27" i="7"/>
  <c r="B27" i="7"/>
  <c r="K26" i="7"/>
  <c r="G26" i="7"/>
  <c r="H26" i="7"/>
  <c r="B26" i="7"/>
  <c r="K25" i="7"/>
  <c r="G25" i="7"/>
  <c r="H25" i="7"/>
  <c r="B25" i="7"/>
  <c r="K24" i="7"/>
  <c r="G24" i="7"/>
  <c r="H24" i="7"/>
  <c r="B24" i="7"/>
  <c r="K23" i="7"/>
  <c r="H23" i="7"/>
  <c r="G23" i="7"/>
  <c r="B23" i="7"/>
  <c r="K22" i="7"/>
  <c r="G22" i="7"/>
  <c r="H22" i="7"/>
  <c r="B22" i="7"/>
  <c r="K21" i="7"/>
  <c r="G21" i="7"/>
  <c r="H21" i="7"/>
  <c r="B21" i="7"/>
  <c r="K20" i="7"/>
  <c r="G20" i="7"/>
  <c r="H20" i="7"/>
  <c r="B20" i="7"/>
  <c r="K19" i="7"/>
  <c r="G19" i="7"/>
  <c r="H19" i="7"/>
  <c r="B19" i="7"/>
  <c r="K18" i="7"/>
  <c r="G18" i="7"/>
  <c r="H18" i="7"/>
  <c r="B18" i="7"/>
  <c r="K17" i="7"/>
  <c r="G17" i="7"/>
  <c r="H17" i="7"/>
  <c r="B17" i="7"/>
  <c r="K16" i="7"/>
  <c r="G16" i="7"/>
  <c r="H16" i="7"/>
  <c r="B16" i="7"/>
  <c r="K15" i="7"/>
  <c r="H15" i="7"/>
  <c r="G15" i="7"/>
  <c r="B15" i="7"/>
  <c r="K14" i="7"/>
  <c r="G14" i="7"/>
  <c r="H14" i="7"/>
  <c r="B14" i="7"/>
  <c r="K13" i="7"/>
  <c r="G13" i="7"/>
  <c r="H13" i="7"/>
  <c r="B13" i="7"/>
  <c r="K12" i="7"/>
  <c r="G12" i="7"/>
  <c r="H12" i="7"/>
  <c r="B12" i="7"/>
  <c r="K11" i="7"/>
  <c r="G11" i="7"/>
  <c r="H11" i="7"/>
  <c r="B11" i="7"/>
  <c r="K10" i="7"/>
  <c r="G10" i="7"/>
  <c r="H10" i="7"/>
  <c r="B10" i="7"/>
  <c r="K9" i="7"/>
  <c r="G9" i="7"/>
  <c r="H9" i="7"/>
  <c r="B9" i="7"/>
  <c r="K8" i="7"/>
  <c r="G8" i="7"/>
  <c r="H8" i="7"/>
  <c r="B8" i="7"/>
  <c r="K7" i="7"/>
  <c r="G7" i="7"/>
  <c r="H7" i="7"/>
  <c r="B7" i="7"/>
  <c r="K6" i="7"/>
  <c r="G6" i="7"/>
  <c r="H6" i="7"/>
  <c r="B6" i="7"/>
  <c r="K5" i="7"/>
  <c r="G5" i="7"/>
  <c r="H5" i="7"/>
  <c r="B5" i="7"/>
  <c r="K4" i="7"/>
  <c r="G4" i="7"/>
  <c r="H4" i="7"/>
  <c r="B4" i="7"/>
  <c r="D47" i="6"/>
  <c r="E47" i="6" s="1"/>
  <c r="J47" i="7" s="1"/>
  <c r="L47" i="7" s="1"/>
  <c r="B47" i="6"/>
  <c r="D46" i="6"/>
  <c r="E46" i="6" s="1"/>
  <c r="J46" i="7" s="1"/>
  <c r="L46" i="7" s="1"/>
  <c r="B46" i="6"/>
  <c r="D45" i="6"/>
  <c r="E45" i="6" s="1"/>
  <c r="J45" i="7" s="1"/>
  <c r="L45" i="7" s="1"/>
  <c r="B45" i="6"/>
  <c r="D44" i="6"/>
  <c r="E44" i="6" s="1"/>
  <c r="J44" i="7" s="1"/>
  <c r="L44" i="7" s="1"/>
  <c r="B44" i="6"/>
  <c r="D43" i="6"/>
  <c r="E43" i="6" s="1"/>
  <c r="J43" i="7" s="1"/>
  <c r="L43" i="7" s="1"/>
  <c r="M43" i="7" s="1"/>
  <c r="B43" i="6"/>
  <c r="D42" i="6"/>
  <c r="E42" i="6" s="1"/>
  <c r="J42" i="7" s="1"/>
  <c r="L42" i="7" s="1"/>
  <c r="B42" i="6"/>
  <c r="D41" i="6"/>
  <c r="E41" i="6" s="1"/>
  <c r="J41" i="7" s="1"/>
  <c r="L41" i="7" s="1"/>
  <c r="B41" i="6"/>
  <c r="D40" i="6"/>
  <c r="E40" i="6" s="1"/>
  <c r="J40" i="7" s="1"/>
  <c r="L40" i="7" s="1"/>
  <c r="B40" i="6"/>
  <c r="D39" i="6"/>
  <c r="E39" i="6" s="1"/>
  <c r="J39" i="7" s="1"/>
  <c r="L39" i="7" s="1"/>
  <c r="B39" i="6"/>
  <c r="D38" i="6"/>
  <c r="E38" i="6" s="1"/>
  <c r="J38" i="7" s="1"/>
  <c r="L38" i="7" s="1"/>
  <c r="B38" i="6"/>
  <c r="D37" i="6"/>
  <c r="E37" i="6" s="1"/>
  <c r="J37" i="7" s="1"/>
  <c r="L37" i="7" s="1"/>
  <c r="B37" i="6"/>
  <c r="D36" i="6"/>
  <c r="E36" i="6" s="1"/>
  <c r="J36" i="7" s="1"/>
  <c r="L36" i="7" s="1"/>
  <c r="B36" i="6"/>
  <c r="D35" i="6"/>
  <c r="E35" i="6" s="1"/>
  <c r="J35" i="7" s="1"/>
  <c r="L35" i="7" s="1"/>
  <c r="B35" i="6"/>
  <c r="D34" i="6"/>
  <c r="E34" i="6" s="1"/>
  <c r="J34" i="7" s="1"/>
  <c r="L34" i="7" s="1"/>
  <c r="B34" i="6"/>
  <c r="D33" i="6"/>
  <c r="E33" i="6" s="1"/>
  <c r="J33" i="7" s="1"/>
  <c r="L33" i="7" s="1"/>
  <c r="B33" i="6"/>
  <c r="D32" i="6"/>
  <c r="E32" i="6" s="1"/>
  <c r="J32" i="7" s="1"/>
  <c r="L32" i="7" s="1"/>
  <c r="B32" i="6"/>
  <c r="D31" i="6"/>
  <c r="E31" i="6" s="1"/>
  <c r="J31" i="7" s="1"/>
  <c r="L31" i="7" s="1"/>
  <c r="M31" i="7" s="1"/>
  <c r="B31" i="6"/>
  <c r="D30" i="6"/>
  <c r="E30" i="6" s="1"/>
  <c r="J30" i="7" s="1"/>
  <c r="L30" i="7" s="1"/>
  <c r="B30" i="6"/>
  <c r="D29" i="6"/>
  <c r="E29" i="6" s="1"/>
  <c r="J29" i="7" s="1"/>
  <c r="L29" i="7" s="1"/>
  <c r="B29" i="6"/>
  <c r="D28" i="6"/>
  <c r="E28" i="6" s="1"/>
  <c r="J28" i="7" s="1"/>
  <c r="L28" i="7" s="1"/>
  <c r="M28" i="7" s="1"/>
  <c r="B28" i="6"/>
  <c r="D27" i="6"/>
  <c r="E27" i="6" s="1"/>
  <c r="J27" i="7" s="1"/>
  <c r="L27" i="7" s="1"/>
  <c r="B27" i="6"/>
  <c r="D26" i="6"/>
  <c r="E26" i="6" s="1"/>
  <c r="J26" i="7" s="1"/>
  <c r="L26" i="7" s="1"/>
  <c r="B26" i="6"/>
  <c r="D25" i="6"/>
  <c r="E25" i="6" s="1"/>
  <c r="J25" i="7" s="1"/>
  <c r="L25" i="7" s="1"/>
  <c r="B25" i="6"/>
  <c r="D24" i="6"/>
  <c r="E24" i="6" s="1"/>
  <c r="J24" i="7" s="1"/>
  <c r="L24" i="7" s="1"/>
  <c r="B24" i="6"/>
  <c r="D23" i="6"/>
  <c r="E23" i="6" s="1"/>
  <c r="J23" i="7" s="1"/>
  <c r="L23" i="7" s="1"/>
  <c r="M23" i="7" s="1"/>
  <c r="B23" i="6"/>
  <c r="D22" i="6"/>
  <c r="E22" i="6" s="1"/>
  <c r="J22" i="7" s="1"/>
  <c r="L22" i="7" s="1"/>
  <c r="B22" i="6"/>
  <c r="D21" i="6"/>
  <c r="E21" i="6" s="1"/>
  <c r="J21" i="7" s="1"/>
  <c r="L21" i="7" s="1"/>
  <c r="B21" i="6"/>
  <c r="D20" i="6"/>
  <c r="E20" i="6" s="1"/>
  <c r="J20" i="7" s="1"/>
  <c r="L20" i="7" s="1"/>
  <c r="B20" i="6"/>
  <c r="D19" i="6"/>
  <c r="E19" i="6" s="1"/>
  <c r="J19" i="7" s="1"/>
  <c r="L19" i="7" s="1"/>
  <c r="B19" i="6"/>
  <c r="D18" i="6"/>
  <c r="E18" i="6" s="1"/>
  <c r="J18" i="7" s="1"/>
  <c r="L18" i="7" s="1"/>
  <c r="B18" i="6"/>
  <c r="D17" i="6"/>
  <c r="E17" i="6" s="1"/>
  <c r="J17" i="7" s="1"/>
  <c r="L17" i="7" s="1"/>
  <c r="B17" i="6"/>
  <c r="D16" i="6"/>
  <c r="E16" i="6" s="1"/>
  <c r="J16" i="7" s="1"/>
  <c r="L16" i="7" s="1"/>
  <c r="M16" i="7" s="1"/>
  <c r="B16" i="6"/>
  <c r="D15" i="6"/>
  <c r="E15" i="6" s="1"/>
  <c r="J15" i="7" s="1"/>
  <c r="L15" i="7" s="1"/>
  <c r="B15" i="6"/>
  <c r="D14" i="6"/>
  <c r="E14" i="6" s="1"/>
  <c r="J14" i="7" s="1"/>
  <c r="L14" i="7" s="1"/>
  <c r="B14" i="6"/>
  <c r="D13" i="6"/>
  <c r="E13" i="6" s="1"/>
  <c r="J13" i="7" s="1"/>
  <c r="L13" i="7" s="1"/>
  <c r="B13" i="6"/>
  <c r="D12" i="6"/>
  <c r="E12" i="6" s="1"/>
  <c r="J12" i="7" s="1"/>
  <c r="L12" i="7" s="1"/>
  <c r="B12" i="6"/>
  <c r="D11" i="6"/>
  <c r="E11" i="6" s="1"/>
  <c r="J11" i="7" s="1"/>
  <c r="L11" i="7" s="1"/>
  <c r="B11" i="6"/>
  <c r="D10" i="6"/>
  <c r="E10" i="6" s="1"/>
  <c r="J10" i="7" s="1"/>
  <c r="L10" i="7" s="1"/>
  <c r="B10" i="6"/>
  <c r="D9" i="6"/>
  <c r="E9" i="6" s="1"/>
  <c r="J9" i="7" s="1"/>
  <c r="L9" i="7" s="1"/>
  <c r="B9" i="6"/>
  <c r="D8" i="6"/>
  <c r="E8" i="6" s="1"/>
  <c r="J8" i="7" s="1"/>
  <c r="L8" i="7" s="1"/>
  <c r="B8" i="6"/>
  <c r="D7" i="6"/>
  <c r="E7" i="6" s="1"/>
  <c r="J7" i="7" s="1"/>
  <c r="L7" i="7" s="1"/>
  <c r="B7" i="6"/>
  <c r="D6" i="6"/>
  <c r="E6" i="6" s="1"/>
  <c r="J6" i="7" s="1"/>
  <c r="L6" i="7" s="1"/>
  <c r="B6" i="6"/>
  <c r="D5" i="6"/>
  <c r="E5" i="6" s="1"/>
  <c r="J5" i="7" s="1"/>
  <c r="L5" i="7" s="1"/>
  <c r="B5" i="6"/>
  <c r="D4" i="6"/>
  <c r="E4" i="6" s="1"/>
  <c r="B4" i="6"/>
  <c r="J4" i="7" l="1"/>
  <c r="L4" i="7" s="1"/>
  <c r="M4" i="7" s="1"/>
  <c r="I40" i="7"/>
  <c r="M11" i="7"/>
  <c r="M36" i="7"/>
  <c r="I36" i="7"/>
  <c r="N36" i="7" s="1"/>
  <c r="E36" i="1" s="1"/>
  <c r="I11" i="7"/>
  <c r="I16" i="7"/>
  <c r="N16" i="7" s="1"/>
  <c r="E16" i="1" s="1"/>
  <c r="N31" i="7"/>
  <c r="E31" i="1" s="1"/>
  <c r="M29" i="7"/>
  <c r="M17" i="7"/>
  <c r="M22" i="7"/>
  <c r="M10" i="7"/>
  <c r="M25" i="7"/>
  <c r="M13" i="7"/>
  <c r="I20" i="7"/>
  <c r="M18" i="7"/>
  <c r="I39" i="7"/>
  <c r="I12" i="7"/>
  <c r="M24" i="7"/>
  <c r="M7" i="7"/>
  <c r="M12" i="7"/>
  <c r="I27" i="7"/>
  <c r="I32" i="7"/>
  <c r="I47" i="7"/>
  <c r="I4" i="7"/>
  <c r="M47" i="7"/>
  <c r="I19" i="7"/>
  <c r="I7" i="7"/>
  <c r="M44" i="7"/>
  <c r="N44" i="7" s="1"/>
  <c r="E44" i="1" s="1"/>
  <c r="M15" i="7"/>
  <c r="M32" i="7"/>
  <c r="I8" i="7"/>
  <c r="M20" i="7"/>
  <c r="M35" i="7"/>
  <c r="N35" i="7" s="1"/>
  <c r="E35" i="1" s="1"/>
  <c r="M40" i="7"/>
  <c r="M19" i="7"/>
  <c r="M39" i="7"/>
  <c r="M27" i="7"/>
  <c r="M8" i="7"/>
  <c r="I28" i="7"/>
  <c r="N28" i="7" s="1"/>
  <c r="E28" i="1" s="1"/>
  <c r="I43" i="7"/>
  <c r="N43" i="7" s="1"/>
  <c r="E43" i="1" s="1"/>
  <c r="I44" i="7"/>
  <c r="I15" i="7"/>
  <c r="I23" i="7"/>
  <c r="N23" i="7" s="1"/>
  <c r="E23" i="1" s="1"/>
  <c r="I24" i="7"/>
  <c r="M6" i="7"/>
  <c r="M46" i="7"/>
  <c r="N11" i="7"/>
  <c r="E11" i="1" s="1"/>
  <c r="M34" i="7"/>
  <c r="M41" i="7"/>
  <c r="M30" i="7"/>
  <c r="M37" i="7"/>
  <c r="M42" i="7"/>
  <c r="M14" i="7"/>
  <c r="M21" i="7"/>
  <c r="M26" i="7"/>
  <c r="M33" i="7"/>
  <c r="M5" i="7"/>
  <c r="M38" i="7"/>
  <c r="M45" i="7"/>
  <c r="I6" i="7"/>
  <c r="I10" i="7"/>
  <c r="I14" i="7"/>
  <c r="I18" i="7"/>
  <c r="I22" i="7"/>
  <c r="I26" i="7"/>
  <c r="I30" i="7"/>
  <c r="I34" i="7"/>
  <c r="I38" i="7"/>
  <c r="I42" i="7"/>
  <c r="I46" i="7"/>
  <c r="I5" i="7"/>
  <c r="I13" i="7"/>
  <c r="I17" i="7"/>
  <c r="I21" i="7"/>
  <c r="I25" i="7"/>
  <c r="I29" i="7"/>
  <c r="I33" i="7"/>
  <c r="I37" i="7"/>
  <c r="N37" i="7" s="1"/>
  <c r="E37" i="1" s="1"/>
  <c r="I41" i="7"/>
  <c r="I45" i="7"/>
  <c r="C56" i="3"/>
  <c r="C57" i="3" s="1"/>
  <c r="N12" i="7" l="1"/>
  <c r="N47" i="7"/>
  <c r="E47" i="1" s="1"/>
  <c r="N7" i="7"/>
  <c r="E7" i="1" s="1"/>
  <c r="N19" i="7"/>
  <c r="E19" i="1" s="1"/>
  <c r="N24" i="7"/>
  <c r="E24" i="1" s="1"/>
  <c r="O31" i="7"/>
  <c r="D31" i="1" s="1"/>
  <c r="P31" i="7"/>
  <c r="N40" i="7"/>
  <c r="E40" i="1" s="1"/>
  <c r="N18" i="7"/>
  <c r="E18" i="1" s="1"/>
  <c r="N20" i="7"/>
  <c r="E20" i="1" s="1"/>
  <c r="N8" i="7"/>
  <c r="E8" i="1" s="1"/>
  <c r="N27" i="7"/>
  <c r="E27" i="1" s="1"/>
  <c r="N29" i="7"/>
  <c r="E29" i="1" s="1"/>
  <c r="N4" i="7"/>
  <c r="O4" i="7" s="1"/>
  <c r="D4" i="1" s="1"/>
  <c r="N25" i="7"/>
  <c r="E25" i="1" s="1"/>
  <c r="N32" i="7"/>
  <c r="E32" i="1" s="1"/>
  <c r="O11" i="7"/>
  <c r="D11" i="1" s="1"/>
  <c r="N13" i="7"/>
  <c r="E13" i="1" s="1"/>
  <c r="P11" i="7"/>
  <c r="N22" i="7"/>
  <c r="E22" i="1" s="1"/>
  <c r="N10" i="7"/>
  <c r="E10" i="1" s="1"/>
  <c r="N17" i="7"/>
  <c r="E17" i="1" s="1"/>
  <c r="E12" i="1"/>
  <c r="P12" i="7"/>
  <c r="N46" i="7"/>
  <c r="E46" i="1" s="1"/>
  <c r="N34" i="7"/>
  <c r="E34" i="1" s="1"/>
  <c r="O23" i="7"/>
  <c r="D23" i="1" s="1"/>
  <c r="P24" i="7"/>
  <c r="N15" i="7"/>
  <c r="P23" i="7"/>
  <c r="P43" i="7"/>
  <c r="N45" i="7"/>
  <c r="E45" i="1" s="1"/>
  <c r="O43" i="7"/>
  <c r="D43" i="1" s="1"/>
  <c r="P36" i="7"/>
  <c r="N26" i="7"/>
  <c r="E26" i="1" s="1"/>
  <c r="N41" i="7"/>
  <c r="E41" i="1" s="1"/>
  <c r="N6" i="7"/>
  <c r="E6" i="1" s="1"/>
  <c r="O36" i="7"/>
  <c r="D36" i="1" s="1"/>
  <c r="N39" i="7"/>
  <c r="N42" i="7"/>
  <c r="E42" i="1" s="1"/>
  <c r="P35" i="7"/>
  <c r="O35" i="7"/>
  <c r="D35" i="1" s="1"/>
  <c r="O12" i="7"/>
  <c r="D12" i="1" s="1"/>
  <c r="O44" i="7"/>
  <c r="D44" i="1" s="1"/>
  <c r="P44" i="7"/>
  <c r="N30" i="7"/>
  <c r="E30" i="1" s="1"/>
  <c r="N38" i="7"/>
  <c r="E38" i="1" s="1"/>
  <c r="O16" i="7"/>
  <c r="D16" i="1" s="1"/>
  <c r="P16" i="7"/>
  <c r="O28" i="7"/>
  <c r="D28" i="1" s="1"/>
  <c r="P28" i="7"/>
  <c r="N33" i="7"/>
  <c r="E33" i="1" s="1"/>
  <c r="N14" i="7"/>
  <c r="E14" i="1" s="1"/>
  <c r="P37" i="7"/>
  <c r="O37" i="7"/>
  <c r="D37" i="1" s="1"/>
  <c r="P25" i="7"/>
  <c r="O25" i="7"/>
  <c r="D25" i="1" s="1"/>
  <c r="N21" i="7"/>
  <c r="E21" i="1" s="1"/>
  <c r="O47" i="7"/>
  <c r="D47" i="1" s="1"/>
  <c r="P7" i="7"/>
  <c r="N5" i="7"/>
  <c r="F21" i="3"/>
  <c r="F22" i="1" s="1"/>
  <c r="F17" i="3"/>
  <c r="F18" i="1" s="1"/>
  <c r="F33" i="3"/>
  <c r="F34" i="1" s="1"/>
  <c r="F41" i="3"/>
  <c r="F42" i="1" s="1"/>
  <c r="F4" i="3"/>
  <c r="F5" i="1" s="1"/>
  <c r="F24" i="3"/>
  <c r="F25" i="1" s="1"/>
  <c r="F12" i="3"/>
  <c r="F13" i="1" s="1"/>
  <c r="F32" i="3"/>
  <c r="F33" i="1" s="1"/>
  <c r="F11" i="3"/>
  <c r="F12" i="1" s="1"/>
  <c r="F20" i="3"/>
  <c r="F21" i="1" s="1"/>
  <c r="F8" i="3"/>
  <c r="F9" i="1" s="1"/>
  <c r="F28" i="3"/>
  <c r="F35" i="3"/>
  <c r="F36" i="1" s="1"/>
  <c r="F27" i="3"/>
  <c r="F28" i="1" s="1"/>
  <c r="F40" i="3"/>
  <c r="F15" i="3"/>
  <c r="F16" i="1" s="1"/>
  <c r="F16" i="3"/>
  <c r="F17" i="1" s="1"/>
  <c r="F36" i="3"/>
  <c r="F37" i="1" s="1"/>
  <c r="F44" i="3"/>
  <c r="F45" i="1" s="1"/>
  <c r="F38" i="3"/>
  <c r="F39" i="1" s="1"/>
  <c r="F14" i="3"/>
  <c r="F15" i="1" s="1"/>
  <c r="F39" i="3"/>
  <c r="F40" i="1" s="1"/>
  <c r="F45" i="3"/>
  <c r="F46" i="1" s="1"/>
  <c r="F30" i="3"/>
  <c r="F31" i="1" s="1"/>
  <c r="F13" i="3"/>
  <c r="F14" i="1" s="1"/>
  <c r="G33" i="3"/>
  <c r="F18" i="3"/>
  <c r="F19" i="1" s="1"/>
  <c r="F25" i="3"/>
  <c r="F26" i="1" s="1"/>
  <c r="F31" i="3"/>
  <c r="F32" i="1" s="1"/>
  <c r="F7" i="3"/>
  <c r="F8" i="1" s="1"/>
  <c r="F5" i="3"/>
  <c r="F6" i="1" s="1"/>
  <c r="F6" i="3"/>
  <c r="F7" i="1" s="1"/>
  <c r="F19" i="3"/>
  <c r="F20" i="1" s="1"/>
  <c r="F26" i="3"/>
  <c r="F27" i="1" s="1"/>
  <c r="F3" i="3"/>
  <c r="F34" i="3"/>
  <c r="F35" i="1" s="1"/>
  <c r="F9" i="3"/>
  <c r="F10" i="1" s="1"/>
  <c r="F46" i="3"/>
  <c r="F47" i="1" s="1"/>
  <c r="F37" i="3"/>
  <c r="F38" i="1" s="1"/>
  <c r="F10" i="3"/>
  <c r="F11" i="1" s="1"/>
  <c r="F43" i="3"/>
  <c r="F44" i="1" s="1"/>
  <c r="F42" i="3"/>
  <c r="F43" i="1" s="1"/>
  <c r="F29" i="3"/>
  <c r="F30" i="1" s="1"/>
  <c r="F23" i="3"/>
  <c r="F24" i="1" s="1"/>
  <c r="F22" i="3"/>
  <c r="F23" i="1" s="1"/>
  <c r="O7" i="7" l="1"/>
  <c r="D7" i="1" s="1"/>
  <c r="P19" i="7"/>
  <c r="O19" i="7"/>
  <c r="D19" i="1" s="1"/>
  <c r="P47" i="7"/>
  <c r="O24" i="7"/>
  <c r="D24" i="1" s="1"/>
  <c r="G11" i="3"/>
  <c r="G12" i="1" s="1"/>
  <c r="P32" i="7"/>
  <c r="O26" i="7"/>
  <c r="D26" i="1" s="1"/>
  <c r="P20" i="7"/>
  <c r="P18" i="7"/>
  <c r="P34" i="7"/>
  <c r="O34" i="7"/>
  <c r="D34" i="1" s="1"/>
  <c r="P40" i="7"/>
  <c r="O40" i="7"/>
  <c r="D40" i="1" s="1"/>
  <c r="P26" i="7"/>
  <c r="O17" i="7"/>
  <c r="D17" i="1" s="1"/>
  <c r="P17" i="7"/>
  <c r="O27" i="7"/>
  <c r="D27" i="1" s="1"/>
  <c r="P27" i="7"/>
  <c r="O29" i="7"/>
  <c r="D29" i="1" s="1"/>
  <c r="P4" i="7"/>
  <c r="P8" i="7"/>
  <c r="E4" i="1"/>
  <c r="P29" i="7"/>
  <c r="O8" i="7"/>
  <c r="D8" i="1" s="1"/>
  <c r="O20" i="7"/>
  <c r="D20" i="1" s="1"/>
  <c r="O13" i="7"/>
  <c r="D13" i="1" s="1"/>
  <c r="P13" i="7"/>
  <c r="O18" i="7"/>
  <c r="D18" i="1" s="1"/>
  <c r="O32" i="7"/>
  <c r="D32" i="1" s="1"/>
  <c r="P45" i="7"/>
  <c r="O10" i="7"/>
  <c r="D10" i="1" s="1"/>
  <c r="P10" i="7"/>
  <c r="G21" i="3"/>
  <c r="G22" i="1" s="1"/>
  <c r="P22" i="7"/>
  <c r="O22" i="7"/>
  <c r="D22" i="1" s="1"/>
  <c r="P42" i="7"/>
  <c r="E39" i="1"/>
  <c r="P39" i="7"/>
  <c r="O39" i="7"/>
  <c r="D39" i="1" s="1"/>
  <c r="O42" i="7"/>
  <c r="D42" i="1" s="1"/>
  <c r="O6" i="7"/>
  <c r="D6" i="1" s="1"/>
  <c r="P6" i="7"/>
  <c r="E15" i="1"/>
  <c r="P15" i="7"/>
  <c r="O15" i="7"/>
  <c r="D15" i="1" s="1"/>
  <c r="O41" i="7"/>
  <c r="D41" i="1" s="1"/>
  <c r="P41" i="7"/>
  <c r="O46" i="7"/>
  <c r="D46" i="1" s="1"/>
  <c r="O45" i="7"/>
  <c r="D45" i="1" s="1"/>
  <c r="P46" i="7"/>
  <c r="O30" i="7"/>
  <c r="D30" i="1" s="1"/>
  <c r="P30" i="7"/>
  <c r="O5" i="7"/>
  <c r="D5" i="1" s="1"/>
  <c r="E5" i="1"/>
  <c r="P21" i="7"/>
  <c r="O21" i="7"/>
  <c r="D21" i="1" s="1"/>
  <c r="P5" i="7"/>
  <c r="P33" i="7"/>
  <c r="O33" i="7"/>
  <c r="D33" i="1" s="1"/>
  <c r="P14" i="7"/>
  <c r="O14" i="7"/>
  <c r="D14" i="1" s="1"/>
  <c r="P38" i="7"/>
  <c r="O38" i="7"/>
  <c r="D38" i="1" s="1"/>
  <c r="G41" i="3"/>
  <c r="G42" i="1" s="1"/>
  <c r="G20" i="3"/>
  <c r="G21" i="1" s="1"/>
  <c r="G32" i="3"/>
  <c r="G33" i="1" s="1"/>
  <c r="G44" i="3"/>
  <c r="G45" i="1" s="1"/>
  <c r="G27" i="3"/>
  <c r="G28" i="1" s="1"/>
  <c r="G17" i="3"/>
  <c r="G18" i="1" s="1"/>
  <c r="G35" i="3"/>
  <c r="G36" i="1" s="1"/>
  <c r="G40" i="3"/>
  <c r="G41" i="1" s="1"/>
  <c r="F41" i="1"/>
  <c r="G15" i="3"/>
  <c r="G16" i="1" s="1"/>
  <c r="G24" i="3"/>
  <c r="G25" i="1" s="1"/>
  <c r="G28" i="3"/>
  <c r="G29" i="1" s="1"/>
  <c r="F29" i="1"/>
  <c r="G12" i="3"/>
  <c r="G4" i="3"/>
  <c r="G36" i="3"/>
  <c r="G37" i="1" s="1"/>
  <c r="G16" i="3"/>
  <c r="G34" i="1"/>
  <c r="G13" i="1"/>
  <c r="G10" i="3"/>
  <c r="G34" i="3"/>
  <c r="G37" i="3"/>
  <c r="G19" i="3"/>
  <c r="G39" i="3"/>
  <c r="G30" i="3"/>
  <c r="G26" i="3"/>
  <c r="G13" i="3"/>
  <c r="G45" i="3"/>
  <c r="G5" i="3"/>
  <c r="G6" i="3"/>
  <c r="G46" i="3"/>
  <c r="G18" i="3"/>
  <c r="G43" i="3"/>
  <c r="G9" i="3"/>
  <c r="G7" i="3"/>
  <c r="G22" i="3"/>
  <c r="G14" i="3"/>
  <c r="G23" i="3"/>
  <c r="G29" i="3"/>
  <c r="G31" i="3"/>
  <c r="G38" i="3"/>
  <c r="G42" i="3"/>
  <c r="G3" i="3"/>
  <c r="F4" i="1"/>
  <c r="H4" i="1" s="1"/>
  <c r="G25" i="3"/>
  <c r="H20" i="1" l="1"/>
  <c r="H29" i="1"/>
  <c r="H16" i="1"/>
  <c r="I37" i="1"/>
  <c r="H30" i="1"/>
  <c r="I42" i="1"/>
  <c r="I22" i="1"/>
  <c r="I16" i="1"/>
  <c r="I28" i="1"/>
  <c r="I34" i="1"/>
  <c r="G17" i="1"/>
  <c r="I21" i="1"/>
  <c r="H28" i="1"/>
  <c r="H47" i="1"/>
  <c r="H27" i="1"/>
  <c r="H36" i="1"/>
  <c r="H32" i="1"/>
  <c r="I36" i="1"/>
  <c r="H42" i="1"/>
  <c r="H19" i="1"/>
  <c r="G5" i="1"/>
  <c r="H18" i="1"/>
  <c r="I29" i="1"/>
  <c r="H44" i="1"/>
  <c r="H26" i="1"/>
  <c r="I18" i="1"/>
  <c r="H13" i="1"/>
  <c r="H15" i="1"/>
  <c r="H24" i="1"/>
  <c r="I33" i="1"/>
  <c r="G6" i="1"/>
  <c r="H43" i="1"/>
  <c r="G32" i="1"/>
  <c r="I32" i="1" s="1"/>
  <c r="G47" i="1"/>
  <c r="G27" i="1"/>
  <c r="G11" i="1"/>
  <c r="I11" i="1" s="1"/>
  <c r="G10" i="1"/>
  <c r="I10" i="1" s="1"/>
  <c r="G43" i="1"/>
  <c r="I43" i="1" s="1"/>
  <c r="G38" i="1"/>
  <c r="I38" i="1" s="1"/>
  <c r="H21" i="1"/>
  <c r="G39" i="1"/>
  <c r="H38" i="1"/>
  <c r="G46" i="1"/>
  <c r="G19" i="1"/>
  <c r="I19" i="1" s="1"/>
  <c r="G14" i="1"/>
  <c r="I14" i="1" s="1"/>
  <c r="G30" i="1"/>
  <c r="G8" i="1"/>
  <c r="I8" i="1" s="1"/>
  <c r="I41" i="1"/>
  <c r="G31" i="1"/>
  <c r="H45" i="1"/>
  <c r="H23" i="1"/>
  <c r="G26" i="1"/>
  <c r="G35" i="1"/>
  <c r="G24" i="1"/>
  <c r="G40" i="1"/>
  <c r="H46" i="1"/>
  <c r="G15" i="1"/>
  <c r="G20" i="1"/>
  <c r="I20" i="1" s="1"/>
  <c r="H8" i="1"/>
  <c r="H33" i="1"/>
  <c r="H14" i="1"/>
  <c r="G4" i="1"/>
  <c r="H11" i="1"/>
  <c r="G44" i="1"/>
  <c r="H37" i="1"/>
  <c r="G7" i="1"/>
  <c r="H40" i="1"/>
  <c r="H10" i="1"/>
  <c r="I45" i="1"/>
  <c r="I12" i="1"/>
  <c r="I13" i="1"/>
  <c r="I25" i="1"/>
  <c r="G23" i="1"/>
  <c r="I46" i="1" l="1"/>
  <c r="I40" i="1"/>
  <c r="I47" i="1"/>
  <c r="I5" i="1"/>
  <c r="I44" i="1"/>
  <c r="H22" i="1"/>
  <c r="I27" i="1"/>
  <c r="H34" i="1"/>
  <c r="I23" i="1"/>
  <c r="I15" i="1"/>
  <c r="I4" i="1"/>
  <c r="I7" i="1"/>
  <c r="I17" i="1"/>
  <c r="I24" i="1"/>
  <c r="H7" i="1"/>
  <c r="H12" i="1"/>
  <c r="I30" i="1"/>
  <c r="I6" i="1"/>
  <c r="I26" i="1"/>
  <c r="I31" i="1"/>
  <c r="H41" i="1"/>
  <c r="H39" i="1"/>
  <c r="H35" i="1"/>
  <c r="H6" i="1"/>
  <c r="H5" i="1"/>
  <c r="H31" i="1"/>
  <c r="H25" i="1"/>
  <c r="I39" i="1"/>
  <c r="I35" i="1"/>
  <c r="H17" i="1"/>
  <c r="M9" i="7" l="1"/>
  <c r="I9" i="7"/>
  <c r="C49" i="7"/>
  <c r="C48" i="3"/>
  <c r="G8" i="3"/>
  <c r="G9" i="1" l="1"/>
  <c r="G48" i="3"/>
  <c r="I50" i="7"/>
  <c r="I51" i="7"/>
  <c r="N9" i="7"/>
  <c r="I49" i="7"/>
  <c r="M49" i="7"/>
  <c r="M51" i="7"/>
  <c r="M50" i="7"/>
  <c r="E9" i="1" l="1"/>
  <c r="P9" i="7"/>
  <c r="O9" i="7"/>
  <c r="D9" i="1" s="1"/>
  <c r="N51" i="7"/>
  <c r="N50" i="7"/>
  <c r="N49" i="7"/>
  <c r="G51" i="1"/>
  <c r="G49" i="1"/>
  <c r="G50" i="1"/>
  <c r="H9" i="1" l="1"/>
  <c r="I9" i="1"/>
  <c r="E51" i="1"/>
  <c r="E49" i="1"/>
  <c r="E50" i="1"/>
  <c r="I49" i="1" l="1"/>
  <c r="I51" i="1"/>
  <c r="I50" i="1"/>
</calcChain>
</file>

<file path=xl/sharedStrings.xml><?xml version="1.0" encoding="utf-8"?>
<sst xmlns="http://schemas.openxmlformats.org/spreadsheetml/2006/main" count="335" uniqueCount="164">
  <si>
    <t>HOSPITAL ID</t>
  </si>
  <si>
    <t>HOSPITAL NAME</t>
  </si>
  <si>
    <t>FY 24 Estimated Permanent Inpatient Revenue**</t>
  </si>
  <si>
    <t>Revenue Adjustment Based on Improvement or Attainment</t>
  </si>
  <si>
    <t>Improvement Scaling</t>
  </si>
  <si>
    <t>Attainment Scaling</t>
  </si>
  <si>
    <t>Final Adjustment</t>
  </si>
  <si>
    <t>CY 2018 Case Mix Adjusted Readmission Rate (RY 2025 Base)</t>
  </si>
  <si>
    <t>CY 2023 Case Mix Adjusted Readmission Rate (RY 2025 Performance)*</t>
  </si>
  <si>
    <t>CY18-CY23% Change in Case Mix Adjusted Rate*</t>
  </si>
  <si>
    <t>Target</t>
  </si>
  <si>
    <t>% Revenue Adjustment</t>
  </si>
  <si>
    <t>$ Revenue Adjustment</t>
  </si>
  <si>
    <t>CY 2023 Case Mix Adjusted Rate with Out-of-State Adjustment*</t>
  </si>
  <si>
    <t>Target (top 25th %)</t>
  </si>
  <si>
    <t xml:space="preserve">$ Better of Attainment or Improvement </t>
  </si>
  <si>
    <t>RY 25 Prelim % Revenue Adjustment</t>
  </si>
  <si>
    <t>STATEWIDE</t>
  </si>
  <si>
    <t>Penalty</t>
  </si>
  <si>
    <t>Reward</t>
  </si>
  <si>
    <t>Percentages have been rounded for display. Final scaling values are rounded to two decimal places.</t>
  </si>
  <si>
    <t>** Received 3/27/2024</t>
  </si>
  <si>
    <t>MaxReward</t>
  </si>
  <si>
    <t>MaxPenalty</t>
  </si>
  <si>
    <t>ImpTarget</t>
  </si>
  <si>
    <t>ImpMaxRewardScore</t>
  </si>
  <si>
    <t>ImpMaxPenaltyScore</t>
  </si>
  <si>
    <t>AttTarget</t>
  </si>
  <si>
    <t>AttMaxRewardScore</t>
  </si>
  <si>
    <t>AttMaxPenaltyScore</t>
  </si>
  <si>
    <t>Hospital ID</t>
  </si>
  <si>
    <t>Hospital Name</t>
  </si>
  <si>
    <t xml:space="preserve">FY24 Permanent Inpatient Revenue* </t>
  </si>
  <si>
    <t>RY 25 Readmission Improvement</t>
  </si>
  <si>
    <t>RY 25 Disparity Gap Improvement</t>
  </si>
  <si>
    <t>% Adjustment</t>
  </si>
  <si>
    <t>$ Adjustment</t>
  </si>
  <si>
    <t>State Total</t>
  </si>
  <si>
    <t>Total Rewards</t>
  </si>
  <si>
    <t>Improvement</t>
  </si>
  <si>
    <t>IP Revenue</t>
  </si>
  <si>
    <t>Min Imp</t>
  </si>
  <si>
    <t>Max Imp</t>
  </si>
  <si>
    <t>Diff</t>
  </si>
  <si>
    <t>Incremental change</t>
  </si>
  <si>
    <t>Disparity Gap by Hospital</t>
  </si>
  <si>
    <t xml:space="preserve"> </t>
  </si>
  <si>
    <t>Average PAI:  Average of patient PAI values at each hospital (positive values indicate higher risk of readmission).  Patient PAI measure is  continuous score of readmission risk based on Medicaid status, race, and Area Deprivation Index.</t>
  </si>
  <si>
    <t>Disparity Gap (slope):  This is the performance metric that will be used to determine disparity rewards (requires improvement in disparity   gap and improvement in case-mix adjusted readmissions from RRIP readmission report).  The disparity gap is the difference</t>
  </si>
  <si>
    <t>Risk-Adjusted Readmission Rates:  These are the readmission rates at PAI=0 (lower adversity) and PAI=1 (higher adversity)   adjusting for APR-DRG-SOI readmission risk, age, gender and hospital mean PAI.</t>
  </si>
  <si>
    <t>Hospitals</t>
  </si>
  <si>
    <t>Performance Metric</t>
  </si>
  <si>
    <t>CY2023 ( Rolling 12 month Performance Period )</t>
  </si>
  <si>
    <t>CY2022</t>
  </si>
  <si>
    <t>CY2021</t>
  </si>
  <si>
    <t>CY2020</t>
  </si>
  <si>
    <t>CY2019</t>
  </si>
  <si>
    <t>CY2018</t>
  </si>
  <si>
    <t>Percent Change in Disparity Gap from 2018 - 2023 YTD</t>
  </si>
  <si>
    <t>Average PAI</t>
  </si>
  <si>
    <t>Disparity Gap (slope)</t>
  </si>
  <si>
    <t>Risk-Adjusted Readmission Rate at hospital centered PAI = 0</t>
  </si>
  <si>
    <t>Risk-Adjusted Readmission Rate at hospital centered PAI = 1</t>
  </si>
  <si>
    <t>Meritus</t>
  </si>
  <si>
    <t>UMMS- UMMC</t>
  </si>
  <si>
    <t>UMMS- Capital Region</t>
  </si>
  <si>
    <t>Trinity - Holy Cross</t>
  </si>
  <si>
    <t>Frederick</t>
  </si>
  <si>
    <t>UMMS- Harford</t>
  </si>
  <si>
    <t>Mercy</t>
  </si>
  <si>
    <t>JHH- Johns Hopkins</t>
  </si>
  <si>
    <t>Saint Agnes</t>
  </si>
  <si>
    <t>Lifebridge- Sinai</t>
  </si>
  <si>
    <t>MedStar- Franklin Square</t>
  </si>
  <si>
    <t>Adventist- White Oak</t>
  </si>
  <si>
    <t>Garrett</t>
  </si>
  <si>
    <t>MedStar- Montgomery</t>
  </si>
  <si>
    <t>Tidal- Peninsula</t>
  </si>
  <si>
    <t>JHH- Suburban</t>
  </si>
  <si>
    <t>Luminis- Anne Arundel</t>
  </si>
  <si>
    <t>MedStar- Union Mem</t>
  </si>
  <si>
    <t>Western Maryland</t>
  </si>
  <si>
    <t>MedStar- St. Mary's</t>
  </si>
  <si>
    <t>JHH- Bayview</t>
  </si>
  <si>
    <t>UMMS- Chestertown</t>
  </si>
  <si>
    <t>ChristianaCare, Union</t>
  </si>
  <si>
    <t>Lifebridge- Carroll</t>
  </si>
  <si>
    <t>MedStar- Harbor</t>
  </si>
  <si>
    <t>UMMS- Charles</t>
  </si>
  <si>
    <t>UMMS- Easton</t>
  </si>
  <si>
    <t>UMMS- Midtown</t>
  </si>
  <si>
    <t>Calvert</t>
  </si>
  <si>
    <t>Lifebridge- Northwest</t>
  </si>
  <si>
    <t>UMMS- BWMC</t>
  </si>
  <si>
    <t>GBMC</t>
  </si>
  <si>
    <t>JHH- Howard County</t>
  </si>
  <si>
    <t>UMMS-Upper Chesapeake</t>
  </si>
  <si>
    <t>Luminis- Doctors</t>
  </si>
  <si>
    <t>MedStar- Good Sam</t>
  </si>
  <si>
    <t>Adventist- Shady Grove</t>
  </si>
  <si>
    <t>UMMS- UMROI</t>
  </si>
  <si>
    <t>Adventist-Ft. Washington</t>
  </si>
  <si>
    <t>Atlantic General</t>
  </si>
  <si>
    <t>MedStar- Southern MD</t>
  </si>
  <si>
    <t>UMMS- St. Joe</t>
  </si>
  <si>
    <t>Lifebridge- Levindale</t>
  </si>
  <si>
    <t>Trinity - Holy Cross Germantown</t>
  </si>
  <si>
    <t>.</t>
  </si>
  <si>
    <t>CY2018 Base Year YTD Rates and CY2023 YTD Performance Period by Hospital, All Payers(Excluded AMA cases)(Excluded ACS/POD cases)</t>
  </si>
  <si>
    <t>(January-December Readmissions + January discharge data to determine December Readmissions)</t>
  </si>
  <si>
    <t>CY2018 Base Period (YTD, Jan-Dec 2018)</t>
  </si>
  <si>
    <t>CY2023 Performance Period (YTD, Jan-Dec 2023)</t>
  </si>
  <si>
    <t>A</t>
  </si>
  <si>
    <t>B</t>
  </si>
  <si>
    <t>C</t>
  </si>
  <si>
    <t>D</t>
  </si>
  <si>
    <t>E = D/C</t>
  </si>
  <si>
    <t>F</t>
  </si>
  <si>
    <t>G = D/F</t>
  </si>
  <si>
    <t>H = D/F * 11.32%</t>
  </si>
  <si>
    <t>I</t>
  </si>
  <si>
    <t>J</t>
  </si>
  <si>
    <t>K = J/I</t>
  </si>
  <si>
    <t>L</t>
  </si>
  <si>
    <t>M = J/L</t>
  </si>
  <si>
    <t>N = J/L * 11.32%</t>
  </si>
  <si>
    <t>O = N/H - 1</t>
  </si>
  <si>
    <t>Total Number of Inpatient Discharges</t>
  </si>
  <si>
    <t>Total Number of Readmissions</t>
  </si>
  <si>
    <t>Percent Readmissions</t>
  </si>
  <si>
    <t>Total Number of Expected Readmissions</t>
  </si>
  <si>
    <t>Readmission Ratio</t>
  </si>
  <si>
    <t>Case-Mix Adjusted Readmission Rate</t>
  </si>
  <si>
    <t>Change in Case-mix Adjusted Rate from CY2018</t>
  </si>
  <si>
    <t>Total Number of Inpatient Discharges is the total number of discharges that are eligible for a readmission and not necessarily total discharges.</t>
  </si>
  <si>
    <t>Total Number of Readmissions is the number of readmissions after all adjustments, including removal of planned admissions.</t>
  </si>
  <si>
    <t>Users who manually calculate percentage calculations in Excel may find slight discrepancies due to rounding differences.</t>
  </si>
  <si>
    <t>Risk Adjusted Readmission Rate is calculated by multiplying the observed-to-expected Readmission Ratio (columns H &amp; N) by 11.32% , the statewide unadjusted rate for all 12 months of CY2021 , the norm period for RY2025.</t>
  </si>
  <si>
    <t>See Tab 7 'CY18-22 Readmit Rates' for inputs used to calculate the final CY2021 statewide unadjusted rate of 11.32% (Percent Readmissions Grand Total, column W ).</t>
  </si>
  <si>
    <t>For this YTD comparison, the same number of months are included for both Base Period and Performance Period, for instance Jan- Dec CY2018 (Base Period YTD) and Jan- Dec CY2023 (Performance Period YTD).</t>
  </si>
  <si>
    <t>The APR-DRG variable for cases with a daily type of service of rehabilitation are recoded to APR-DRG 860 Rehabilitation or type of Daily Service = 08 (Rehab).</t>
  </si>
  <si>
    <t>Holy Cross Germantown will be measured on attainment and 1-year improvement only.</t>
  </si>
  <si>
    <t>Data for rehabilitation hospitals (213028 and 213029) are not presented because rehabilitation admission cannot be a readmission and are not eligible for readmission, but that the data from   the rehabilitation hospitals is used when calculating</t>
  </si>
  <si>
    <t>eligible admissions and readmissions for acute care hospitals.</t>
  </si>
  <si>
    <t>Out-of-State Readmission Ratios for RRIP Attainment</t>
  </si>
  <si>
    <t>Based on CMMI Data (Sep 2022 - Aug 2023)</t>
  </si>
  <si>
    <t>HospName</t>
  </si>
  <si>
    <t>Out-of-State (OOS) Ratio</t>
  </si>
  <si>
    <t>Case-Mix Adjusted Rate with OOS Adjustment</t>
  </si>
  <si>
    <t>Notes</t>
  </si>
  <si>
    <t>RRIP assesses hospitals on the better of improvement or attainment.  For improvement, the case-mix adjusted readmission rate is used (column D).  For attainment, the case-mix adjusted readmission rate is adjusted to account for out of state readmissions to ensure fairness to non-border hospitals.  Medicare data from CMMI is used to calculate an out of state ratio (column C).  This ratio is multiplied by the case-mix-adjusted rate to get the case-mix adjusted rate with out of state adjustment (column E).  This report provides on-going preliminary Medicare readmission numbers for attainment.</t>
  </si>
  <si>
    <t xml:space="preserve">RY 2025 RRIP Readmission Reduction Incentive Program + Disparity Gap </t>
  </si>
  <si>
    <t>Net</t>
  </si>
  <si>
    <t>Penalties</t>
  </si>
  <si>
    <t>Rewards</t>
  </si>
  <si>
    <t>RY 25  RRIP % Revenue Adjustment</t>
  </si>
  <si>
    <t>RY 25  RRIP $ Revenue Adjustment</t>
  </si>
  <si>
    <t>RY25 Disparity Gap % Adjustment</t>
  </si>
  <si>
    <t>RY25  Disparity Gap $ Adjustment</t>
  </si>
  <si>
    <t>RY25 RRIP + Disparity Gap % Adjustment</t>
  </si>
  <si>
    <t>RY25  RRIP + Disparity Gap $ Adjustment</t>
  </si>
  <si>
    <t xml:space="preserve">RY 2025 RRIP Readmission Reduction Incentive Program* </t>
  </si>
  <si>
    <t>*Jan-Dec Prelim data</t>
  </si>
  <si>
    <t>St. Agnes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</si>
</sst>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quot;$&quot;#,##0"/>
    <numFmt numFmtId="165" formatCode="0.000000000000000%"/>
    <numFmt numFmtId="166" formatCode="_(* #,##0_);_(* \(#,##0\);_(* &quot;-&quot;??_);_(@_)"/>
    <numFmt numFmtId="167" formatCode="0.0%"/>
    <numFmt numFmtId="168" formatCode="0.0000%"/>
    <numFmt numFmtId="169" formatCode="_(&quot;$&quot;* #,##0_);_(&quot;$&quot;* \(#,##0\);_(&quot;$&quot;* &quot;-&quot;??_);_(@_)"/>
    <numFmt numFmtId="170" formatCode="\ ##0.00%"/>
    <numFmt numFmtId="171" formatCode="\ #,##0.0000"/>
    <numFmt numFmtId="172" formatCode="\ #,##0.00%;"/>
    <numFmt numFmtId="173" formatCode="\ ###,###,###,##0"/>
    <numFmt numFmtId="174" formatCode="\ #,##0.000"/>
    <numFmt numFmtId="175" formatCode="[$-10409]0.00%"/>
  </numFmts>
  <fonts count="30">
    <font>
      <sz val="11"/>
      <color theme="1"/>
      <name val="Aptos Narrow"/>
      <family val="2"/>
      <scheme val="minor"/>
    </font>
    <font>
      <sz val="11"/>
      <color theme="1"/>
      <name val="Aptos Narrow"/>
      <family val="2"/>
      <scheme val="minor"/>
    </font>
    <font>
      <b/>
      <sz val="9"/>
      <color indexed="8"/>
      <name val="Arial"/>
      <family val="2"/>
    </font>
    <font>
      <b/>
      <sz val="11"/>
      <color indexed="8"/>
      <name val="Arial"/>
      <family val="2"/>
    </font>
    <font>
      <sz val="12"/>
      <color indexed="8"/>
      <name val="Arial"/>
      <family val="2"/>
    </font>
    <font>
      <sz val="12"/>
      <name val="Arial"/>
      <family val="2"/>
    </font>
    <font>
      <sz val="12"/>
      <color indexed="8"/>
      <name val="Arial, Helvetica, sans-serif"/>
    </font>
    <font>
      <sz val="12"/>
      <color theme="1"/>
      <name val="Arial"/>
      <family val="2"/>
    </font>
    <font>
      <b/>
      <sz val="12"/>
      <color indexed="8"/>
      <name val="Arial"/>
      <family val="2"/>
    </font>
    <font>
      <b/>
      <sz val="12"/>
      <name val="Arial"/>
      <family val="2"/>
    </font>
    <font>
      <b/>
      <sz val="12"/>
      <color rgb="FFFF0000"/>
      <name val="Arial"/>
      <family val="2"/>
    </font>
    <font>
      <b/>
      <sz val="12"/>
      <color theme="1"/>
      <name val="Arial"/>
      <family val="2"/>
    </font>
    <font>
      <b/>
      <i/>
      <sz val="11"/>
      <color rgb="FFFF0000"/>
      <name val="Arial"/>
      <family val="2"/>
    </font>
    <font>
      <sz val="11"/>
      <color theme="1"/>
      <name val="Arial"/>
      <family val="2"/>
    </font>
    <font>
      <sz val="11"/>
      <color indexed="8"/>
      <name val="Calibri"/>
      <family val="2"/>
    </font>
    <font>
      <sz val="12"/>
      <color rgb="FFFF0000"/>
      <name val="Arial"/>
      <family val="2"/>
    </font>
    <font>
      <sz val="12"/>
      <color rgb="FF000000"/>
      <name val="Arial"/>
      <family val="2"/>
    </font>
    <font>
      <b/>
      <sz val="11"/>
      <color rgb="FF000000"/>
      <name val="Calibri"/>
      <family val="2"/>
    </font>
    <font>
      <b/>
      <sz val="11"/>
      <color theme="1"/>
      <name val="Arial"/>
      <family val="2"/>
    </font>
    <font>
      <b/>
      <sz val="12"/>
      <color rgb="FF000000"/>
      <name val="Arial"/>
      <family val="2"/>
    </font>
    <font>
      <b/>
      <sz val="12"/>
      <name val="Arial"/>
    </font>
    <font>
      <sz val="12"/>
      <name val="Arial"/>
    </font>
    <font>
      <sz val="10"/>
      <name val="Arial"/>
    </font>
    <font>
      <sz val="8"/>
      <color indexed="8"/>
      <name val="Arial, Albany AMT, Helvetica"/>
    </font>
    <font>
      <b/>
      <sz val="10"/>
      <name val="Arial"/>
    </font>
    <font>
      <sz val="10"/>
      <name val="Arial"/>
      <family val="2"/>
    </font>
    <font>
      <sz val="11"/>
      <color indexed="8"/>
      <name val="Calibri"/>
    </font>
    <font>
      <b/>
      <sz val="16"/>
      <color indexed="8"/>
      <name val="Calibri"/>
    </font>
    <font>
      <sz val="12"/>
      <color indexed="8"/>
      <name val="Calibri"/>
      <family val="2"/>
    </font>
    <font>
      <b/>
      <sz val="11"/>
      <color indexed="8"/>
      <name val="Calibri"/>
    </font>
  </fonts>
  <fills count="27">
    <fill>
      <patternFill patternType="none"/>
    </fill>
    <fill>
      <patternFill patternType="gray125"/>
    </fill>
    <fill>
      <patternFill patternType="solid">
        <fgColor rgb="FFC5D9F1"/>
        <bgColor indexed="64"/>
      </patternFill>
    </fill>
    <fill>
      <patternFill patternType="solid">
        <fgColor rgb="FFFFFF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D9D9D9"/>
        <bgColor rgb="FF000000"/>
      </patternFill>
    </fill>
    <fill>
      <patternFill patternType="solid">
        <fgColor rgb="FFFFFF00"/>
        <bgColor rgb="FF000000"/>
      </patternFill>
    </fill>
    <fill>
      <patternFill patternType="solid">
        <fgColor theme="0" tint="-0.14999847407452621"/>
        <bgColor indexed="64"/>
      </patternFill>
    </fill>
    <fill>
      <patternFill patternType="solid">
        <fgColor rgb="FFFFFFFF"/>
        <bgColor rgb="FF000000"/>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8" tint="0.79998168889431442"/>
        <bgColor indexed="64"/>
      </patternFill>
    </fill>
    <fill>
      <patternFill patternType="solid">
        <fgColor indexed="65"/>
        <bgColor indexed="64"/>
      </patternFill>
    </fill>
    <fill>
      <patternFill patternType="solid">
        <fgColor rgb="FFCCFFFF"/>
        <bgColor indexed="64"/>
      </patternFill>
    </fill>
    <fill>
      <patternFill patternType="solid">
        <fgColor rgb="FF899499"/>
        <bgColor indexed="64"/>
      </patternFill>
    </fill>
    <fill>
      <patternFill patternType="solid">
        <fgColor rgb="FFFF9900"/>
        <bgColor indexed="64"/>
      </patternFill>
    </fill>
    <fill>
      <patternFill patternType="solid">
        <fgColor rgb="FF006400"/>
        <bgColor indexed="64"/>
      </patternFill>
    </fill>
    <fill>
      <patternFill patternType="solid">
        <fgColor rgb="FF0047AB"/>
        <bgColor indexed="64"/>
      </patternFill>
    </fill>
    <fill>
      <patternFill patternType="solid">
        <fgColor rgb="FF93C572"/>
        <bgColor indexed="64"/>
      </patternFill>
    </fill>
    <fill>
      <patternFill patternType="solid">
        <fgColor rgb="FFA7C7E7"/>
        <bgColor indexed="64"/>
      </patternFill>
    </fill>
    <fill>
      <patternFill patternType="solid">
        <fgColor rgb="FFD3D3D3"/>
        <bgColor indexed="64"/>
      </patternFill>
    </fill>
    <fill>
      <patternFill patternType="solid">
        <fgColor rgb="FF99CC00"/>
        <bgColor indexed="64"/>
      </patternFill>
    </fill>
    <fill>
      <patternFill patternType="solid">
        <fgColor rgb="FFCCCCFF"/>
        <bgColor indexed="64"/>
      </patternFill>
    </fill>
    <fill>
      <patternFill patternType="solid">
        <fgColor rgb="FFD9D9D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rgb="FFCCD6BE"/>
      </bottom>
      <diagonal/>
    </border>
    <border>
      <left/>
      <right style="thin">
        <color rgb="FFCCD6BE"/>
      </right>
      <top/>
      <bottom style="thin">
        <color rgb="FFCCD6BE"/>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26" fillId="0" borderId="0"/>
    <xf numFmtId="0" fontId="26" fillId="0" borderId="0"/>
    <xf numFmtId="9" fontId="26" fillId="0" borderId="0"/>
  </cellStyleXfs>
  <cellXfs count="156">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4" fillId="0" borderId="1" xfId="0" applyFont="1" applyBorder="1" applyAlignment="1">
      <alignment horizontal="right"/>
    </xf>
    <xf numFmtId="0" fontId="4" fillId="0" borderId="1" xfId="0" applyFont="1" applyBorder="1" applyAlignment="1">
      <alignment horizontal="left" wrapText="1"/>
    </xf>
    <xf numFmtId="164" fontId="5" fillId="0" borderId="1" xfId="0" applyNumberFormat="1" applyFont="1" applyBorder="1" applyAlignment="1">
      <alignment horizontal="right"/>
    </xf>
    <xf numFmtId="0" fontId="6" fillId="0" borderId="1" xfId="0" applyFont="1" applyBorder="1" applyAlignment="1">
      <alignment horizontal="left" wrapText="1"/>
    </xf>
    <xf numFmtId="0" fontId="7" fillId="3" borderId="0" xfId="0" applyFont="1" applyFill="1"/>
    <xf numFmtId="0" fontId="3" fillId="4" borderId="1" xfId="0" applyFont="1" applyFill="1" applyBorder="1" applyAlignment="1">
      <alignment horizontal="center" vertical="center" wrapText="1"/>
    </xf>
    <xf numFmtId="0" fontId="4" fillId="0" borderId="1" xfId="0" applyFont="1" applyBorder="1" applyAlignment="1">
      <alignment horizontal="left"/>
    </xf>
    <xf numFmtId="0" fontId="8" fillId="0" borderId="1" xfId="0" applyFont="1" applyBorder="1"/>
    <xf numFmtId="0" fontId="7" fillId="3" borderId="1" xfId="0" applyFont="1" applyFill="1" applyBorder="1"/>
    <xf numFmtId="0" fontId="8" fillId="0" borderId="1" xfId="0" applyFont="1" applyBorder="1" applyAlignment="1">
      <alignment horizontal="left"/>
    </xf>
    <xf numFmtId="0" fontId="9" fillId="3" borderId="2" xfId="0" applyFont="1" applyFill="1" applyBorder="1" applyAlignment="1">
      <alignment horizontal="left"/>
    </xf>
    <xf numFmtId="0" fontId="7" fillId="3" borderId="0" xfId="0" applyFont="1" applyFill="1" applyAlignment="1">
      <alignment wrapText="1"/>
    </xf>
    <xf numFmtId="0" fontId="7" fillId="3" borderId="3" xfId="0" applyFont="1" applyFill="1" applyBorder="1"/>
    <xf numFmtId="0" fontId="12" fillId="0" borderId="0" xfId="0" applyFont="1"/>
    <xf numFmtId="0" fontId="3" fillId="7"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3" fillId="3" borderId="0" xfId="0" applyFont="1" applyFill="1" applyAlignment="1">
      <alignment wrapText="1"/>
    </xf>
    <xf numFmtId="0" fontId="13" fillId="0" borderId="0" xfId="0" applyFont="1"/>
    <xf numFmtId="14" fontId="13" fillId="3" borderId="0" xfId="0" applyNumberFormat="1" applyFont="1" applyFill="1" applyAlignment="1">
      <alignment wrapText="1"/>
    </xf>
    <xf numFmtId="10" fontId="5" fillId="0" borderId="1" xfId="3" applyNumberFormat="1" applyFont="1" applyFill="1" applyBorder="1" applyAlignment="1" applyProtection="1"/>
    <xf numFmtId="10" fontId="7" fillId="0" borderId="1" xfId="3" applyNumberFormat="1" applyFont="1" applyFill="1" applyBorder="1" applyAlignment="1" applyProtection="1"/>
    <xf numFmtId="10" fontId="4" fillId="3" borderId="1" xfId="3" applyNumberFormat="1" applyFont="1" applyFill="1" applyBorder="1" applyAlignment="1" applyProtection="1"/>
    <xf numFmtId="10" fontId="7" fillId="3" borderId="1" xfId="3" applyNumberFormat="1" applyFont="1" applyFill="1" applyBorder="1" applyAlignment="1" applyProtection="1"/>
    <xf numFmtId="164" fontId="4" fillId="0" borderId="2" xfId="2" applyNumberFormat="1" applyFont="1" applyFill="1" applyBorder="1" applyAlignment="1" applyProtection="1"/>
    <xf numFmtId="10" fontId="4" fillId="0" borderId="1" xfId="3" applyNumberFormat="1" applyFont="1" applyFill="1" applyBorder="1" applyAlignment="1" applyProtection="1"/>
    <xf numFmtId="164" fontId="4" fillId="0" borderId="1" xfId="2" applyNumberFormat="1" applyFont="1" applyFill="1" applyBorder="1" applyAlignment="1" applyProtection="1"/>
    <xf numFmtId="10" fontId="7" fillId="3" borderId="0" xfId="3" applyNumberFormat="1" applyFont="1" applyFill="1" applyBorder="1" applyAlignment="1" applyProtection="1"/>
    <xf numFmtId="165" fontId="7" fillId="3" borderId="0" xfId="0" applyNumberFormat="1" applyFont="1" applyFill="1"/>
    <xf numFmtId="14" fontId="7" fillId="3" borderId="0" xfId="0" applyNumberFormat="1" applyFont="1" applyFill="1"/>
    <xf numFmtId="0" fontId="7" fillId="0" borderId="0" xfId="0" applyFont="1"/>
    <xf numFmtId="3" fontId="7" fillId="3" borderId="0" xfId="0" applyNumberFormat="1" applyFont="1" applyFill="1"/>
    <xf numFmtId="166" fontId="7" fillId="3" borderId="0" xfId="1" applyNumberFormat="1" applyFont="1" applyFill="1" applyBorder="1" applyAlignment="1" applyProtection="1">
      <alignment horizontal="right"/>
    </xf>
    <xf numFmtId="166" fontId="7" fillId="3" borderId="0" xfId="1" applyNumberFormat="1" applyFont="1" applyFill="1" applyBorder="1" applyAlignment="1" applyProtection="1"/>
    <xf numFmtId="166" fontId="7" fillId="3" borderId="0" xfId="0" applyNumberFormat="1" applyFont="1" applyFill="1"/>
    <xf numFmtId="10" fontId="7" fillId="0" borderId="0" xfId="3" applyNumberFormat="1" applyFont="1" applyFill="1" applyBorder="1" applyAlignment="1" applyProtection="1"/>
    <xf numFmtId="164" fontId="7" fillId="0" borderId="0" xfId="0" applyNumberFormat="1" applyFont="1"/>
    <xf numFmtId="10" fontId="7" fillId="0" borderId="1" xfId="4" applyNumberFormat="1" applyFont="1" applyFill="1" applyBorder="1" applyAlignment="1" applyProtection="1"/>
    <xf numFmtId="167" fontId="4" fillId="3" borderId="1" xfId="3" applyNumberFormat="1" applyFont="1" applyFill="1" applyBorder="1" applyAlignment="1" applyProtection="1"/>
    <xf numFmtId="10" fontId="4" fillId="0" borderId="2" xfId="3" applyNumberFormat="1" applyFont="1" applyFill="1" applyBorder="1" applyAlignment="1" applyProtection="1"/>
    <xf numFmtId="0" fontId="8" fillId="0" borderId="1" xfId="0" applyFont="1" applyBorder="1" applyAlignment="1">
      <alignment wrapText="1"/>
    </xf>
    <xf numFmtId="164" fontId="9" fillId="0" borderId="1" xfId="0" applyNumberFormat="1" applyFont="1" applyBorder="1" applyAlignment="1">
      <alignment horizontal="right"/>
    </xf>
    <xf numFmtId="168" fontId="7" fillId="0" borderId="1" xfId="3" applyNumberFormat="1" applyFont="1" applyFill="1" applyBorder="1" applyAlignment="1" applyProtection="1"/>
    <xf numFmtId="167" fontId="8" fillId="3" borderId="1" xfId="3" applyNumberFormat="1" applyFont="1" applyFill="1" applyBorder="1" applyAlignment="1" applyProtection="1"/>
    <xf numFmtId="169" fontId="11" fillId="3" borderId="2" xfId="0" applyNumberFormat="1" applyFont="1" applyFill="1" applyBorder="1"/>
    <xf numFmtId="164" fontId="8" fillId="0" borderId="2" xfId="2" applyNumberFormat="1" applyFont="1" applyFill="1" applyBorder="1" applyAlignment="1" applyProtection="1"/>
    <xf numFmtId="0" fontId="7" fillId="3" borderId="2" xfId="0" applyFont="1" applyFill="1" applyBorder="1"/>
    <xf numFmtId="0" fontId="11" fillId="3" borderId="0" xfId="0" applyFont="1" applyFill="1"/>
    <xf numFmtId="0" fontId="7" fillId="0" borderId="1" xfId="0" applyFont="1" applyBorder="1"/>
    <xf numFmtId="0" fontId="7" fillId="3" borderId="1" xfId="0" applyFont="1" applyFill="1" applyBorder="1" applyAlignment="1">
      <alignment wrapText="1"/>
    </xf>
    <xf numFmtId="0" fontId="8" fillId="0" borderId="1" xfId="0" applyFont="1" applyBorder="1" applyAlignment="1">
      <alignment horizontal="right"/>
    </xf>
    <xf numFmtId="0" fontId="8" fillId="0" borderId="1" xfId="0" applyFont="1" applyBorder="1" applyAlignment="1">
      <alignment horizontal="left" wrapText="1"/>
    </xf>
    <xf numFmtId="10" fontId="15" fillId="0" borderId="1" xfId="4" applyNumberFormat="1" applyFont="1" applyFill="1" applyBorder="1" applyAlignment="1" applyProtection="1"/>
    <xf numFmtId="167" fontId="4" fillId="0" borderId="1" xfId="3" applyNumberFormat="1" applyFont="1" applyFill="1" applyBorder="1" applyAlignment="1" applyProtection="1"/>
    <xf numFmtId="0" fontId="8" fillId="0" borderId="0" xfId="0" applyFont="1" applyAlignment="1">
      <alignment horizontal="left"/>
    </xf>
    <xf numFmtId="0" fontId="8" fillId="0" borderId="0" xfId="0" applyFont="1" applyAlignment="1">
      <alignment horizontal="left" wrapText="1"/>
    </xf>
    <xf numFmtId="164" fontId="5" fillId="0" borderId="0" xfId="0" applyNumberFormat="1" applyFont="1" applyAlignment="1">
      <alignment horizontal="right"/>
    </xf>
    <xf numFmtId="10" fontId="15" fillId="3" borderId="0" xfId="4" applyNumberFormat="1" applyFont="1" applyFill="1" applyBorder="1" applyAlignment="1" applyProtection="1"/>
    <xf numFmtId="167" fontId="4" fillId="3" borderId="0" xfId="3" applyNumberFormat="1" applyFont="1" applyFill="1" applyBorder="1" applyAlignment="1" applyProtection="1"/>
    <xf numFmtId="167" fontId="7" fillId="3" borderId="0" xfId="3" applyNumberFormat="1" applyFont="1" applyFill="1" applyBorder="1" applyAlignment="1" applyProtection="1"/>
    <xf numFmtId="10" fontId="7" fillId="3" borderId="3" xfId="3" applyNumberFormat="1" applyFont="1" applyFill="1" applyBorder="1" applyAlignment="1" applyProtection="1"/>
    <xf numFmtId="0" fontId="17" fillId="8" borderId="2" xfId="0" applyFont="1" applyFill="1" applyBorder="1" applyAlignment="1">
      <alignment wrapText="1"/>
    </xf>
    <xf numFmtId="10" fontId="17" fillId="8" borderId="1" xfId="3" applyNumberFormat="1" applyFont="1" applyFill="1" applyBorder="1" applyAlignment="1" applyProtection="1">
      <alignment horizontal="center" wrapText="1"/>
    </xf>
    <xf numFmtId="10" fontId="17" fillId="9" borderId="1" xfId="3" applyNumberFormat="1" applyFont="1" applyFill="1" applyBorder="1" applyAlignment="1" applyProtection="1">
      <alignment horizontal="center" wrapText="1"/>
    </xf>
    <xf numFmtId="164" fontId="0" fillId="0" borderId="0" xfId="0" applyNumberFormat="1"/>
    <xf numFmtId="0" fontId="18" fillId="10" borderId="1" xfId="0" applyFont="1" applyFill="1" applyBorder="1" applyAlignment="1">
      <alignment horizontal="center" vertical="center" wrapText="1"/>
    </xf>
    <xf numFmtId="164" fontId="16" fillId="11" borderId="1" xfId="2" applyNumberFormat="1" applyFont="1" applyFill="1" applyBorder="1" applyAlignment="1" applyProtection="1">
      <alignment horizontal="right" wrapText="1"/>
    </xf>
    <xf numFmtId="10" fontId="16" fillId="11" borderId="1" xfId="3" applyNumberFormat="1" applyFont="1" applyFill="1" applyBorder="1" applyAlignment="1" applyProtection="1">
      <alignment horizontal="right" wrapText="1"/>
    </xf>
    <xf numFmtId="10" fontId="0" fillId="0" borderId="1" xfId="3" applyNumberFormat="1" applyFont="1" applyBorder="1" applyAlignment="1">
      <alignment horizontal="right"/>
    </xf>
    <xf numFmtId="168" fontId="0" fillId="0" borderId="1" xfId="3" applyNumberFormat="1" applyFont="1" applyBorder="1" applyAlignment="1">
      <alignment horizontal="right"/>
    </xf>
    <xf numFmtId="164" fontId="0" fillId="0" borderId="1" xfId="0" applyNumberFormat="1" applyBorder="1" applyAlignment="1">
      <alignment horizontal="right"/>
    </xf>
    <xf numFmtId="0" fontId="0" fillId="0" borderId="0" xfId="0" quotePrefix="1"/>
    <xf numFmtId="0" fontId="4" fillId="0" borderId="0" xfId="0" applyFont="1" applyAlignment="1">
      <alignment horizontal="left" wrapText="1"/>
    </xf>
    <xf numFmtId="164" fontId="16" fillId="11" borderId="0" xfId="2" applyNumberFormat="1" applyFont="1" applyFill="1" applyBorder="1" applyAlignment="1" applyProtection="1">
      <alignment horizontal="center" wrapText="1"/>
    </xf>
    <xf numFmtId="0" fontId="8" fillId="12" borderId="1" xfId="0" applyFont="1" applyFill="1" applyBorder="1" applyAlignment="1">
      <alignment horizontal="left"/>
    </xf>
    <xf numFmtId="164" fontId="19" fillId="13" borderId="1" xfId="2" applyNumberFormat="1" applyFont="1" applyFill="1" applyBorder="1" applyAlignment="1" applyProtection="1">
      <alignment horizontal="center" wrapText="1"/>
    </xf>
    <xf numFmtId="164" fontId="19" fillId="13" borderId="0" xfId="2" applyNumberFormat="1" applyFont="1" applyFill="1" applyBorder="1" applyAlignment="1" applyProtection="1">
      <alignment horizontal="center" wrapText="1"/>
    </xf>
    <xf numFmtId="0" fontId="0" fillId="0" borderId="1" xfId="0" applyBorder="1"/>
    <xf numFmtId="10" fontId="0" fillId="0" borderId="1" xfId="0" applyNumberFormat="1" applyBorder="1"/>
    <xf numFmtId="164" fontId="4" fillId="0" borderId="9" xfId="2" applyNumberFormat="1" applyFont="1" applyFill="1" applyBorder="1" applyAlignment="1" applyProtection="1"/>
    <xf numFmtId="10" fontId="4" fillId="0" borderId="0" xfId="3" applyNumberFormat="1" applyFont="1" applyFill="1" applyBorder="1" applyAlignment="1" applyProtection="1"/>
    <xf numFmtId="164" fontId="4" fillId="0" borderId="0" xfId="2" applyNumberFormat="1" applyFont="1" applyFill="1" applyBorder="1" applyAlignment="1" applyProtection="1"/>
    <xf numFmtId="0" fontId="18" fillId="14" borderId="1" xfId="0" applyFont="1" applyFill="1" applyBorder="1" applyAlignment="1">
      <alignment horizontal="center" vertical="center" wrapText="1"/>
    </xf>
    <xf numFmtId="0" fontId="20" fillId="3" borderId="0" xfId="0" applyFont="1" applyFill="1" applyAlignment="1">
      <alignment horizontal="left" wrapText="1"/>
    </xf>
    <xf numFmtId="0" fontId="0" fillId="15" borderId="0" xfId="0" applyFill="1"/>
    <xf numFmtId="0" fontId="22" fillId="3" borderId="0" xfId="0" applyFont="1" applyFill="1" applyAlignment="1">
      <alignment horizontal="left"/>
    </xf>
    <xf numFmtId="0" fontId="22" fillId="16" borderId="11" xfId="0" applyFont="1" applyFill="1" applyBorder="1" applyAlignment="1">
      <alignment horizontal="center" vertical="center" wrapText="1"/>
    </xf>
    <xf numFmtId="0" fontId="22" fillId="17" borderId="11" xfId="0" applyFont="1" applyFill="1" applyBorder="1" applyAlignment="1">
      <alignment horizontal="center" vertical="center" wrapText="1"/>
    </xf>
    <xf numFmtId="0" fontId="22" fillId="18" borderId="11" xfId="0" applyFont="1" applyFill="1" applyBorder="1" applyAlignment="1">
      <alignment horizontal="center" vertical="center" wrapText="1"/>
    </xf>
    <xf numFmtId="0" fontId="22" fillId="19" borderId="11" xfId="0" applyFont="1" applyFill="1" applyBorder="1" applyAlignment="1">
      <alignment horizontal="center" vertical="center" wrapText="1"/>
    </xf>
    <xf numFmtId="0" fontId="22" fillId="20" borderId="11" xfId="0" applyFont="1" applyFill="1" applyBorder="1" applyAlignment="1">
      <alignment horizontal="center" vertical="center" wrapText="1"/>
    </xf>
    <xf numFmtId="0" fontId="22" fillId="21" borderId="11" xfId="0" applyFont="1" applyFill="1" applyBorder="1" applyAlignment="1">
      <alignment horizontal="center" vertical="center" wrapText="1"/>
    </xf>
    <xf numFmtId="0" fontId="22" fillId="22" borderId="11" xfId="0" applyFont="1" applyFill="1" applyBorder="1" applyAlignment="1">
      <alignment horizontal="center" vertical="center" wrapText="1"/>
    </xf>
    <xf numFmtId="0" fontId="22" fillId="23" borderId="11" xfId="0" applyFont="1" applyFill="1" applyBorder="1" applyAlignment="1">
      <alignment horizontal="center" vertical="center" wrapText="1"/>
    </xf>
    <xf numFmtId="0" fontId="23" fillId="3" borderId="11" xfId="0" applyFont="1" applyFill="1" applyBorder="1" applyAlignment="1">
      <alignment horizontal="right" wrapText="1"/>
    </xf>
    <xf numFmtId="0" fontId="23" fillId="3" borderId="11" xfId="0" applyFont="1" applyFill="1" applyBorder="1" applyAlignment="1">
      <alignment horizontal="left" wrapText="1"/>
    </xf>
    <xf numFmtId="170" fontId="23" fillId="3" borderId="11" xfId="0" applyNumberFormat="1" applyFont="1" applyFill="1" applyBorder="1" applyAlignment="1">
      <alignment horizontal="right" wrapText="1"/>
    </xf>
    <xf numFmtId="171" fontId="23" fillId="3" borderId="11" xfId="0" applyNumberFormat="1" applyFont="1" applyFill="1" applyBorder="1" applyAlignment="1">
      <alignment horizontal="right" wrapText="1"/>
    </xf>
    <xf numFmtId="172" fontId="23" fillId="3" borderId="11" xfId="0" applyNumberFormat="1" applyFont="1" applyFill="1" applyBorder="1" applyAlignment="1">
      <alignment horizontal="right" wrapText="1"/>
    </xf>
    <xf numFmtId="0" fontId="22" fillId="24" borderId="11" xfId="0" applyFont="1" applyFill="1" applyBorder="1" applyAlignment="1">
      <alignment horizontal="center" vertical="center" wrapText="1"/>
    </xf>
    <xf numFmtId="173" fontId="23" fillId="3" borderId="11" xfId="0" applyNumberFormat="1" applyFont="1" applyFill="1" applyBorder="1" applyAlignment="1">
      <alignment horizontal="right" wrapText="1"/>
    </xf>
    <xf numFmtId="174" fontId="23" fillId="3" borderId="11" xfId="0" applyNumberFormat="1" applyFont="1" applyFill="1" applyBorder="1" applyAlignment="1">
      <alignment horizontal="right" wrapText="1"/>
    </xf>
    <xf numFmtId="0" fontId="24" fillId="25" borderId="11" xfId="0" applyFont="1" applyFill="1" applyBorder="1" applyAlignment="1">
      <alignment horizontal="right" wrapText="1"/>
    </xf>
    <xf numFmtId="0" fontId="24" fillId="25" borderId="11" xfId="0" applyFont="1" applyFill="1" applyBorder="1" applyAlignment="1">
      <alignment horizontal="left" wrapText="1"/>
    </xf>
    <xf numFmtId="173" fontId="24" fillId="25" borderId="11" xfId="0" applyNumberFormat="1" applyFont="1" applyFill="1" applyBorder="1" applyAlignment="1">
      <alignment horizontal="right" wrapText="1"/>
    </xf>
    <xf numFmtId="170" fontId="24" fillId="25" borderId="11" xfId="0" applyNumberFormat="1" applyFont="1" applyFill="1" applyBorder="1" applyAlignment="1">
      <alignment horizontal="right" wrapText="1"/>
    </xf>
    <xf numFmtId="174" fontId="24" fillId="25" borderId="11" xfId="0" applyNumberFormat="1" applyFont="1" applyFill="1" applyBorder="1" applyAlignment="1">
      <alignment horizontal="right" wrapText="1"/>
    </xf>
    <xf numFmtId="0" fontId="25" fillId="3" borderId="0" xfId="0" applyFont="1" applyFill="1" applyAlignment="1">
      <alignment horizontal="left"/>
    </xf>
    <xf numFmtId="0" fontId="27" fillId="0" borderId="0" xfId="5" applyFont="1"/>
    <xf numFmtId="0" fontId="26" fillId="0" borderId="0" xfId="5"/>
    <xf numFmtId="0" fontId="28" fillId="0" borderId="0" xfId="5" applyFont="1"/>
    <xf numFmtId="0" fontId="26" fillId="26" borderId="1" xfId="5" applyFill="1" applyBorder="1" applyAlignment="1">
      <alignment horizontal="center" vertical="center" wrapText="1"/>
    </xf>
    <xf numFmtId="10" fontId="26" fillId="26" borderId="1" xfId="5" applyNumberFormat="1" applyFill="1" applyBorder="1" applyAlignment="1">
      <alignment horizontal="center" vertical="center" wrapText="1"/>
    </xf>
    <xf numFmtId="0" fontId="29" fillId="26" borderId="1" xfId="5" applyFont="1" applyFill="1" applyBorder="1" applyAlignment="1">
      <alignment horizontal="center" vertical="center" wrapText="1"/>
    </xf>
    <xf numFmtId="0" fontId="29" fillId="0" borderId="1" xfId="5" applyFont="1" applyBorder="1"/>
    <xf numFmtId="175" fontId="26" fillId="0" borderId="12" xfId="6" applyNumberFormat="1" applyBorder="1" applyAlignment="1">
      <alignment vertical="top" wrapText="1" readingOrder="1"/>
    </xf>
    <xf numFmtId="10" fontId="26" fillId="0" borderId="1" xfId="7" applyNumberFormat="1" applyBorder="1"/>
    <xf numFmtId="164" fontId="19" fillId="13" borderId="1" xfId="2" applyNumberFormat="1" applyFont="1" applyFill="1" applyBorder="1" applyAlignment="1" applyProtection="1">
      <alignment horizontal="right" wrapTex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5" borderId="2" xfId="0" applyFont="1" applyFill="1" applyBorder="1" applyAlignment="1">
      <alignment horizontal="center"/>
    </xf>
    <xf numFmtId="0" fontId="11" fillId="5" borderId="4" xfId="0" applyFont="1" applyFill="1" applyBorder="1" applyAlignment="1">
      <alignment horizontal="center"/>
    </xf>
    <xf numFmtId="0" fontId="11" fillId="5" borderId="5" xfId="0" applyFont="1" applyFill="1" applyBorder="1" applyAlignment="1">
      <alignment horizontal="center"/>
    </xf>
    <xf numFmtId="0" fontId="11" fillId="6" borderId="6" xfId="0" applyFont="1" applyFill="1" applyBorder="1" applyAlignment="1">
      <alignment horizontal="center"/>
    </xf>
    <xf numFmtId="0" fontId="11" fillId="6" borderId="7" xfId="0" applyFont="1" applyFill="1" applyBorder="1" applyAlignment="1">
      <alignment horizontal="center"/>
    </xf>
    <xf numFmtId="0" fontId="11" fillId="6" borderId="8" xfId="0" applyFont="1" applyFill="1" applyBorder="1" applyAlignment="1">
      <alignment horizontal="center"/>
    </xf>
    <xf numFmtId="0" fontId="11" fillId="4" borderId="3" xfId="0" applyFont="1" applyFill="1" applyBorder="1" applyAlignment="1">
      <alignment horizontal="center"/>
    </xf>
    <xf numFmtId="0" fontId="11" fillId="4" borderId="0" xfId="0" applyFont="1" applyFill="1" applyAlignment="1">
      <alignment horizontal="center"/>
    </xf>
    <xf numFmtId="0" fontId="16" fillId="0" borderId="0" xfId="0" applyFont="1" applyAlignment="1">
      <alignment horizontal="left"/>
    </xf>
    <xf numFmtId="0" fontId="20" fillId="3" borderId="0" xfId="0" applyFont="1" applyFill="1" applyAlignment="1">
      <alignment horizontal="center" wrapText="1"/>
    </xf>
    <xf numFmtId="0" fontId="0" fillId="15" borderId="0" xfId="0" applyFill="1"/>
    <xf numFmtId="0" fontId="21" fillId="3" borderId="0" xfId="0" applyFont="1" applyFill="1" applyAlignment="1">
      <alignment horizontal="center" wrapText="1"/>
    </xf>
    <xf numFmtId="0" fontId="22" fillId="16" borderId="11" xfId="0" applyFont="1" applyFill="1" applyBorder="1" applyAlignment="1">
      <alignment horizontal="center" vertical="center" wrapText="1"/>
    </xf>
    <xf numFmtId="0" fontId="0" fillId="0" borderId="11" xfId="0" applyBorder="1"/>
    <xf numFmtId="0" fontId="22" fillId="18" borderId="11" xfId="0" applyFont="1" applyFill="1" applyBorder="1" applyAlignment="1">
      <alignment horizontal="center" vertical="center" wrapText="1"/>
    </xf>
    <xf numFmtId="0" fontId="0" fillId="0" borderId="10" xfId="0" applyBorder="1"/>
    <xf numFmtId="0" fontId="22" fillId="24" borderId="11" xfId="0" applyFont="1" applyFill="1" applyBorder="1" applyAlignment="1">
      <alignment horizontal="center" vertical="center" wrapText="1"/>
    </xf>
    <xf numFmtId="0" fontId="0" fillId="0" borderId="1" xfId="5" applyFont="1" applyBorder="1" applyAlignment="1">
      <alignment horizontal="left" vertical="top" wrapText="1"/>
    </xf>
    <xf numFmtId="0" fontId="0" fillId="0" borderId="13" xfId="0" applyBorder="1"/>
    <xf numFmtId="0" fontId="0" fillId="0" borderId="14" xfId="0" applyBorder="1"/>
    <xf numFmtId="0" fontId="22" fillId="16" borderId="10"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9" borderId="10" xfId="0" applyFont="1" applyFill="1" applyBorder="1" applyAlignment="1">
      <alignment horizontal="center" vertical="center" wrapText="1"/>
    </xf>
    <xf numFmtId="0" fontId="22" fillId="19" borderId="11" xfId="0" applyFont="1" applyFill="1" applyBorder="1" applyAlignment="1">
      <alignment horizontal="center" vertical="center" wrapText="1"/>
    </xf>
    <xf numFmtId="0" fontId="22" fillId="20" borderId="10" xfId="0" applyFont="1" applyFill="1" applyBorder="1" applyAlignment="1">
      <alignment horizontal="center" vertical="center" wrapText="1"/>
    </xf>
    <xf numFmtId="0" fontId="22" fillId="20" borderId="11" xfId="0" applyFont="1" applyFill="1" applyBorder="1" applyAlignment="1">
      <alignment horizontal="center" vertical="center" wrapText="1"/>
    </xf>
    <xf numFmtId="0" fontId="22" fillId="21" borderId="10" xfId="0" applyFont="1" applyFill="1" applyBorder="1" applyAlignment="1">
      <alignment horizontal="center" vertical="center" wrapText="1"/>
    </xf>
    <xf numFmtId="0" fontId="22" fillId="21" borderId="11" xfId="0" applyFont="1" applyFill="1" applyBorder="1" applyAlignment="1">
      <alignment horizontal="center" vertical="center" wrapText="1"/>
    </xf>
    <xf numFmtId="0" fontId="22" fillId="22" borderId="10" xfId="0" applyFont="1" applyFill="1" applyBorder="1" applyAlignment="1">
      <alignment horizontal="center" vertical="center" wrapText="1"/>
    </xf>
    <xf numFmtId="0" fontId="22" fillId="22" borderId="11" xfId="0" applyFont="1" applyFill="1" applyBorder="1" applyAlignment="1">
      <alignment horizontal="center" vertical="center" wrapText="1"/>
    </xf>
    <xf numFmtId="0" fontId="22" fillId="23" borderId="10" xfId="0" applyFont="1" applyFill="1" applyBorder="1" applyAlignment="1">
      <alignment horizontal="center" vertical="center" wrapText="1"/>
    </xf>
    <xf numFmtId="0" fontId="22" fillId="23" borderId="11" xfId="0" applyFont="1" applyFill="1" applyBorder="1" applyAlignment="1">
      <alignment horizontal="center" vertical="center" wrapText="1"/>
    </xf>
  </cellXfs>
  <cellStyles count="8">
    <cellStyle name="Comma" xfId="1" builtinId="3"/>
    <cellStyle name="Currency" xfId="2" builtinId="4"/>
    <cellStyle name="Normal" xfId="0" builtinId="0"/>
    <cellStyle name="Normal 2 2 2" xfId="6" xr:uid="{BECE9D2A-856B-4B5F-B4FD-DE178E126BC1}"/>
    <cellStyle name="Normal 2 3" xfId="5" xr:uid="{0BB4355F-F5DA-45C7-8D8B-5B7B26F5511F}"/>
    <cellStyle name="Percent" xfId="3" builtinId="5"/>
    <cellStyle name="Percent 2 3" xfId="4" xr:uid="{A2A5701C-207A-41B6-84BD-DE3E6E0D70B0}"/>
    <cellStyle name="Percent 2 3 2" xfId="7" xr:uid="{64D4AA18-5C20-49E1-91FA-BDFFE8C19968}"/>
  </cellStyles>
  <dxfs count="10">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
      <fill>
        <patternFill>
          <bgColor theme="6"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data\CRISP\casemix\SSIS\d201905a\PortalReports\All%20Hospital%20Reports\Readmissions%20Monthly%20Summary\RY21_IP_PSYCH_Readmissions_CY19-01%20to%20CY19-04%20created%202019-07-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collins\Downloads\Quality%20Program%20Modeling%20COVID%200421202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M:\methodology\CPBM\Quality\SCALING\RY2023\RY%202023%20RRIP%20and%20Disparity%20Gap%20Revenue%20Adjustments%20w%20combo.xlsx" TargetMode="External"/><Relationship Id="rId1" Type="http://schemas.openxmlformats.org/officeDocument/2006/relationships/externalLinkPath" Target="/methodology/CPBM/Quality/SCALING/RY2023/RY%202023%20RRIP%20and%20Disparity%20Gap%20Revenue%20Adjustments%20w%20comb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PBM/Quality/QBR/FY2017%20RESULTS/Points%20and%20Scaling%20Calculation/Modeling%20of%20Final%20Scaling%2009-27-2016%20ALTERNATIVE%20FINAL%20top%20and%20bottom%2025t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PBM/Quality/SCALING/RY%202019/RY%202019%20Estimated%20Aggregate%20Revenue%20at%20Risk%20Scaling%20Workbook%208.14.17.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O:\FORMAT\hospital%20list\hospital_list_hmetrix_WITH%20210006%20hosp%20type%20change.xlsx" TargetMode="External"/><Relationship Id="rId1" Type="http://schemas.openxmlformats.org/officeDocument/2006/relationships/externalLinkPath" Target="file:///O:\FORMAT\hospital%20list\hospital_list_hmetrix_WITH%20210006%20hosp%20type%20change.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pcollins\Downloads\RY25_IP_PSYCH_Readmissions%20CY23-01%20to%20CY23-12%20created%202024-04-02%20(1).xlsx" TargetMode="External"/><Relationship Id="rId1" Type="http://schemas.openxmlformats.org/officeDocument/2006/relationships/externalLinkPath" Target="file:///C:\Users\pcollins\Downloads\RY25_IP_PSYCH_Readmissions%20CY23-01%20to%20CY23-12%20created%202024-04-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ver Sheet"/>
      <sheetName val="2.CY2016 Readmit Norms"/>
      <sheetName val="3.CY2016 Readmit Rates"/>
      <sheetName val="4.CY2019 Improve All Payers"/>
      <sheetName val="4a.CY2019 Improve Medicare FFS"/>
      <sheetName val="4b.CY2019 Improve Medicaid"/>
      <sheetName val="5.CY17 Readmit Rates"/>
      <sheetName val="6.CY18 Readmit Rates"/>
      <sheetName val="7. CY19 Readmit Attainment"/>
      <sheetName val="8. RY21 Revenue Scales"/>
      <sheetName val="9. RRIP Calculation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
          <cell r="B9">
            <v>0.01</v>
          </cell>
          <cell r="F9">
            <v>0.01</v>
          </cell>
        </row>
        <row r="10">
          <cell r="A10">
            <v>-0.14399999999999999</v>
          </cell>
          <cell r="E10">
            <v>8.9370407909332691E-2</v>
          </cell>
        </row>
        <row r="40">
          <cell r="A40">
            <v>0.17099999999999999</v>
          </cell>
          <cell r="B40">
            <v>-1.9999994281900323E-2</v>
          </cell>
          <cell r="E40">
            <v>0.1547495862711612</v>
          </cell>
          <cell r="F40">
            <v>-2.0000000000000011E-2</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Model Summaries"/>
      <sheetName val="FY 2021 RRIP"/>
      <sheetName val="Sheet2"/>
      <sheetName val="RRIP Model 1"/>
      <sheetName val="RRIP Model 1 OOS"/>
      <sheetName val="RRIP Prelim Rev Adj M1"/>
      <sheetName val="Sheet1"/>
      <sheetName val="RRIP Model 2"/>
      <sheetName val="RRIP Model 2 OOS"/>
      <sheetName val="RRIP Prelim Rev Adj M2"/>
      <sheetName val="MHAC ---&gt;"/>
      <sheetName val="MHAC Model 1"/>
      <sheetName val=" MHAC Prelim Rev Adj M1"/>
      <sheetName val="MHAC Model 2"/>
      <sheetName val="MHAC Prelim Rev Adj M2"/>
      <sheetName val="QBR ----&gt;"/>
      <sheetName val="QBR Prelim CURRENT Scale"/>
      <sheetName val="QBR Prelim ADJUSTED Scale"/>
    </sheetNames>
    <sheetDataSet>
      <sheetData sheetId="0"/>
      <sheetData sheetId="1"/>
      <sheetData sheetId="2"/>
      <sheetData sheetId="3"/>
      <sheetData sheetId="4"/>
      <sheetData sheetId="5"/>
      <sheetData sheetId="6">
        <row r="58">
          <cell r="C58">
            <v>0.02</v>
          </cell>
        </row>
        <row r="59">
          <cell r="C59">
            <v>-0.02</v>
          </cell>
        </row>
        <row r="61">
          <cell r="C61">
            <v>-4.5699999999999998E-2</v>
          </cell>
        </row>
        <row r="62">
          <cell r="C62">
            <v>-0.25569999999999998</v>
          </cell>
        </row>
        <row r="63">
          <cell r="C63">
            <v>0.1643</v>
          </cell>
        </row>
        <row r="64">
          <cell r="C64">
            <v>0.11269999999999999</v>
          </cell>
        </row>
        <row r="65">
          <cell r="C65">
            <v>9.1399999999999995E-2</v>
          </cell>
        </row>
        <row r="66">
          <cell r="C66">
            <v>0.13389999999999999</v>
          </cell>
        </row>
      </sheetData>
      <sheetData sheetId="7"/>
      <sheetData sheetId="8"/>
      <sheetData sheetId="9"/>
      <sheetData sheetId="10"/>
      <sheetData sheetId="11"/>
      <sheetData sheetId="12"/>
      <sheetData sheetId="13">
        <row r="54">
          <cell r="B54">
            <v>0</v>
          </cell>
        </row>
        <row r="55">
          <cell r="B55">
            <v>-0.02</v>
          </cell>
        </row>
        <row r="56">
          <cell r="B56">
            <v>1</v>
          </cell>
        </row>
        <row r="57">
          <cell r="B57">
            <v>0.02</v>
          </cell>
        </row>
        <row r="58">
          <cell r="B58">
            <v>0.6</v>
          </cell>
        </row>
        <row r="59">
          <cell r="B59">
            <v>0.7</v>
          </cell>
        </row>
      </sheetData>
      <sheetData sheetId="14"/>
      <sheetData sheetId="15">
        <row r="53">
          <cell r="B53">
            <v>0</v>
          </cell>
        </row>
        <row r="54">
          <cell r="B54">
            <v>-0.02</v>
          </cell>
        </row>
        <row r="55">
          <cell r="B55">
            <v>1</v>
          </cell>
        </row>
        <row r="56">
          <cell r="B56">
            <v>0.02</v>
          </cell>
        </row>
        <row r="57">
          <cell r="B57">
            <v>0.59</v>
          </cell>
        </row>
        <row r="58">
          <cell r="B58">
            <v>0.69</v>
          </cell>
        </row>
      </sheetData>
      <sheetData sheetId="16"/>
      <sheetData sheetId="17">
        <row r="50">
          <cell r="C50">
            <v>0</v>
          </cell>
        </row>
        <row r="51">
          <cell r="C51">
            <v>-0.02</v>
          </cell>
        </row>
        <row r="52">
          <cell r="C52">
            <v>0.8</v>
          </cell>
        </row>
        <row r="53">
          <cell r="C53">
            <v>0.02</v>
          </cell>
        </row>
        <row r="54">
          <cell r="C54">
            <v>0.41</v>
          </cell>
        </row>
      </sheetData>
      <sheetData sheetId="18">
        <row r="50">
          <cell r="C50">
            <v>0</v>
          </cell>
        </row>
        <row r="51">
          <cell r="C51">
            <v>-0.02</v>
          </cell>
        </row>
        <row r="52">
          <cell r="C52">
            <v>0.8</v>
          </cell>
        </row>
        <row r="53">
          <cell r="C53">
            <v>0.02</v>
          </cell>
        </row>
        <row r="54">
          <cell r="C54">
            <v>0.3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1. CY2021 Improve All Payers"/>
      <sheetName val="2. CY21 Readmit Attainment"/>
      <sheetName val="3. RRIP Revenue Adjustments"/>
      <sheetName val="PAI -----&gt;"/>
      <sheetName val="4. Disparity Gap "/>
      <sheetName val="5. PAI Scale"/>
      <sheetName val="6. PAI revenue adjustments"/>
      <sheetName val="RRIP &amp; PAI"/>
      <sheetName val="Sheet1"/>
    </sheetNames>
    <sheetDataSet>
      <sheetData sheetId="0"/>
      <sheetData sheetId="1"/>
      <sheetData sheetId="2"/>
      <sheetData sheetId="3">
        <row r="55">
          <cell r="C55">
            <v>0.02</v>
          </cell>
        </row>
        <row r="56">
          <cell r="C56">
            <v>-0.02</v>
          </cell>
        </row>
        <row r="58">
          <cell r="C58">
            <v>-4.5699999999999998E-2</v>
          </cell>
        </row>
        <row r="59">
          <cell r="C59">
            <v>-0.25569999999999998</v>
          </cell>
        </row>
        <row r="60">
          <cell r="C60">
            <v>0.1643</v>
          </cell>
        </row>
        <row r="61">
          <cell r="C61">
            <v>0.1148</v>
          </cell>
        </row>
        <row r="62">
          <cell r="C62">
            <v>9.1800000000000007E-2</v>
          </cell>
        </row>
        <row r="63">
          <cell r="C63">
            <v>0.13780000000000001</v>
          </cell>
        </row>
      </sheetData>
      <sheetData sheetId="4"/>
      <sheetData sheetId="5"/>
      <sheetData sheetId="6">
        <row r="5">
          <cell r="C5">
            <v>2.5000000000000001E-3</v>
          </cell>
        </row>
      </sheetData>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row r="5">
          <cell r="G5">
            <v>-0.02</v>
          </cell>
        </row>
        <row r="6">
          <cell r="G6">
            <v>1</v>
          </cell>
        </row>
        <row r="7">
          <cell r="G7">
            <v>0.01</v>
          </cell>
        </row>
        <row r="8">
          <cell r="G8">
            <v>0.45</v>
          </cell>
        </row>
        <row r="9">
          <cell r="G9">
            <v>0.55000000000000004</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
          <cell r="A2">
            <v>210000</v>
          </cell>
          <cell r="E2" t="str">
            <v>ACUTE</v>
          </cell>
          <cell r="F2" t="str">
            <v>GBR</v>
          </cell>
          <cell r="G2"/>
          <cell r="H2"/>
          <cell r="I2" t="str">
            <v>STATEWIDE</v>
          </cell>
          <cell r="J2" t="str">
            <v>Statewide</v>
          </cell>
        </row>
        <row r="3">
          <cell r="A3">
            <v>210001</v>
          </cell>
          <cell r="B3">
            <v>1</v>
          </cell>
          <cell r="C3">
            <v>1</v>
          </cell>
          <cell r="D3">
            <v>1</v>
          </cell>
          <cell r="E3" t="str">
            <v>ACUTE</v>
          </cell>
          <cell r="F3" t="str">
            <v>TPR</v>
          </cell>
          <cell r="G3" t="str">
            <v>Washington</v>
          </cell>
          <cell r="H3" t="str">
            <v>No</v>
          </cell>
          <cell r="I3" t="str">
            <v>MERITUS MEDICAL CENTER</v>
          </cell>
          <cell r="J3" t="str">
            <v>Meritus</v>
          </cell>
        </row>
        <row r="4">
          <cell r="A4">
            <v>210002</v>
          </cell>
          <cell r="B4">
            <v>2</v>
          </cell>
          <cell r="C4">
            <v>2</v>
          </cell>
          <cell r="D4">
            <v>2</v>
          </cell>
          <cell r="E4" t="str">
            <v>ACUTE</v>
          </cell>
          <cell r="F4" t="str">
            <v>GBR</v>
          </cell>
          <cell r="G4" t="str">
            <v>Baltimore City</v>
          </cell>
          <cell r="H4" t="str">
            <v>Yes</v>
          </cell>
          <cell r="I4" t="str">
            <v>UNIVERSITY OF MARYLAND MEDICAL CENTER</v>
          </cell>
          <cell r="J4" t="str">
            <v>UMMS- UMMC</v>
          </cell>
        </row>
        <row r="5">
          <cell r="A5">
            <v>210003</v>
          </cell>
          <cell r="B5">
            <v>3</v>
          </cell>
          <cell r="C5">
            <v>3</v>
          </cell>
          <cell r="D5">
            <v>3</v>
          </cell>
          <cell r="E5" t="str">
            <v>ACUTE</v>
          </cell>
          <cell r="F5" t="str">
            <v>GBR</v>
          </cell>
          <cell r="G5" t="str">
            <v>Prince Georges</v>
          </cell>
          <cell r="H5" t="str">
            <v>Yes</v>
          </cell>
          <cell r="I5" t="str">
            <v>UM CAPITAL REGION MEDICAL CENTER</v>
          </cell>
          <cell r="J5" t="str">
            <v>UMMS- Capital Region</v>
          </cell>
        </row>
        <row r="6">
          <cell r="A6">
            <v>210003</v>
          </cell>
          <cell r="B6">
            <v>3</v>
          </cell>
          <cell r="C6">
            <v>3</v>
          </cell>
          <cell r="D6">
            <v>3</v>
          </cell>
          <cell r="E6" t="str">
            <v>ACUTE</v>
          </cell>
          <cell r="F6" t="str">
            <v>GBR</v>
          </cell>
          <cell r="G6" t="str">
            <v>Prince Georges</v>
          </cell>
          <cell r="H6" t="str">
            <v>Yes</v>
          </cell>
          <cell r="I6" t="str">
            <v>UM CAPITAL REGION MEDICAL CENTER</v>
          </cell>
          <cell r="J6" t="str">
            <v>UMMS- Capital Region</v>
          </cell>
        </row>
        <row r="7">
          <cell r="A7">
            <v>210003</v>
          </cell>
          <cell r="B7">
            <v>3</v>
          </cell>
          <cell r="C7">
            <v>3</v>
          </cell>
          <cell r="D7">
            <v>3</v>
          </cell>
          <cell r="E7" t="str">
            <v>ACUTE</v>
          </cell>
          <cell r="F7" t="str">
            <v>GBR</v>
          </cell>
          <cell r="G7" t="str">
            <v>Prince Georges</v>
          </cell>
          <cell r="H7" t="str">
            <v>Yes</v>
          </cell>
          <cell r="I7" t="str">
            <v>UM CAPITAL REGION MEDICAL CENTER</v>
          </cell>
          <cell r="J7" t="str">
            <v>UMMS- Capital Region</v>
          </cell>
        </row>
        <row r="8">
          <cell r="A8">
            <v>210004</v>
          </cell>
          <cell r="B8">
            <v>4</v>
          </cell>
          <cell r="C8">
            <v>4</v>
          </cell>
          <cell r="D8">
            <v>4</v>
          </cell>
          <cell r="E8" t="str">
            <v>ACUTE</v>
          </cell>
          <cell r="F8" t="str">
            <v>GBR</v>
          </cell>
          <cell r="G8" t="str">
            <v>Montgomery</v>
          </cell>
          <cell r="H8" t="str">
            <v>Yes</v>
          </cell>
          <cell r="I8" t="str">
            <v>HOLY CROSS HOSPITAL</v>
          </cell>
          <cell r="J8" t="str">
            <v>Trinity - Holy Cross</v>
          </cell>
        </row>
        <row r="9">
          <cell r="A9">
            <v>210005</v>
          </cell>
          <cell r="B9">
            <v>5</v>
          </cell>
          <cell r="C9">
            <v>5</v>
          </cell>
          <cell r="D9">
            <v>5</v>
          </cell>
          <cell r="E9" t="str">
            <v>ACUTE</v>
          </cell>
          <cell r="F9" t="str">
            <v>GBR</v>
          </cell>
          <cell r="G9" t="str">
            <v>Frederick</v>
          </cell>
          <cell r="H9" t="str">
            <v>No</v>
          </cell>
          <cell r="I9" t="str">
            <v>FREDERICK HEALTH HOSPITAL, INC</v>
          </cell>
          <cell r="J9" t="str">
            <v>Frederick</v>
          </cell>
        </row>
        <row r="10">
          <cell r="A10">
            <v>210006</v>
          </cell>
          <cell r="B10">
            <v>6</v>
          </cell>
          <cell r="C10">
            <v>6</v>
          </cell>
          <cell r="D10">
            <v>6</v>
          </cell>
          <cell r="E10" t="str">
            <v>ACUTE</v>
          </cell>
          <cell r="F10" t="str">
            <v>GBR</v>
          </cell>
          <cell r="G10" t="str">
            <v>Harford</v>
          </cell>
          <cell r="H10" t="str">
            <v>No</v>
          </cell>
          <cell r="I10" t="str">
            <v>UM-HARFORD MEMORIAL HOSPITAL</v>
          </cell>
          <cell r="J10" t="str">
            <v>UMMS- Harford</v>
          </cell>
        </row>
        <row r="11">
          <cell r="A11">
            <v>210006</v>
          </cell>
          <cell r="B11">
            <v>6</v>
          </cell>
          <cell r="C11">
            <v>6</v>
          </cell>
          <cell r="D11">
            <v>6</v>
          </cell>
          <cell r="E11" t="str">
            <v>FS MF</v>
          </cell>
          <cell r="F11" t="str">
            <v>GBR</v>
          </cell>
          <cell r="G11" t="str">
            <v>Harford</v>
          </cell>
          <cell r="H11" t="str">
            <v>No</v>
          </cell>
          <cell r="I11" t="str">
            <v>UM-HARFORD MEMORIAL HOSPITAL</v>
          </cell>
          <cell r="J11" t="str">
            <v>UMMS- Harford</v>
          </cell>
        </row>
        <row r="12">
          <cell r="A12">
            <v>210007</v>
          </cell>
          <cell r="B12">
            <v>7</v>
          </cell>
          <cell r="C12">
            <v>7</v>
          </cell>
          <cell r="D12">
            <v>7</v>
          </cell>
          <cell r="E12" t="str">
            <v>ACUTE</v>
          </cell>
          <cell r="F12" t="str">
            <v>GBR</v>
          </cell>
          <cell r="G12" t="str">
            <v>Baltimore</v>
          </cell>
          <cell r="H12" t="str">
            <v>No</v>
          </cell>
          <cell r="I12" t="str">
            <v>(OLD) ST. JOSEPH MEDICAL CENTER</v>
          </cell>
          <cell r="J12" t="str">
            <v>St Joseph</v>
          </cell>
        </row>
        <row r="13">
          <cell r="A13">
            <v>210008</v>
          </cell>
          <cell r="B13">
            <v>8</v>
          </cell>
          <cell r="C13">
            <v>8</v>
          </cell>
          <cell r="D13">
            <v>8</v>
          </cell>
          <cell r="E13" t="str">
            <v>ACUTE</v>
          </cell>
          <cell r="F13" t="str">
            <v>GBR</v>
          </cell>
          <cell r="G13" t="str">
            <v>Baltimore City</v>
          </cell>
          <cell r="H13" t="str">
            <v>Yes</v>
          </cell>
          <cell r="I13" t="str">
            <v>MERCY MEDICAL CENTER</v>
          </cell>
          <cell r="J13" t="str">
            <v>Mercy</v>
          </cell>
        </row>
        <row r="14">
          <cell r="A14">
            <v>210009</v>
          </cell>
          <cell r="B14">
            <v>9</v>
          </cell>
          <cell r="C14">
            <v>9</v>
          </cell>
          <cell r="D14">
            <v>9</v>
          </cell>
          <cell r="E14" t="str">
            <v>ACUTE</v>
          </cell>
          <cell r="F14" t="str">
            <v>GBR</v>
          </cell>
          <cell r="G14" t="str">
            <v>Baltimore City</v>
          </cell>
          <cell r="H14" t="str">
            <v>Yes</v>
          </cell>
          <cell r="I14" t="str">
            <v>JOHNS HOPKINS HOSPITAL</v>
          </cell>
          <cell r="J14" t="str">
            <v>JHH- Johns Hopkins</v>
          </cell>
        </row>
        <row r="15">
          <cell r="A15">
            <v>210010</v>
          </cell>
          <cell r="B15">
            <v>10</v>
          </cell>
          <cell r="C15">
            <v>10</v>
          </cell>
          <cell r="D15">
            <v>10</v>
          </cell>
          <cell r="E15" t="str">
            <v>ACUTE</v>
          </cell>
          <cell r="F15" t="str">
            <v>TPR</v>
          </cell>
          <cell r="G15" t="str">
            <v>Dorchester</v>
          </cell>
          <cell r="H15" t="str">
            <v>No</v>
          </cell>
          <cell r="I15" t="str">
            <v>UM-SHORE REGIONAL HEALTH AT DORCHESTER</v>
          </cell>
          <cell r="J15" t="str">
            <v>UM-Dorchester</v>
          </cell>
        </row>
        <row r="16">
          <cell r="A16">
            <v>210010</v>
          </cell>
          <cell r="B16">
            <v>10</v>
          </cell>
          <cell r="C16">
            <v>10</v>
          </cell>
          <cell r="D16">
            <v>10</v>
          </cell>
          <cell r="E16" t="str">
            <v>FS MF</v>
          </cell>
          <cell r="F16" t="str">
            <v>TPR</v>
          </cell>
          <cell r="G16" t="str">
            <v>Dorchester</v>
          </cell>
          <cell r="H16" t="str">
            <v>No</v>
          </cell>
          <cell r="I16" t="str">
            <v>UM-SHORE MEDICAL CENTER AT CAMBRIDGE</v>
          </cell>
          <cell r="J16" t="str">
            <v>UMMS- Cambridge</v>
          </cell>
        </row>
        <row r="17">
          <cell r="A17">
            <v>210011</v>
          </cell>
          <cell r="B17">
            <v>11</v>
          </cell>
          <cell r="C17">
            <v>11</v>
          </cell>
          <cell r="D17">
            <v>11</v>
          </cell>
          <cell r="E17" t="str">
            <v>ACUTE</v>
          </cell>
          <cell r="F17" t="str">
            <v>GBR</v>
          </cell>
          <cell r="G17" t="str">
            <v>Baltimore City</v>
          </cell>
          <cell r="H17" t="str">
            <v>Yes</v>
          </cell>
          <cell r="I17" t="str">
            <v>ST. AGNES HOSPITAL</v>
          </cell>
          <cell r="J17" t="str">
            <v>St. Agnes</v>
          </cell>
        </row>
        <row r="18">
          <cell r="A18">
            <v>210011</v>
          </cell>
          <cell r="B18">
            <v>11</v>
          </cell>
          <cell r="C18">
            <v>11</v>
          </cell>
          <cell r="D18">
            <v>11</v>
          </cell>
          <cell r="E18" t="str">
            <v>ACUTE</v>
          </cell>
          <cell r="F18" t="str">
            <v>GBR</v>
          </cell>
          <cell r="G18" t="str">
            <v>Baltimore City</v>
          </cell>
          <cell r="H18" t="str">
            <v>Yes</v>
          </cell>
          <cell r="I18" t="str">
            <v>ASCENSION SAINT AGNES HOSPITAL</v>
          </cell>
          <cell r="J18" t="str">
            <v>Saint Agnes</v>
          </cell>
        </row>
        <row r="19">
          <cell r="A19">
            <v>210012</v>
          </cell>
          <cell r="B19">
            <v>12</v>
          </cell>
          <cell r="C19">
            <v>12</v>
          </cell>
          <cell r="D19">
            <v>12</v>
          </cell>
          <cell r="E19" t="str">
            <v>ACUTE</v>
          </cell>
          <cell r="F19" t="str">
            <v>GBR</v>
          </cell>
          <cell r="G19" t="str">
            <v>Baltimore City</v>
          </cell>
          <cell r="H19" t="str">
            <v>Yes</v>
          </cell>
          <cell r="I19" t="str">
            <v>SINAI HOSPITAL</v>
          </cell>
          <cell r="J19" t="str">
            <v>Lifebridge- Sinai</v>
          </cell>
        </row>
        <row r="20">
          <cell r="A20">
            <v>210013</v>
          </cell>
          <cell r="B20">
            <v>13</v>
          </cell>
          <cell r="C20">
            <v>13</v>
          </cell>
          <cell r="D20">
            <v>13</v>
          </cell>
          <cell r="E20" t="str">
            <v>ACUTE</v>
          </cell>
          <cell r="F20" t="str">
            <v>GBR</v>
          </cell>
          <cell r="G20" t="str">
            <v>Baltimore City</v>
          </cell>
          <cell r="H20" t="str">
            <v>No</v>
          </cell>
          <cell r="I20" t="str">
            <v>GRACE MEDICAL CENTER</v>
          </cell>
          <cell r="J20" t="str">
            <v>Lifebridge- Grace</v>
          </cell>
        </row>
        <row r="21">
          <cell r="A21">
            <v>210013</v>
          </cell>
          <cell r="B21">
            <v>13</v>
          </cell>
          <cell r="C21">
            <v>13</v>
          </cell>
          <cell r="D21">
            <v>13</v>
          </cell>
          <cell r="E21" t="str">
            <v>FS MF</v>
          </cell>
          <cell r="F21" t="str">
            <v>GBR</v>
          </cell>
          <cell r="G21" t="str">
            <v>Baltimore City</v>
          </cell>
          <cell r="H21" t="str">
            <v>No</v>
          </cell>
          <cell r="I21" t="str">
            <v>GRACE MEDICAL CENTER</v>
          </cell>
          <cell r="J21" t="str">
            <v>Lifebridge- Grace</v>
          </cell>
        </row>
        <row r="22">
          <cell r="A22">
            <v>210015</v>
          </cell>
          <cell r="B22">
            <v>14</v>
          </cell>
          <cell r="C22">
            <v>15</v>
          </cell>
          <cell r="D22">
            <v>14</v>
          </cell>
          <cell r="E22" t="str">
            <v>ACUTE</v>
          </cell>
          <cell r="F22" t="str">
            <v>GBR</v>
          </cell>
          <cell r="G22" t="str">
            <v>Baltimore</v>
          </cell>
          <cell r="H22" t="str">
            <v>Yes</v>
          </cell>
          <cell r="I22" t="str">
            <v>MEDSTAR FRANKLIN SQUARE</v>
          </cell>
          <cell r="J22" t="str">
            <v>MedStar- Franklin Square</v>
          </cell>
        </row>
        <row r="23">
          <cell r="A23">
            <v>210016</v>
          </cell>
          <cell r="B23">
            <v>15</v>
          </cell>
          <cell r="C23">
            <v>16</v>
          </cell>
          <cell r="D23">
            <v>15</v>
          </cell>
          <cell r="E23" t="str">
            <v>ACUTE</v>
          </cell>
          <cell r="F23" t="str">
            <v>GBR</v>
          </cell>
          <cell r="G23" t="str">
            <v>Montgomery</v>
          </cell>
          <cell r="H23" t="str">
            <v>No</v>
          </cell>
          <cell r="I23" t="str">
            <v>ADVENTIST WHITE OAK HOSPITAL</v>
          </cell>
          <cell r="J23" t="str">
            <v>Adventist- White Oak</v>
          </cell>
        </row>
        <row r="24">
          <cell r="A24">
            <v>210017</v>
          </cell>
          <cell r="B24">
            <v>16</v>
          </cell>
          <cell r="C24">
            <v>17</v>
          </cell>
          <cell r="D24">
            <v>16</v>
          </cell>
          <cell r="E24" t="str">
            <v>ACUTE</v>
          </cell>
          <cell r="F24" t="str">
            <v>TPR</v>
          </cell>
          <cell r="G24" t="str">
            <v>Garrett</v>
          </cell>
          <cell r="H24" t="str">
            <v>No</v>
          </cell>
          <cell r="I24" t="str">
            <v>GARRETT COUNTY MEMORIAL HOSPITAL</v>
          </cell>
          <cell r="J24" t="str">
            <v>Garrett</v>
          </cell>
        </row>
        <row r="25">
          <cell r="A25">
            <v>210017</v>
          </cell>
          <cell r="B25">
            <v>16</v>
          </cell>
          <cell r="C25">
            <v>17</v>
          </cell>
          <cell r="D25">
            <v>16</v>
          </cell>
          <cell r="E25" t="str">
            <v>ACUTE</v>
          </cell>
          <cell r="F25" t="str">
            <v>TPR</v>
          </cell>
          <cell r="G25" t="str">
            <v>Garrett</v>
          </cell>
          <cell r="H25" t="str">
            <v>No</v>
          </cell>
          <cell r="I25" t="str">
            <v>GARRETT REGIONAL MEDICAL CENTER</v>
          </cell>
          <cell r="J25" t="str">
            <v>Garrett</v>
          </cell>
        </row>
        <row r="26">
          <cell r="A26">
            <v>210018</v>
          </cell>
          <cell r="B26">
            <v>17</v>
          </cell>
          <cell r="C26">
            <v>18</v>
          </cell>
          <cell r="D26">
            <v>17</v>
          </cell>
          <cell r="E26" t="str">
            <v>ACUTE</v>
          </cell>
          <cell r="F26" t="str">
            <v>GBR</v>
          </cell>
          <cell r="G26" t="str">
            <v>Montgomery</v>
          </cell>
          <cell r="H26" t="str">
            <v>No</v>
          </cell>
          <cell r="I26" t="str">
            <v>MEDSTAR MONTGOMERY MEDICAL CENTER</v>
          </cell>
          <cell r="J26" t="str">
            <v>MedStar- Montgomery</v>
          </cell>
        </row>
        <row r="27">
          <cell r="A27">
            <v>210019</v>
          </cell>
          <cell r="B27">
            <v>18</v>
          </cell>
          <cell r="C27">
            <v>19</v>
          </cell>
          <cell r="D27">
            <v>18</v>
          </cell>
          <cell r="E27" t="str">
            <v>ACUTE</v>
          </cell>
          <cell r="F27" t="str">
            <v>GBR</v>
          </cell>
          <cell r="G27" t="str">
            <v>Wicomico</v>
          </cell>
          <cell r="H27" t="str">
            <v>No</v>
          </cell>
          <cell r="I27" t="str">
            <v>TIDALHEALTH PENINSULA REGIONAL, INC.</v>
          </cell>
          <cell r="J27" t="str">
            <v>Tidal- Peninsula</v>
          </cell>
        </row>
        <row r="28">
          <cell r="A28">
            <v>210022</v>
          </cell>
          <cell r="B28">
            <v>20</v>
          </cell>
          <cell r="C28">
            <v>22</v>
          </cell>
          <cell r="D28">
            <v>20</v>
          </cell>
          <cell r="E28" t="str">
            <v>ACUTE</v>
          </cell>
          <cell r="F28" t="str">
            <v>GBR</v>
          </cell>
          <cell r="G28" t="str">
            <v>Montgomery</v>
          </cell>
          <cell r="H28" t="str">
            <v>Yes</v>
          </cell>
          <cell r="I28" t="str">
            <v>SUBURBAN HOSPITAL</v>
          </cell>
          <cell r="J28" t="str">
            <v>JHH- Suburban</v>
          </cell>
        </row>
        <row r="29">
          <cell r="A29">
            <v>210023</v>
          </cell>
          <cell r="B29">
            <v>21</v>
          </cell>
          <cell r="C29">
            <v>23</v>
          </cell>
          <cell r="D29">
            <v>21</v>
          </cell>
          <cell r="E29" t="str">
            <v>ACUTE</v>
          </cell>
          <cell r="F29" t="str">
            <v>GBR</v>
          </cell>
          <cell r="G29" t="str">
            <v>Anne Arundel</v>
          </cell>
          <cell r="H29" t="str">
            <v>No</v>
          </cell>
          <cell r="I29" t="str">
            <v>ANNE ARUNDEL MEDICAL CENTER</v>
          </cell>
          <cell r="J29" t="str">
            <v>Luminis- Anne Arundel</v>
          </cell>
        </row>
        <row r="30">
          <cell r="A30">
            <v>210024</v>
          </cell>
          <cell r="B30">
            <v>22</v>
          </cell>
          <cell r="C30">
            <v>24</v>
          </cell>
          <cell r="D30">
            <v>22</v>
          </cell>
          <cell r="E30" t="str">
            <v>ACUTE</v>
          </cell>
          <cell r="F30" t="str">
            <v>GBR</v>
          </cell>
          <cell r="G30" t="str">
            <v>Baltimore City</v>
          </cell>
          <cell r="H30" t="str">
            <v>Yes</v>
          </cell>
          <cell r="I30" t="str">
            <v>MEDSTAR UNION MEMORIAL HOSPITAL</v>
          </cell>
          <cell r="J30" t="str">
            <v>MedStar- Union Mem</v>
          </cell>
        </row>
        <row r="31">
          <cell r="A31">
            <v>210025</v>
          </cell>
          <cell r="C31">
            <v>25</v>
          </cell>
          <cell r="D31">
            <v>23</v>
          </cell>
          <cell r="E31" t="str">
            <v>ACUTE</v>
          </cell>
          <cell r="F31" t="str">
            <v>GBR</v>
          </cell>
          <cell r="G31" t="str">
            <v>Allegany</v>
          </cell>
          <cell r="H31" t="str">
            <v>No</v>
          </cell>
          <cell r="I31" t="str">
            <v>(OLD) MEMORIAL OF CUMBERLAND</v>
          </cell>
          <cell r="J31" t="str">
            <v>Cumberland</v>
          </cell>
        </row>
        <row r="32">
          <cell r="A32">
            <v>210027</v>
          </cell>
          <cell r="B32">
            <v>25</v>
          </cell>
          <cell r="C32">
            <v>27</v>
          </cell>
          <cell r="D32">
            <v>25</v>
          </cell>
          <cell r="E32" t="str">
            <v>ACUTE</v>
          </cell>
          <cell r="F32" t="str">
            <v>TPR</v>
          </cell>
          <cell r="G32" t="str">
            <v>Allegany</v>
          </cell>
          <cell r="H32" t="str">
            <v>No</v>
          </cell>
          <cell r="I32" t="str">
            <v>UPMC - WESTERN MARYLAND</v>
          </cell>
          <cell r="J32" t="str">
            <v>Western Maryland</v>
          </cell>
        </row>
        <row r="33">
          <cell r="A33">
            <v>210028</v>
          </cell>
          <cell r="B33">
            <v>26</v>
          </cell>
          <cell r="C33">
            <v>28</v>
          </cell>
          <cell r="D33">
            <v>26</v>
          </cell>
          <cell r="E33" t="str">
            <v>ACUTE</v>
          </cell>
          <cell r="F33" t="str">
            <v>GBR</v>
          </cell>
          <cell r="G33" t="str">
            <v>St. Marys</v>
          </cell>
          <cell r="H33" t="str">
            <v>No</v>
          </cell>
          <cell r="I33" t="str">
            <v>MEDSTAR ST. MARY'S HOSPITAL</v>
          </cell>
          <cell r="J33" t="str">
            <v>MedStar- St. Mary's</v>
          </cell>
        </row>
        <row r="34">
          <cell r="A34">
            <v>210029</v>
          </cell>
          <cell r="B34">
            <v>27</v>
          </cell>
          <cell r="C34">
            <v>29</v>
          </cell>
          <cell r="D34">
            <v>27</v>
          </cell>
          <cell r="E34" t="str">
            <v>ACUTE</v>
          </cell>
          <cell r="F34" t="str">
            <v>GBR</v>
          </cell>
          <cell r="G34" t="str">
            <v>Baltimore City</v>
          </cell>
          <cell r="H34" t="str">
            <v>Yes</v>
          </cell>
          <cell r="I34" t="str">
            <v>JOHNS HOPKINS BAYVIEW MEDICAL CENTER</v>
          </cell>
          <cell r="J34" t="str">
            <v>JHH- Bayview</v>
          </cell>
        </row>
        <row r="35">
          <cell r="A35">
            <v>210030</v>
          </cell>
          <cell r="B35">
            <v>28</v>
          </cell>
          <cell r="C35">
            <v>30</v>
          </cell>
          <cell r="D35">
            <v>28</v>
          </cell>
          <cell r="E35" t="str">
            <v>ACUTE</v>
          </cell>
          <cell r="F35" t="str">
            <v>TPR</v>
          </cell>
          <cell r="G35" t="str">
            <v>Kent</v>
          </cell>
          <cell r="H35" t="str">
            <v>No</v>
          </cell>
          <cell r="I35" t="str">
            <v>UM-SHORE REGIONAL HEALTH AT CHESTERTOWN</v>
          </cell>
          <cell r="J35" t="str">
            <v>UMMS- Chestertown</v>
          </cell>
        </row>
        <row r="36">
          <cell r="A36">
            <v>210032</v>
          </cell>
          <cell r="B36">
            <v>30</v>
          </cell>
          <cell r="C36">
            <v>32</v>
          </cell>
          <cell r="D36">
            <v>30</v>
          </cell>
          <cell r="E36" t="str">
            <v>ACUTE</v>
          </cell>
          <cell r="F36" t="str">
            <v>TPR</v>
          </cell>
          <cell r="G36" t="str">
            <v>Cecil</v>
          </cell>
          <cell r="H36" t="str">
            <v>No</v>
          </cell>
          <cell r="I36" t="str">
            <v>CHRISTIANACARE, UNION HOSPITAL</v>
          </cell>
          <cell r="J36" t="str">
            <v>ChristianaCare, Union</v>
          </cell>
        </row>
        <row r="37">
          <cell r="A37">
            <v>210033</v>
          </cell>
          <cell r="B37">
            <v>31</v>
          </cell>
          <cell r="C37">
            <v>33</v>
          </cell>
          <cell r="D37">
            <v>31</v>
          </cell>
          <cell r="E37" t="str">
            <v>ACUTE</v>
          </cell>
          <cell r="F37" t="str">
            <v>TPR</v>
          </cell>
          <cell r="G37" t="str">
            <v>Carroll</v>
          </cell>
          <cell r="H37" t="str">
            <v>No</v>
          </cell>
          <cell r="I37" t="str">
            <v>CARROLL HOSPITAL CENTER</v>
          </cell>
          <cell r="J37" t="str">
            <v>Lifebridge- Carroll</v>
          </cell>
        </row>
        <row r="38">
          <cell r="A38">
            <v>210034</v>
          </cell>
          <cell r="B38">
            <v>32</v>
          </cell>
          <cell r="C38">
            <v>34</v>
          </cell>
          <cell r="D38">
            <v>32</v>
          </cell>
          <cell r="E38" t="str">
            <v>ACUTE</v>
          </cell>
          <cell r="F38" t="str">
            <v>GBR</v>
          </cell>
          <cell r="G38" t="str">
            <v>Baltimore City</v>
          </cell>
          <cell r="H38" t="str">
            <v>Yes</v>
          </cell>
          <cell r="I38" t="str">
            <v>MEDSTAR HARBOR HOSPITAL CENTER</v>
          </cell>
          <cell r="J38" t="str">
            <v>MedStar- Harbor</v>
          </cell>
        </row>
        <row r="39">
          <cell r="A39">
            <v>210035</v>
          </cell>
          <cell r="B39">
            <v>33</v>
          </cell>
          <cell r="C39">
            <v>35</v>
          </cell>
          <cell r="D39">
            <v>33</v>
          </cell>
          <cell r="E39" t="str">
            <v>ACUTE</v>
          </cell>
          <cell r="F39" t="str">
            <v>GBR</v>
          </cell>
          <cell r="G39" t="str">
            <v>Charles</v>
          </cell>
          <cell r="H39" t="str">
            <v>No</v>
          </cell>
          <cell r="I39" t="str">
            <v>UM-CHARLES REGIONAL MEDICAL CENTER</v>
          </cell>
          <cell r="J39" t="str">
            <v>UMMS- Charles</v>
          </cell>
        </row>
        <row r="40">
          <cell r="A40">
            <v>210037</v>
          </cell>
          <cell r="B40">
            <v>35</v>
          </cell>
          <cell r="C40">
            <v>37</v>
          </cell>
          <cell r="D40">
            <v>35</v>
          </cell>
          <cell r="E40" t="str">
            <v>ACUTE</v>
          </cell>
          <cell r="F40" t="str">
            <v>TPR</v>
          </cell>
          <cell r="G40" t="str">
            <v>Talbot</v>
          </cell>
          <cell r="H40" t="str">
            <v>No</v>
          </cell>
          <cell r="I40" t="str">
            <v>UM-SHORE REGIONAL HEALTH AT EASTON</v>
          </cell>
          <cell r="J40" t="str">
            <v>UMMS- Easton</v>
          </cell>
        </row>
        <row r="41">
          <cell r="A41">
            <v>210038</v>
          </cell>
          <cell r="B41">
            <v>36</v>
          </cell>
          <cell r="C41">
            <v>38</v>
          </cell>
          <cell r="D41">
            <v>36</v>
          </cell>
          <cell r="E41" t="str">
            <v>ACUTE</v>
          </cell>
          <cell r="F41" t="str">
            <v>GBR</v>
          </cell>
          <cell r="G41" t="str">
            <v>Baltimore City</v>
          </cell>
          <cell r="H41" t="str">
            <v>Yes</v>
          </cell>
          <cell r="I41" t="str">
            <v>UMMC MIDTOWN CAMPUS</v>
          </cell>
          <cell r="J41" t="str">
            <v>UMMS- Midtown</v>
          </cell>
        </row>
        <row r="42">
          <cell r="A42">
            <v>210039</v>
          </cell>
          <cell r="B42">
            <v>37</v>
          </cell>
          <cell r="C42">
            <v>39</v>
          </cell>
          <cell r="D42">
            <v>37</v>
          </cell>
          <cell r="E42" t="str">
            <v>ACUTE</v>
          </cell>
          <cell r="F42" t="str">
            <v>TPR</v>
          </cell>
          <cell r="G42" t="str">
            <v>Calvert</v>
          </cell>
          <cell r="H42" t="str">
            <v>No</v>
          </cell>
          <cell r="I42" t="str">
            <v>CALVERT HEALTH MEDICAL CENTER</v>
          </cell>
          <cell r="J42" t="str">
            <v>Calvert</v>
          </cell>
        </row>
        <row r="43">
          <cell r="A43">
            <v>210040</v>
          </cell>
          <cell r="B43">
            <v>38</v>
          </cell>
          <cell r="C43">
            <v>40</v>
          </cell>
          <cell r="D43">
            <v>38</v>
          </cell>
          <cell r="E43" t="str">
            <v>ACUTE</v>
          </cell>
          <cell r="F43" t="str">
            <v>GBR</v>
          </cell>
          <cell r="G43" t="str">
            <v>Baltimore</v>
          </cell>
          <cell r="H43" t="str">
            <v>No</v>
          </cell>
          <cell r="I43" t="str">
            <v>NORTHWEST HOSPITAL CENTER</v>
          </cell>
          <cell r="J43" t="str">
            <v>Lifebridge- Northwest</v>
          </cell>
        </row>
        <row r="44">
          <cell r="A44">
            <v>210043</v>
          </cell>
          <cell r="B44">
            <v>41</v>
          </cell>
          <cell r="C44">
            <v>43</v>
          </cell>
          <cell r="D44">
            <v>41</v>
          </cell>
          <cell r="E44" t="str">
            <v>ACUTE</v>
          </cell>
          <cell r="F44" t="str">
            <v>GBR</v>
          </cell>
          <cell r="G44" t="str">
            <v>Anne Arundel</v>
          </cell>
          <cell r="H44" t="str">
            <v>Yes</v>
          </cell>
          <cell r="I44" t="str">
            <v>UM-BALTIMORE WASHINGTON MEDICAL CENTER</v>
          </cell>
          <cell r="J44" t="str">
            <v>UMMS- BWMC</v>
          </cell>
        </row>
        <row r="45">
          <cell r="A45">
            <v>210044</v>
          </cell>
          <cell r="B45">
            <v>42</v>
          </cell>
          <cell r="C45">
            <v>44</v>
          </cell>
          <cell r="D45">
            <v>42</v>
          </cell>
          <cell r="E45" t="str">
            <v>ACUTE</v>
          </cell>
          <cell r="F45" t="str">
            <v>GBR</v>
          </cell>
          <cell r="G45" t="str">
            <v>Baltimore</v>
          </cell>
          <cell r="H45" t="str">
            <v>Yes</v>
          </cell>
          <cell r="I45" t="str">
            <v>GREATER BALTIMORE MEDICAL CENTER</v>
          </cell>
          <cell r="J45" t="str">
            <v>GBMC</v>
          </cell>
        </row>
        <row r="46">
          <cell r="A46">
            <v>210045</v>
          </cell>
          <cell r="B46">
            <v>43</v>
          </cell>
          <cell r="C46">
            <v>45</v>
          </cell>
          <cell r="D46">
            <v>43</v>
          </cell>
          <cell r="E46" t="str">
            <v>FS MF</v>
          </cell>
          <cell r="F46" t="str">
            <v>TPR</v>
          </cell>
          <cell r="G46" t="str">
            <v>Somerset</v>
          </cell>
          <cell r="H46" t="str">
            <v>No</v>
          </cell>
          <cell r="I46" t="str">
            <v>TIDALHEALTH MCCREADY PAVILION</v>
          </cell>
          <cell r="J46" t="str">
            <v>Tidal- McCready</v>
          </cell>
        </row>
        <row r="47">
          <cell r="A47">
            <v>210048</v>
          </cell>
          <cell r="B47">
            <v>46</v>
          </cell>
          <cell r="C47">
            <v>48</v>
          </cell>
          <cell r="D47">
            <v>46</v>
          </cell>
          <cell r="E47" t="str">
            <v>ACUTE</v>
          </cell>
          <cell r="F47" t="str">
            <v>GBR</v>
          </cell>
          <cell r="G47" t="str">
            <v>Howard</v>
          </cell>
          <cell r="H47" t="str">
            <v>No</v>
          </cell>
          <cell r="I47" t="str">
            <v>HOWARD COUNTY GENERAL HOSPITAL</v>
          </cell>
          <cell r="J47" t="str">
            <v>JHH- Howard County</v>
          </cell>
        </row>
        <row r="48">
          <cell r="A48">
            <v>210048</v>
          </cell>
          <cell r="B48">
            <v>46</v>
          </cell>
          <cell r="C48">
            <v>48</v>
          </cell>
          <cell r="D48">
            <v>46</v>
          </cell>
          <cell r="E48" t="str">
            <v>ACUTE</v>
          </cell>
          <cell r="F48" t="str">
            <v>GBR</v>
          </cell>
          <cell r="G48" t="str">
            <v>Howard</v>
          </cell>
          <cell r="H48" t="str">
            <v>No</v>
          </cell>
          <cell r="I48" t="str">
            <v>JOHNS HOPKINS HOWARD COUNTY MEDICAL CENTER</v>
          </cell>
          <cell r="J48" t="str">
            <v>JHH- Howard County</v>
          </cell>
        </row>
        <row r="49">
          <cell r="A49">
            <v>210049</v>
          </cell>
          <cell r="B49">
            <v>47</v>
          </cell>
          <cell r="C49">
            <v>49</v>
          </cell>
          <cell r="D49">
            <v>47</v>
          </cell>
          <cell r="E49" t="str">
            <v>ACUTE</v>
          </cell>
          <cell r="F49" t="str">
            <v>GBR</v>
          </cell>
          <cell r="G49" t="str">
            <v>Harford</v>
          </cell>
          <cell r="H49" t="str">
            <v>No</v>
          </cell>
          <cell r="I49" t="str">
            <v>UM-UPPER CHESAPEAKE MEDICAL CENTER</v>
          </cell>
          <cell r="J49" t="str">
            <v>UMMS-Upper Chesapeake</v>
          </cell>
        </row>
        <row r="50">
          <cell r="A50">
            <v>210051</v>
          </cell>
          <cell r="B50">
            <v>48</v>
          </cell>
          <cell r="C50">
            <v>51</v>
          </cell>
          <cell r="D50">
            <v>48</v>
          </cell>
          <cell r="E50" t="str">
            <v>ACUTE</v>
          </cell>
          <cell r="F50" t="str">
            <v>GBR</v>
          </cell>
          <cell r="G50" t="str">
            <v>Prince Georges</v>
          </cell>
          <cell r="H50" t="str">
            <v>No</v>
          </cell>
          <cell r="I50" t="str">
            <v>DOCTORS COMMUNITY MEDICAL CENTER</v>
          </cell>
          <cell r="J50" t="str">
            <v>Luminis- Doctors</v>
          </cell>
        </row>
        <row r="51">
          <cell r="A51">
            <v>210052</v>
          </cell>
          <cell r="E51" t="str">
            <v>SPECIALTY</v>
          </cell>
          <cell r="F51" t="str">
            <v>Other</v>
          </cell>
          <cell r="G51" t="str">
            <v>Baltimore City</v>
          </cell>
          <cell r="H51" t="str">
            <v>No</v>
          </cell>
          <cell r="I51" t="str">
            <v>KENNEDY KRIEGER INSTITUTE</v>
          </cell>
          <cell r="J51" t="str">
            <v>Kennedy Krieger Institute</v>
          </cell>
        </row>
        <row r="52">
          <cell r="A52">
            <v>210054</v>
          </cell>
          <cell r="B52">
            <v>49</v>
          </cell>
          <cell r="C52">
            <v>54</v>
          </cell>
          <cell r="D52">
            <v>49</v>
          </cell>
          <cell r="E52" t="str">
            <v>ACUTE</v>
          </cell>
          <cell r="F52" t="str">
            <v>GBR</v>
          </cell>
          <cell r="G52" t="str">
            <v>Prince Georges</v>
          </cell>
          <cell r="H52" t="str">
            <v>No</v>
          </cell>
          <cell r="I52" t="str">
            <v>(OLD) SOUTHERN MARYLAND HOSPITAL</v>
          </cell>
          <cell r="J52" t="str">
            <v>Southern Maryland</v>
          </cell>
        </row>
        <row r="53">
          <cell r="A53">
            <v>210055</v>
          </cell>
          <cell r="B53">
            <v>50</v>
          </cell>
          <cell r="C53">
            <v>55</v>
          </cell>
          <cell r="D53">
            <v>50</v>
          </cell>
          <cell r="E53" t="str">
            <v>ACUTE</v>
          </cell>
          <cell r="F53" t="str">
            <v>GBR</v>
          </cell>
          <cell r="G53" t="str">
            <v>Prince Georges</v>
          </cell>
          <cell r="H53" t="str">
            <v>No</v>
          </cell>
          <cell r="I53" t="str">
            <v>UM LAUREL MEDICAL CENTER</v>
          </cell>
          <cell r="J53" t="str">
            <v>UMMS- Laurel</v>
          </cell>
        </row>
        <row r="54">
          <cell r="A54">
            <v>210055</v>
          </cell>
          <cell r="B54">
            <v>50</v>
          </cell>
          <cell r="C54">
            <v>55</v>
          </cell>
          <cell r="D54">
            <v>50</v>
          </cell>
          <cell r="E54" t="str">
            <v>FS MF</v>
          </cell>
          <cell r="F54" t="str">
            <v>GBR</v>
          </cell>
          <cell r="G54" t="str">
            <v>Prince Georges</v>
          </cell>
          <cell r="H54" t="str">
            <v>No</v>
          </cell>
          <cell r="I54" t="str">
            <v>UM LAUREL MEDICAL CENTER</v>
          </cell>
          <cell r="J54" t="str">
            <v>UMMS- Laurel</v>
          </cell>
        </row>
        <row r="55">
          <cell r="A55">
            <v>210056</v>
          </cell>
          <cell r="B55">
            <v>52</v>
          </cell>
          <cell r="C55">
            <v>2004</v>
          </cell>
          <cell r="D55">
            <v>52</v>
          </cell>
          <cell r="E55" t="str">
            <v>ACUTE</v>
          </cell>
          <cell r="F55" t="str">
            <v>GBR</v>
          </cell>
          <cell r="G55" t="str">
            <v>Baltimore City</v>
          </cell>
          <cell r="H55" t="str">
            <v>Yes</v>
          </cell>
          <cell r="I55" t="str">
            <v>MEDSTAR GOOD SAMARITAN</v>
          </cell>
          <cell r="J55" t="str">
            <v>MedStar- Good Sam</v>
          </cell>
        </row>
        <row r="56">
          <cell r="A56">
            <v>210057</v>
          </cell>
          <cell r="B56">
            <v>53</v>
          </cell>
          <cell r="C56">
            <v>5050</v>
          </cell>
          <cell r="D56">
            <v>53</v>
          </cell>
          <cell r="E56" t="str">
            <v>ACUTE</v>
          </cell>
          <cell r="F56" t="str">
            <v>GBR</v>
          </cell>
          <cell r="G56" t="str">
            <v>Montgomery</v>
          </cell>
          <cell r="H56" t="str">
            <v>Yes</v>
          </cell>
          <cell r="I56" t="str">
            <v>SHADY GROVE ADVENTIST HOSPITAL</v>
          </cell>
          <cell r="J56" t="str">
            <v>Adventist- Shady Grove</v>
          </cell>
        </row>
        <row r="57">
          <cell r="A57">
            <v>210058</v>
          </cell>
          <cell r="B57">
            <v>51</v>
          </cell>
          <cell r="C57">
            <v>2001</v>
          </cell>
          <cell r="D57">
            <v>51</v>
          </cell>
          <cell r="E57" t="str">
            <v>ACUTE</v>
          </cell>
          <cell r="F57" t="str">
            <v>GBR</v>
          </cell>
          <cell r="G57" t="str">
            <v>Baltimore City</v>
          </cell>
          <cell r="H57" t="str">
            <v>No</v>
          </cell>
          <cell r="I57" t="str">
            <v>UM-REHABILITATION &amp; ORTHOPAEDIC INSTITUTE</v>
          </cell>
          <cell r="J57" t="str">
            <v>UMMS- UMROI</v>
          </cell>
        </row>
        <row r="58">
          <cell r="A58">
            <v>210060</v>
          </cell>
          <cell r="B58">
            <v>60</v>
          </cell>
          <cell r="C58">
            <v>60</v>
          </cell>
          <cell r="D58">
            <v>60</v>
          </cell>
          <cell r="E58" t="str">
            <v>ACUTE</v>
          </cell>
          <cell r="F58" t="str">
            <v>GBR</v>
          </cell>
          <cell r="G58" t="str">
            <v>Prince Georges</v>
          </cell>
          <cell r="H58" t="str">
            <v>No</v>
          </cell>
          <cell r="I58" t="str">
            <v>ADVENTIST HEALTHCARE FORT WASHINGTON MEDICAL CENTER</v>
          </cell>
          <cell r="J58" t="str">
            <v>Adventist-Ft. Washington</v>
          </cell>
        </row>
        <row r="59">
          <cell r="A59">
            <v>210061</v>
          </cell>
          <cell r="B59">
            <v>58</v>
          </cell>
          <cell r="C59">
            <v>61</v>
          </cell>
          <cell r="D59">
            <v>58</v>
          </cell>
          <cell r="E59" t="str">
            <v>ACUTE</v>
          </cell>
          <cell r="F59" t="str">
            <v>GBR</v>
          </cell>
          <cell r="G59" t="str">
            <v>Worcester</v>
          </cell>
          <cell r="H59" t="str">
            <v>No</v>
          </cell>
          <cell r="I59" t="str">
            <v>ATLANTIC GENERAL HOSPITAL</v>
          </cell>
          <cell r="J59" t="str">
            <v>Atlantic General</v>
          </cell>
        </row>
        <row r="60">
          <cell r="A60">
            <v>210062</v>
          </cell>
          <cell r="C60">
            <v>62</v>
          </cell>
          <cell r="E60" t="str">
            <v>ACUTE</v>
          </cell>
          <cell r="F60" t="str">
            <v>GBR</v>
          </cell>
          <cell r="G60" t="str">
            <v>Prince Georges</v>
          </cell>
          <cell r="H60" t="str">
            <v>No</v>
          </cell>
          <cell r="I60" t="str">
            <v>MEDSTAR SOUTHERN MARYLAND HOSPITAL CENTER</v>
          </cell>
          <cell r="J60" t="str">
            <v>MedStar- Southern MD</v>
          </cell>
        </row>
        <row r="61">
          <cell r="A61">
            <v>210063</v>
          </cell>
          <cell r="C61">
            <v>63</v>
          </cell>
          <cell r="E61" t="str">
            <v>ACUTE</v>
          </cell>
          <cell r="F61" t="str">
            <v>GBR</v>
          </cell>
          <cell r="G61" t="str">
            <v>Baltimore</v>
          </cell>
          <cell r="H61" t="str">
            <v>No</v>
          </cell>
          <cell r="I61" t="str">
            <v>UM-ST. JOSEPH MEDICAL CENTER</v>
          </cell>
          <cell r="J61" t="str">
            <v>UMMS- St. Joe</v>
          </cell>
        </row>
        <row r="62">
          <cell r="A62">
            <v>210064</v>
          </cell>
          <cell r="C62">
            <v>5033</v>
          </cell>
          <cell r="E62" t="str">
            <v>ACUTE</v>
          </cell>
          <cell r="F62" t="str">
            <v>GBR</v>
          </cell>
          <cell r="G62" t="str">
            <v>Baltimore City</v>
          </cell>
          <cell r="H62" t="str">
            <v>No</v>
          </cell>
          <cell r="I62" t="str">
            <v>LEVINDALE</v>
          </cell>
          <cell r="J62" t="str">
            <v>Lifebridge- Levindale</v>
          </cell>
        </row>
        <row r="63">
          <cell r="A63">
            <v>210065</v>
          </cell>
          <cell r="C63">
            <v>65</v>
          </cell>
          <cell r="E63" t="str">
            <v>ACUTE</v>
          </cell>
          <cell r="F63" t="str">
            <v>OTH</v>
          </cell>
          <cell r="G63" t="str">
            <v>Montgomery</v>
          </cell>
          <cell r="H63" t="str">
            <v>No</v>
          </cell>
          <cell r="I63" t="str">
            <v>HOLY CROSS HOSPITAL-GERMANTOWN</v>
          </cell>
          <cell r="J63" t="str">
            <v>Trinity - Holy Cross Germantown</v>
          </cell>
        </row>
        <row r="64">
          <cell r="A64">
            <v>210068</v>
          </cell>
          <cell r="C64">
            <v>68</v>
          </cell>
          <cell r="E64" t="str">
            <v>ACUTE</v>
          </cell>
          <cell r="F64" t="str">
            <v>Other</v>
          </cell>
          <cell r="G64" t="str">
            <v>Baltimore City</v>
          </cell>
          <cell r="H64" t="str">
            <v>No</v>
          </cell>
          <cell r="I64" t="str">
            <v>BALTIMORE CONVENTION CENTER</v>
          </cell>
          <cell r="J64" t="str">
            <v>UMMS- Convention Center</v>
          </cell>
        </row>
        <row r="65">
          <cell r="A65">
            <v>210080</v>
          </cell>
          <cell r="D65">
            <v>80</v>
          </cell>
          <cell r="E65" t="str">
            <v>ACUTE</v>
          </cell>
          <cell r="F65" t="str">
            <v>GBR</v>
          </cell>
          <cell r="G65" t="str">
            <v>Baltimore City</v>
          </cell>
          <cell r="H65" t="str">
            <v>Yes</v>
          </cell>
          <cell r="I65" t="str">
            <v>SINAI HOSPITAL ONCOLOGY</v>
          </cell>
          <cell r="J65" t="str">
            <v>Lifebridge- Sinai Oncology</v>
          </cell>
        </row>
        <row r="66">
          <cell r="A66">
            <v>210087</v>
          </cell>
          <cell r="C66">
            <v>87</v>
          </cell>
          <cell r="E66" t="str">
            <v>FS ER</v>
          </cell>
          <cell r="F66" t="str">
            <v>GBR</v>
          </cell>
          <cell r="G66" t="str">
            <v>Montgomery</v>
          </cell>
          <cell r="H66" t="str">
            <v>No</v>
          </cell>
          <cell r="I66" t="str">
            <v>GERMANTOWN EMERGENCY CENTER</v>
          </cell>
          <cell r="J66" t="str">
            <v>Adventist- Germantown ED</v>
          </cell>
        </row>
        <row r="67">
          <cell r="A67">
            <v>210088</v>
          </cell>
          <cell r="C67">
            <v>88</v>
          </cell>
          <cell r="E67" t="str">
            <v>FS ER</v>
          </cell>
          <cell r="F67" t="str">
            <v>GBR</v>
          </cell>
          <cell r="G67" t="str">
            <v>QueenAnnes</v>
          </cell>
          <cell r="H67" t="str">
            <v>No</v>
          </cell>
          <cell r="I67" t="str">
            <v>UM-QUEEN ANNE'S FREESTANDING EMERGENCY</v>
          </cell>
          <cell r="J67" t="str">
            <v>UMMS-Queen Anne's ED</v>
          </cell>
        </row>
        <row r="68">
          <cell r="A68">
            <v>210089</v>
          </cell>
          <cell r="C68">
            <v>89</v>
          </cell>
          <cell r="E68" t="str">
            <v>SPECIALTY</v>
          </cell>
          <cell r="F68" t="str">
            <v>Other</v>
          </cell>
          <cell r="G68" t="str">
            <v>Montgomery</v>
          </cell>
          <cell r="H68" t="str">
            <v>No</v>
          </cell>
          <cell r="I68" t="str">
            <v>ADVENTIST REHAB AT WHITE OAK</v>
          </cell>
          <cell r="J68" t="str">
            <v>Adventist Rehab</v>
          </cell>
        </row>
        <row r="69">
          <cell r="A69">
            <v>210333</v>
          </cell>
          <cell r="C69">
            <v>333</v>
          </cell>
          <cell r="E69" t="str">
            <v>FS ER</v>
          </cell>
          <cell r="F69" t="str">
            <v>GBR</v>
          </cell>
          <cell r="G69" t="str">
            <v>Prince Georges</v>
          </cell>
          <cell r="H69" t="str">
            <v>No</v>
          </cell>
          <cell r="I69" t="str">
            <v>UM-BOWIE HEALTH CENTER</v>
          </cell>
          <cell r="J69" t="str">
            <v>UMMS-Bowie ED</v>
          </cell>
        </row>
        <row r="70">
          <cell r="A70">
            <v>210904</v>
          </cell>
          <cell r="B70">
            <v>54</v>
          </cell>
          <cell r="C70">
            <v>904</v>
          </cell>
          <cell r="D70">
            <v>54</v>
          </cell>
          <cell r="E70" t="str">
            <v>ACUTE</v>
          </cell>
          <cell r="F70" t="str">
            <v>GBR</v>
          </cell>
          <cell r="G70" t="str">
            <v>Baltimore</v>
          </cell>
          <cell r="H70" t="str">
            <v>Yes</v>
          </cell>
          <cell r="I70" t="str">
            <v>(OLD) JOHNS HOPKINS ONCOLOGY</v>
          </cell>
          <cell r="J70" t="str">
            <v>JH Oncology</v>
          </cell>
        </row>
        <row r="71">
          <cell r="A71">
            <v>212002</v>
          </cell>
          <cell r="E71" t="str">
            <v>CHRONIC</v>
          </cell>
          <cell r="F71" t="str">
            <v>Specialty</v>
          </cell>
          <cell r="G71" t="str">
            <v>Allegany</v>
          </cell>
          <cell r="H71" t="str">
            <v>No</v>
          </cell>
          <cell r="I71" t="str">
            <v>WESTERN MARYLAND HOSPITAL CENTER</v>
          </cell>
          <cell r="J71" t="str">
            <v>WMD Specialty Hospital</v>
          </cell>
        </row>
        <row r="72">
          <cell r="A72">
            <v>212003</v>
          </cell>
          <cell r="E72" t="str">
            <v>CHRONIC</v>
          </cell>
          <cell r="F72" t="str">
            <v>Other</v>
          </cell>
          <cell r="G72" t="str">
            <v>Wicomico</v>
          </cell>
          <cell r="H72" t="str">
            <v>No</v>
          </cell>
          <cell r="I72" t="str">
            <v>DEER'S HEAD HOSPITAL CENTER</v>
          </cell>
          <cell r="J72" t="str">
            <v>Deer’s Head Hospital Center</v>
          </cell>
        </row>
        <row r="73">
          <cell r="A73">
            <v>212005</v>
          </cell>
          <cell r="E73" t="str">
            <v>CHRONIC</v>
          </cell>
          <cell r="F73" t="str">
            <v>GBR</v>
          </cell>
          <cell r="G73" t="str">
            <v>Baltimore</v>
          </cell>
          <cell r="H73" t="str">
            <v>No</v>
          </cell>
          <cell r="I73" t="str">
            <v>(OLD) LEVINDALE GERIATRIC CENTER</v>
          </cell>
          <cell r="J73" t="str">
            <v>Levindale Geriatric</v>
          </cell>
        </row>
        <row r="74">
          <cell r="A74">
            <v>212007</v>
          </cell>
          <cell r="C74">
            <v>5089</v>
          </cell>
          <cell r="E74" t="str">
            <v>CHRONIC</v>
          </cell>
          <cell r="F74" t="str">
            <v>Other</v>
          </cell>
          <cell r="G74" t="str">
            <v>Baltimore</v>
          </cell>
          <cell r="H74" t="str">
            <v>No</v>
          </cell>
          <cell r="I74" t="str">
            <v>(OLD) UNIVERSITY SPECIALTY HOSPITAL</v>
          </cell>
          <cell r="J74" t="str">
            <v>University Specialty</v>
          </cell>
        </row>
        <row r="75">
          <cell r="A75">
            <v>212203</v>
          </cell>
          <cell r="E75" t="str">
            <v>CHRONIC</v>
          </cell>
          <cell r="F75" t="str">
            <v>Other</v>
          </cell>
          <cell r="G75" t="str">
            <v>Prince Georges</v>
          </cell>
          <cell r="H75" t="str">
            <v>No</v>
          </cell>
          <cell r="I75" t="str">
            <v>GLADYS SPELLMAN CARE UNIT AT LAUREL REGION</v>
          </cell>
          <cell r="J75" t="str">
            <v>Gladys Spellman</v>
          </cell>
        </row>
        <row r="76">
          <cell r="A76">
            <v>213028</v>
          </cell>
          <cell r="C76">
            <v>3028</v>
          </cell>
          <cell r="E76" t="str">
            <v>SPECIALTY</v>
          </cell>
          <cell r="F76" t="str">
            <v>Other</v>
          </cell>
          <cell r="G76" t="str">
            <v>Wicomico</v>
          </cell>
          <cell r="H76" t="str">
            <v>No</v>
          </cell>
          <cell r="I76" t="str">
            <v>ENCOMPASS HEALTH REHABILITATION HOSPITAL</v>
          </cell>
          <cell r="J76" t="str">
            <v>Chesapeake Rehab</v>
          </cell>
        </row>
        <row r="77">
          <cell r="A77">
            <v>213029</v>
          </cell>
          <cell r="C77">
            <v>3029</v>
          </cell>
          <cell r="E77" t="str">
            <v>SPECIALTY</v>
          </cell>
          <cell r="F77" t="str">
            <v>Other</v>
          </cell>
          <cell r="G77" t="str">
            <v>Montgomery</v>
          </cell>
          <cell r="H77" t="str">
            <v>No</v>
          </cell>
          <cell r="I77" t="str">
            <v>ADVENTIST REHAB OF MARYLAND</v>
          </cell>
          <cell r="J77" t="str">
            <v>Adventist- Adv Rehab MD</v>
          </cell>
        </row>
        <row r="78">
          <cell r="A78">
            <v>213030</v>
          </cell>
          <cell r="C78">
            <v>3030</v>
          </cell>
          <cell r="E78" t="str">
            <v>SPECIALTY</v>
          </cell>
          <cell r="F78" t="str">
            <v>Other</v>
          </cell>
          <cell r="G78" t="str">
            <v>Prince Georges</v>
          </cell>
          <cell r="H78" t="str">
            <v>No</v>
          </cell>
          <cell r="I78" t="str">
            <v>ENCOMPASS HEALTH REHABILITATION HOSPITAL OF SOUTHERN MARYLAND</v>
          </cell>
          <cell r="J78" t="str">
            <v>Rehab Hospital of Bowie</v>
          </cell>
        </row>
        <row r="79">
          <cell r="A79">
            <v>213300</v>
          </cell>
          <cell r="C79">
            <v>5034</v>
          </cell>
          <cell r="E79" t="str">
            <v>SPECIALTY</v>
          </cell>
          <cell r="F79" t="str">
            <v>Other</v>
          </cell>
          <cell r="G79" t="str">
            <v>Baltimore City</v>
          </cell>
          <cell r="H79" t="str">
            <v>No</v>
          </cell>
          <cell r="I79" t="str">
            <v>MT. WASHINGTON PEDIATRIC HOSPITAL</v>
          </cell>
          <cell r="J79" t="str">
            <v>Mt. Washington Peds</v>
          </cell>
        </row>
        <row r="80">
          <cell r="A80">
            <v>214000</v>
          </cell>
          <cell r="C80">
            <v>4000</v>
          </cell>
          <cell r="E80" t="str">
            <v>PSYCHIATRIC</v>
          </cell>
          <cell r="F80" t="str">
            <v>Other</v>
          </cell>
          <cell r="G80" t="str">
            <v>Baltimore</v>
          </cell>
          <cell r="H80" t="str">
            <v>No</v>
          </cell>
          <cell r="I80" t="str">
            <v>SHEPPARD &amp; ENOCH PRATT HOSPITAL</v>
          </cell>
          <cell r="J80" t="str">
            <v>Sheppard Pratt</v>
          </cell>
        </row>
        <row r="81">
          <cell r="A81">
            <v>214002</v>
          </cell>
          <cell r="E81" t="str">
            <v>PSYCHIATRIC</v>
          </cell>
          <cell r="F81" t="str">
            <v>Other</v>
          </cell>
          <cell r="G81" t="str">
            <v>Dorchester</v>
          </cell>
          <cell r="H81" t="str">
            <v>No</v>
          </cell>
          <cell r="I81" t="str">
            <v>EASTERN SHORE HOSPITAL CENTER</v>
          </cell>
          <cell r="J81" t="str">
            <v>Eastern Shore Hospital Center</v>
          </cell>
        </row>
        <row r="82">
          <cell r="A82">
            <v>214003</v>
          </cell>
          <cell r="C82">
            <v>4003</v>
          </cell>
          <cell r="E82" t="str">
            <v>PSYCHIATRIC</v>
          </cell>
          <cell r="F82" t="str">
            <v>Other</v>
          </cell>
          <cell r="G82"/>
          <cell r="H82" t="str">
            <v>No</v>
          </cell>
          <cell r="I82" t="str">
            <v>BROOK LANE</v>
          </cell>
          <cell r="J82" t="str">
            <v>Brook Lane</v>
          </cell>
        </row>
        <row r="83">
          <cell r="A83">
            <v>214004</v>
          </cell>
          <cell r="E83" t="str">
            <v>PSYCHIATRIC</v>
          </cell>
          <cell r="F83" t="str">
            <v>Other</v>
          </cell>
          <cell r="G83" t="str">
            <v>Carroll</v>
          </cell>
          <cell r="H83" t="str">
            <v>No</v>
          </cell>
          <cell r="I83" t="str">
            <v>SPRINGFIELD HOSPITAL CENTER</v>
          </cell>
          <cell r="J83" t="str">
            <v>Springfield Hospital Center</v>
          </cell>
        </row>
        <row r="84">
          <cell r="A84">
            <v>214012</v>
          </cell>
          <cell r="E84" t="str">
            <v>PSYCHIATRIC</v>
          </cell>
          <cell r="F84" t="str">
            <v>Other</v>
          </cell>
          <cell r="G84" t="str">
            <v>Allegany</v>
          </cell>
          <cell r="H84" t="str">
            <v>No</v>
          </cell>
          <cell r="I84" t="str">
            <v>THOMAS B. FINAN CENTER</v>
          </cell>
          <cell r="J84" t="str">
            <v>Thomas B. Finan Center</v>
          </cell>
        </row>
        <row r="85">
          <cell r="A85">
            <v>214013</v>
          </cell>
          <cell r="C85">
            <v>4013</v>
          </cell>
          <cell r="E85" t="str">
            <v>PSYCHIATRIC</v>
          </cell>
          <cell r="F85" t="str">
            <v>Other</v>
          </cell>
          <cell r="G85"/>
          <cell r="H85" t="str">
            <v>No</v>
          </cell>
          <cell r="I85" t="str">
            <v>ADVENTIST BEHAVIORAL HEALTH-ROCKVILLE</v>
          </cell>
          <cell r="J85" t="str">
            <v>Adventist- BH-Rockville</v>
          </cell>
        </row>
        <row r="86">
          <cell r="A86">
            <v>214019</v>
          </cell>
          <cell r="C86">
            <v>4019</v>
          </cell>
          <cell r="E86" t="str">
            <v>PSYCHIATRIC</v>
          </cell>
          <cell r="F86" t="str">
            <v>Other</v>
          </cell>
          <cell r="G86" t="str">
            <v>Anne Arundel</v>
          </cell>
          <cell r="H86" t="str">
            <v>No</v>
          </cell>
          <cell r="I86" t="str">
            <v>J. KENT MCNEW FAMILY MEDICAL CENTER</v>
          </cell>
          <cell r="J86" t="str">
            <v>McNew Family Medical Center</v>
          </cell>
        </row>
        <row r="87">
          <cell r="A87">
            <v>218992</v>
          </cell>
          <cell r="C87">
            <v>8992</v>
          </cell>
          <cell r="D87">
            <v>71</v>
          </cell>
          <cell r="E87" t="str">
            <v>ACUTE</v>
          </cell>
          <cell r="F87" t="str">
            <v>GBR</v>
          </cell>
          <cell r="G87" t="str">
            <v>Baltimore City</v>
          </cell>
          <cell r="H87" t="str">
            <v>Yes</v>
          </cell>
          <cell r="I87" t="str">
            <v>UM-SHOCK TRAUMA</v>
          </cell>
          <cell r="J87" t="str">
            <v>UMMS-Shock Trauma</v>
          </cell>
        </row>
        <row r="88">
          <cell r="A88">
            <v>218994</v>
          </cell>
          <cell r="B88">
            <v>72</v>
          </cell>
          <cell r="C88">
            <v>8994</v>
          </cell>
          <cell r="D88">
            <v>72</v>
          </cell>
          <cell r="E88" t="str">
            <v>ACUTE</v>
          </cell>
          <cell r="F88" t="str">
            <v>GBR</v>
          </cell>
          <cell r="G88" t="str">
            <v>Baltimore City</v>
          </cell>
          <cell r="H88" t="str">
            <v>Yes</v>
          </cell>
          <cell r="I88" t="str">
            <v>UM-CANCER CENTER</v>
          </cell>
          <cell r="J88" t="str">
            <v>UMMS-Cancer Center</v>
          </cell>
        </row>
        <row r="89">
          <cell r="A89">
            <v>660000</v>
          </cell>
          <cell r="E89" t="str">
            <v>OTHER</v>
          </cell>
          <cell r="F89" t="str">
            <v>Other</v>
          </cell>
          <cell r="G89"/>
          <cell r="H89" t="str">
            <v>No</v>
          </cell>
          <cell r="I89" t="str">
            <v>OTHER</v>
          </cell>
          <cell r="J89" t="str">
            <v>Other</v>
          </cell>
        </row>
        <row r="90">
          <cell r="A90">
            <v>214020</v>
          </cell>
          <cell r="C90">
            <v>4020</v>
          </cell>
          <cell r="E90" t="str">
            <v>PSYCHIATRIC</v>
          </cell>
          <cell r="F90" t="str">
            <v>Other</v>
          </cell>
          <cell r="G90" t="str">
            <v>Anne Arundel</v>
          </cell>
          <cell r="H90" t="str">
            <v>No</v>
          </cell>
          <cell r="I90" t="str">
            <v>J. KENT MCNEW FAMILY MEDICAL CENTER</v>
          </cell>
          <cell r="J90" t="str">
            <v>Luminis- McNew Family Medical Center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Cover Sheet"/>
      <sheetName val="2.  CY23 Readmit Attainment"/>
      <sheetName val="3.CY2023 Improve All Payers"/>
      <sheetName val="3a.CY2023 Improve Medicare FFS"/>
      <sheetName val="3b.CY2023 Improve Medicaid"/>
      <sheetName val="4. RRIP Calculation Sheet"/>
      <sheetName val="5. RY25 Revenue Scales"/>
      <sheetName val="6.CY2021 Readmit Norms"/>
      <sheetName val="7.CY2018-22 Readmit Rates"/>
      <sheetName val="Disclaimer"/>
    </sheetNames>
    <sheetDataSet>
      <sheetData sheetId="0"/>
      <sheetData sheetId="1"/>
      <sheetData sheetId="2">
        <row r="7">
          <cell r="A7">
            <v>210001</v>
          </cell>
          <cell r="B7" t="str">
            <v>Meritus</v>
          </cell>
          <cell r="C7">
            <v>13247</v>
          </cell>
          <cell r="D7">
            <v>1501</v>
          </cell>
          <cell r="E7">
            <v>0.1133</v>
          </cell>
          <cell r="F7">
            <v>1447.0399</v>
          </cell>
          <cell r="G7">
            <v>1.03729</v>
          </cell>
          <cell r="H7">
            <v>0.1174</v>
          </cell>
          <cell r="I7">
            <v>12332</v>
          </cell>
          <cell r="J7">
            <v>1532</v>
          </cell>
          <cell r="K7">
            <v>0.1242</v>
          </cell>
          <cell r="L7">
            <v>1430.0478000000001</v>
          </cell>
          <cell r="M7">
            <v>1.0712929</v>
          </cell>
          <cell r="N7">
            <v>0.1212</v>
          </cell>
          <cell r="O7">
            <v>3.2399999999999998E-2</v>
          </cell>
        </row>
        <row r="8">
          <cell r="A8">
            <v>210002</v>
          </cell>
          <cell r="B8" t="str">
            <v>UMMS- UMMC</v>
          </cell>
          <cell r="C8">
            <v>22053</v>
          </cell>
          <cell r="D8">
            <v>3092</v>
          </cell>
          <cell r="E8">
            <v>0.14019999999999999</v>
          </cell>
          <cell r="F8">
            <v>2567.8063000000002</v>
          </cell>
          <cell r="G8">
            <v>1.2041407</v>
          </cell>
          <cell r="H8">
            <v>0.1363</v>
          </cell>
          <cell r="I8">
            <v>19336</v>
          </cell>
          <cell r="J8">
            <v>2285</v>
          </cell>
          <cell r="K8">
            <v>0.1182</v>
          </cell>
          <cell r="L8">
            <v>2384.7283000000002</v>
          </cell>
          <cell r="M8">
            <v>0.95818040000000004</v>
          </cell>
          <cell r="N8">
            <v>0.1084</v>
          </cell>
          <cell r="O8">
            <v>-0.20469999999999999</v>
          </cell>
        </row>
        <row r="9">
          <cell r="A9">
            <v>210003</v>
          </cell>
          <cell r="B9" t="str">
            <v>UMMS- Capital Region</v>
          </cell>
          <cell r="C9">
            <v>10597</v>
          </cell>
          <cell r="D9">
            <v>1259</v>
          </cell>
          <cell r="E9">
            <v>0.1188</v>
          </cell>
          <cell r="F9">
            <v>1239.7862</v>
          </cell>
          <cell r="G9">
            <v>1.0154976</v>
          </cell>
          <cell r="H9">
            <v>0.1149</v>
          </cell>
          <cell r="I9">
            <v>9391</v>
          </cell>
          <cell r="J9">
            <v>848</v>
          </cell>
          <cell r="K9">
            <v>9.0300000000000005E-2</v>
          </cell>
          <cell r="L9">
            <v>1028.8230000000001</v>
          </cell>
          <cell r="M9">
            <v>0.8242429</v>
          </cell>
          <cell r="N9">
            <v>9.3299999999999994E-2</v>
          </cell>
          <cell r="O9">
            <v>-0.188</v>
          </cell>
        </row>
        <row r="10">
          <cell r="A10">
            <v>210004</v>
          </cell>
          <cell r="B10" t="str">
            <v>Trinity - Holy Cross</v>
          </cell>
          <cell r="C10">
            <v>23326</v>
          </cell>
          <cell r="D10">
            <v>1936</v>
          </cell>
          <cell r="E10">
            <v>8.3000000000000004E-2</v>
          </cell>
          <cell r="F10">
            <v>1803.2859000000001</v>
          </cell>
          <cell r="G10">
            <v>1.0735957</v>
          </cell>
          <cell r="H10">
            <v>0.1215</v>
          </cell>
          <cell r="I10">
            <v>19454</v>
          </cell>
          <cell r="J10">
            <v>1648</v>
          </cell>
          <cell r="K10">
            <v>8.4699999999999998E-2</v>
          </cell>
          <cell r="L10">
            <v>1640.9623999999999</v>
          </cell>
          <cell r="M10">
            <v>1.0042887</v>
          </cell>
          <cell r="N10">
            <v>0.1137</v>
          </cell>
          <cell r="O10">
            <v>-6.4199999999999993E-2</v>
          </cell>
        </row>
        <row r="11">
          <cell r="A11">
            <v>210005</v>
          </cell>
          <cell r="B11" t="str">
            <v>Frederick</v>
          </cell>
          <cell r="C11">
            <v>14413</v>
          </cell>
          <cell r="D11">
            <v>1490</v>
          </cell>
          <cell r="E11">
            <v>0.10340000000000001</v>
          </cell>
          <cell r="F11">
            <v>1529.0585000000001</v>
          </cell>
          <cell r="G11">
            <v>0.97445590000000004</v>
          </cell>
          <cell r="H11">
            <v>0.1103</v>
          </cell>
          <cell r="I11">
            <v>12652</v>
          </cell>
          <cell r="J11">
            <v>1352</v>
          </cell>
          <cell r="K11">
            <v>0.1069</v>
          </cell>
          <cell r="L11">
            <v>1385.8062</v>
          </cell>
          <cell r="M11">
            <v>0.97560539999999996</v>
          </cell>
          <cell r="N11">
            <v>0.1104</v>
          </cell>
          <cell r="O11">
            <v>8.9999999999999998E-4</v>
          </cell>
        </row>
        <row r="12">
          <cell r="A12">
            <v>210006</v>
          </cell>
          <cell r="B12" t="str">
            <v>UMMS- Harford</v>
          </cell>
          <cell r="C12">
            <v>3864</v>
          </cell>
          <cell r="D12">
            <v>523</v>
          </cell>
          <cell r="E12">
            <v>0.13539999999999999</v>
          </cell>
          <cell r="F12">
            <v>499.86738000000003</v>
          </cell>
          <cell r="G12">
            <v>1.0462775</v>
          </cell>
          <cell r="H12">
            <v>0.11840000000000001</v>
          </cell>
          <cell r="I12">
            <v>3511</v>
          </cell>
          <cell r="J12">
            <v>606</v>
          </cell>
          <cell r="K12">
            <v>0.1726</v>
          </cell>
          <cell r="L12">
            <v>497.04561999999999</v>
          </cell>
          <cell r="M12">
            <v>1.219204</v>
          </cell>
          <cell r="N12">
            <v>0.13800000000000001</v>
          </cell>
          <cell r="O12">
            <v>0.16550000000000001</v>
          </cell>
        </row>
        <row r="13">
          <cell r="A13">
            <v>210008</v>
          </cell>
          <cell r="B13" t="str">
            <v>Mercy</v>
          </cell>
          <cell r="C13">
            <v>12687</v>
          </cell>
          <cell r="D13">
            <v>1152</v>
          </cell>
          <cell r="E13">
            <v>9.0800000000000006E-2</v>
          </cell>
          <cell r="F13">
            <v>998.24347</v>
          </cell>
          <cell r="G13">
            <v>1.1540271</v>
          </cell>
          <cell r="H13">
            <v>0.13059999999999999</v>
          </cell>
          <cell r="I13">
            <v>8578</v>
          </cell>
          <cell r="J13">
            <v>913</v>
          </cell>
          <cell r="K13">
            <v>0.10639999999999999</v>
          </cell>
          <cell r="L13">
            <v>728.97459000000003</v>
          </cell>
          <cell r="M13">
            <v>1.2524442</v>
          </cell>
          <cell r="N13">
            <v>0.14169999999999999</v>
          </cell>
          <cell r="O13">
            <v>8.5000000000000006E-2</v>
          </cell>
        </row>
        <row r="14">
          <cell r="A14">
            <v>210009</v>
          </cell>
          <cell r="B14" t="str">
            <v>JHH- Johns Hopkins</v>
          </cell>
          <cell r="C14">
            <v>36677</v>
          </cell>
          <cell r="D14">
            <v>5090</v>
          </cell>
          <cell r="E14">
            <v>0.13880000000000001</v>
          </cell>
          <cell r="F14">
            <v>4272.6922999999997</v>
          </cell>
          <cell r="G14">
            <v>1.1912863</v>
          </cell>
          <cell r="H14">
            <v>0.1348</v>
          </cell>
          <cell r="I14">
            <v>34217</v>
          </cell>
          <cell r="J14">
            <v>4542</v>
          </cell>
          <cell r="K14">
            <v>0.13270000000000001</v>
          </cell>
          <cell r="L14">
            <v>4308.5447000000004</v>
          </cell>
          <cell r="M14">
            <v>1.0541843</v>
          </cell>
          <cell r="N14">
            <v>0.1193</v>
          </cell>
          <cell r="O14">
            <v>-0.115</v>
          </cell>
        </row>
        <row r="15">
          <cell r="A15">
            <v>210011</v>
          </cell>
          <cell r="B15" t="str">
            <v>Saint Agnes</v>
          </cell>
          <cell r="C15">
            <v>13253</v>
          </cell>
          <cell r="D15">
            <v>1577</v>
          </cell>
          <cell r="E15">
            <v>0.11899999999999999</v>
          </cell>
          <cell r="F15">
            <v>1442.3552999999999</v>
          </cell>
          <cell r="G15">
            <v>1.0933504999999999</v>
          </cell>
          <cell r="H15">
            <v>0.1237</v>
          </cell>
          <cell r="I15">
            <v>9209</v>
          </cell>
          <cell r="J15">
            <v>1111</v>
          </cell>
          <cell r="K15">
            <v>0.1206</v>
          </cell>
          <cell r="L15">
            <v>1080.4816000000001</v>
          </cell>
          <cell r="M15">
            <v>1.0282452</v>
          </cell>
          <cell r="N15">
            <v>0.1164</v>
          </cell>
          <cell r="O15">
            <v>-5.8999999999999997E-2</v>
          </cell>
        </row>
        <row r="16">
          <cell r="A16">
            <v>210012</v>
          </cell>
          <cell r="B16" t="str">
            <v>Lifebridge- Sinai</v>
          </cell>
          <cell r="C16">
            <v>13844</v>
          </cell>
          <cell r="D16">
            <v>1641</v>
          </cell>
          <cell r="E16">
            <v>0.11849999999999999</v>
          </cell>
          <cell r="F16">
            <v>1526.0565999999999</v>
          </cell>
          <cell r="G16">
            <v>1.0753206</v>
          </cell>
          <cell r="H16">
            <v>0.1217</v>
          </cell>
          <cell r="I16">
            <v>11823</v>
          </cell>
          <cell r="J16">
            <v>1533</v>
          </cell>
          <cell r="K16">
            <v>0.12970000000000001</v>
          </cell>
          <cell r="L16">
            <v>1470.7808</v>
          </cell>
          <cell r="M16">
            <v>1.0423035</v>
          </cell>
          <cell r="N16">
            <v>0.11799999999999999</v>
          </cell>
          <cell r="O16">
            <v>-3.04E-2</v>
          </cell>
        </row>
        <row r="17">
          <cell r="A17">
            <v>210015</v>
          </cell>
          <cell r="B17" t="str">
            <v>MedStar- Franklin Square</v>
          </cell>
          <cell r="C17">
            <v>19167</v>
          </cell>
          <cell r="D17">
            <v>2617</v>
          </cell>
          <cell r="E17">
            <v>0.13650000000000001</v>
          </cell>
          <cell r="F17">
            <v>2125.1111000000001</v>
          </cell>
          <cell r="G17">
            <v>1.231465</v>
          </cell>
          <cell r="H17">
            <v>0.1394</v>
          </cell>
          <cell r="I17">
            <v>15458</v>
          </cell>
          <cell r="J17">
            <v>2050</v>
          </cell>
          <cell r="K17">
            <v>0.1326</v>
          </cell>
          <cell r="L17">
            <v>1916.6513</v>
          </cell>
          <cell r="M17">
            <v>1.0695737999999999</v>
          </cell>
          <cell r="N17">
            <v>0.121</v>
          </cell>
          <cell r="O17">
            <v>-0.13200000000000001</v>
          </cell>
        </row>
        <row r="18">
          <cell r="A18">
            <v>210016</v>
          </cell>
          <cell r="B18" t="str">
            <v>Adventist- White Oak</v>
          </cell>
          <cell r="C18">
            <v>8822</v>
          </cell>
          <cell r="D18">
            <v>854</v>
          </cell>
          <cell r="E18">
            <v>9.6799999999999997E-2</v>
          </cell>
          <cell r="F18">
            <v>881.00229999999999</v>
          </cell>
          <cell r="G18">
            <v>0.9693505</v>
          </cell>
          <cell r="H18">
            <v>0.10970000000000001</v>
          </cell>
          <cell r="I18">
            <v>8975</v>
          </cell>
          <cell r="J18">
            <v>989</v>
          </cell>
          <cell r="K18">
            <v>0.11020000000000001</v>
          </cell>
          <cell r="L18">
            <v>968.83582000000001</v>
          </cell>
          <cell r="M18">
            <v>1.0208128000000001</v>
          </cell>
          <cell r="N18">
            <v>0.11550000000000001</v>
          </cell>
          <cell r="O18">
            <v>5.2900000000000003E-2</v>
          </cell>
        </row>
        <row r="19">
          <cell r="A19">
            <v>210017</v>
          </cell>
          <cell r="B19" t="str">
            <v>Garrett</v>
          </cell>
          <cell r="C19">
            <v>1869</v>
          </cell>
          <cell r="D19">
            <v>127</v>
          </cell>
          <cell r="E19">
            <v>6.8000000000000005E-2</v>
          </cell>
          <cell r="F19">
            <v>196.66172</v>
          </cell>
          <cell r="G19">
            <v>0.64577890000000004</v>
          </cell>
          <cell r="H19">
            <v>7.3099999999999998E-2</v>
          </cell>
          <cell r="I19">
            <v>1453</v>
          </cell>
          <cell r="J19">
            <v>103</v>
          </cell>
          <cell r="K19">
            <v>7.0900000000000005E-2</v>
          </cell>
          <cell r="L19">
            <v>169.41453999999999</v>
          </cell>
          <cell r="M19">
            <v>0.60797619999999997</v>
          </cell>
          <cell r="N19">
            <v>6.88E-2</v>
          </cell>
          <cell r="O19">
            <v>-5.8799999999999998E-2</v>
          </cell>
        </row>
        <row r="20">
          <cell r="A20">
            <v>210018</v>
          </cell>
          <cell r="B20" t="str">
            <v>MedStar- Montgomery</v>
          </cell>
          <cell r="C20">
            <v>6028</v>
          </cell>
          <cell r="D20">
            <v>733</v>
          </cell>
          <cell r="E20">
            <v>0.1216</v>
          </cell>
          <cell r="F20">
            <v>675.93679999999995</v>
          </cell>
          <cell r="G20">
            <v>1.0844209</v>
          </cell>
          <cell r="H20">
            <v>0.1227</v>
          </cell>
          <cell r="I20">
            <v>4777</v>
          </cell>
          <cell r="J20">
            <v>552</v>
          </cell>
          <cell r="K20">
            <v>0.11559999999999999</v>
          </cell>
          <cell r="L20">
            <v>626.92227000000003</v>
          </cell>
          <cell r="M20">
            <v>0.88049189999999999</v>
          </cell>
          <cell r="N20">
            <v>9.9599999999999994E-2</v>
          </cell>
          <cell r="O20">
            <v>-0.1883</v>
          </cell>
        </row>
        <row r="21">
          <cell r="A21">
            <v>210019</v>
          </cell>
          <cell r="B21" t="str">
            <v>Tidal- Peninsula</v>
          </cell>
          <cell r="C21">
            <v>14510</v>
          </cell>
          <cell r="D21">
            <v>1577</v>
          </cell>
          <cell r="E21">
            <v>0.1087</v>
          </cell>
          <cell r="F21">
            <v>1579.0989</v>
          </cell>
          <cell r="G21">
            <v>0.99867079999999997</v>
          </cell>
          <cell r="H21">
            <v>0.113</v>
          </cell>
          <cell r="I21">
            <v>13459</v>
          </cell>
          <cell r="J21">
            <v>1435</v>
          </cell>
          <cell r="K21">
            <v>0.1066</v>
          </cell>
          <cell r="L21">
            <v>1539.6124</v>
          </cell>
          <cell r="M21">
            <v>0.93205280000000001</v>
          </cell>
          <cell r="N21">
            <v>0.1055</v>
          </cell>
          <cell r="O21">
            <v>-6.6400000000000001E-2</v>
          </cell>
        </row>
        <row r="22">
          <cell r="A22">
            <v>210022</v>
          </cell>
          <cell r="B22" t="str">
            <v>JHH- Suburban</v>
          </cell>
          <cell r="C22">
            <v>12510</v>
          </cell>
          <cell r="D22">
            <v>1449</v>
          </cell>
          <cell r="E22">
            <v>0.1158</v>
          </cell>
          <cell r="F22">
            <v>1391.6909000000001</v>
          </cell>
          <cell r="G22">
            <v>1.0411794999999999</v>
          </cell>
          <cell r="H22">
            <v>0.1178</v>
          </cell>
          <cell r="I22">
            <v>10307</v>
          </cell>
          <cell r="J22">
            <v>1300</v>
          </cell>
          <cell r="K22">
            <v>0.12609999999999999</v>
          </cell>
          <cell r="L22">
            <v>1334.4965</v>
          </cell>
          <cell r="M22">
            <v>0.97415019999999997</v>
          </cell>
          <cell r="N22">
            <v>0.11020000000000001</v>
          </cell>
          <cell r="O22">
            <v>-6.4500000000000002E-2</v>
          </cell>
        </row>
        <row r="23">
          <cell r="A23">
            <v>210023</v>
          </cell>
          <cell r="B23" t="str">
            <v>Luminis- Anne Arundel</v>
          </cell>
          <cell r="C23">
            <v>22830</v>
          </cell>
          <cell r="D23">
            <v>2079</v>
          </cell>
          <cell r="E23">
            <v>9.11E-2</v>
          </cell>
          <cell r="F23">
            <v>1975.7284</v>
          </cell>
          <cell r="G23">
            <v>1.0522701000000001</v>
          </cell>
          <cell r="H23">
            <v>0.1191</v>
          </cell>
          <cell r="I23">
            <v>20225</v>
          </cell>
          <cell r="J23">
            <v>2125</v>
          </cell>
          <cell r="K23">
            <v>0.1051</v>
          </cell>
          <cell r="L23">
            <v>2017.3579999999999</v>
          </cell>
          <cell r="M23">
            <v>1.0533579</v>
          </cell>
          <cell r="N23">
            <v>0.1192</v>
          </cell>
          <cell r="O23">
            <v>8.0000000000000004E-4</v>
          </cell>
        </row>
        <row r="24">
          <cell r="A24">
            <v>210024</v>
          </cell>
          <cell r="B24" t="str">
            <v>MedStar- Union Mem</v>
          </cell>
          <cell r="C24">
            <v>9602</v>
          </cell>
          <cell r="D24">
            <v>1196</v>
          </cell>
          <cell r="E24">
            <v>0.1246</v>
          </cell>
          <cell r="F24">
            <v>1061.8413</v>
          </cell>
          <cell r="G24">
            <v>1.1263453000000001</v>
          </cell>
          <cell r="H24">
            <v>0.1275</v>
          </cell>
          <cell r="I24">
            <v>7540</v>
          </cell>
          <cell r="J24">
            <v>1115</v>
          </cell>
          <cell r="K24">
            <v>0.1479</v>
          </cell>
          <cell r="L24">
            <v>1016.9305000000001</v>
          </cell>
          <cell r="M24">
            <v>1.0964368</v>
          </cell>
          <cell r="N24">
            <v>0.1241</v>
          </cell>
          <cell r="O24">
            <v>-2.6700000000000002E-2</v>
          </cell>
        </row>
        <row r="25">
          <cell r="A25">
            <v>210027</v>
          </cell>
          <cell r="B25" t="str">
            <v>Western Maryland</v>
          </cell>
          <cell r="C25">
            <v>9759</v>
          </cell>
          <cell r="D25">
            <v>1135</v>
          </cell>
          <cell r="E25">
            <v>0.1163</v>
          </cell>
          <cell r="F25">
            <v>1139.9915000000001</v>
          </cell>
          <cell r="G25">
            <v>0.99562139999999999</v>
          </cell>
          <cell r="H25">
            <v>0.11269999999999999</v>
          </cell>
          <cell r="I25">
            <v>7882</v>
          </cell>
          <cell r="J25">
            <v>967</v>
          </cell>
          <cell r="K25">
            <v>0.1227</v>
          </cell>
          <cell r="L25">
            <v>998.58434</v>
          </cell>
          <cell r="M25">
            <v>0.96837090000000003</v>
          </cell>
          <cell r="N25">
            <v>0.1096</v>
          </cell>
          <cell r="O25">
            <v>-2.75E-2</v>
          </cell>
        </row>
        <row r="26">
          <cell r="A26">
            <v>210028</v>
          </cell>
          <cell r="B26" t="str">
            <v>MedStar- St. Mary's</v>
          </cell>
          <cell r="C26">
            <v>5969</v>
          </cell>
          <cell r="D26">
            <v>608</v>
          </cell>
          <cell r="E26">
            <v>0.1019</v>
          </cell>
          <cell r="F26">
            <v>583.89311999999995</v>
          </cell>
          <cell r="G26">
            <v>1.0412865</v>
          </cell>
          <cell r="H26">
            <v>0.1178</v>
          </cell>
          <cell r="I26">
            <v>5532</v>
          </cell>
          <cell r="J26">
            <v>543</v>
          </cell>
          <cell r="K26">
            <v>9.8199999999999996E-2</v>
          </cell>
          <cell r="L26">
            <v>620.76278000000002</v>
          </cell>
          <cell r="M26">
            <v>0.87473029999999996</v>
          </cell>
          <cell r="N26">
            <v>9.9000000000000005E-2</v>
          </cell>
          <cell r="O26">
            <v>-0.15959999999999999</v>
          </cell>
        </row>
        <row r="27">
          <cell r="A27">
            <v>210029</v>
          </cell>
          <cell r="B27" t="str">
            <v>JHH- Bayview</v>
          </cell>
          <cell r="C27">
            <v>16220</v>
          </cell>
          <cell r="D27">
            <v>2327</v>
          </cell>
          <cell r="E27">
            <v>0.14349999999999999</v>
          </cell>
          <cell r="F27">
            <v>1797.5603000000001</v>
          </cell>
          <cell r="G27">
            <v>1.2945324</v>
          </cell>
          <cell r="H27">
            <v>0.14649999999999999</v>
          </cell>
          <cell r="I27">
            <v>13255</v>
          </cell>
          <cell r="J27">
            <v>1753</v>
          </cell>
          <cell r="K27">
            <v>0.1323</v>
          </cell>
          <cell r="L27">
            <v>1604.1478</v>
          </cell>
          <cell r="M27">
            <v>1.0927921</v>
          </cell>
          <cell r="N27">
            <v>0.1237</v>
          </cell>
          <cell r="O27">
            <v>-0.15559999999999999</v>
          </cell>
        </row>
        <row r="28">
          <cell r="A28">
            <v>210030</v>
          </cell>
          <cell r="B28" t="str">
            <v>UMMS- Chestertown</v>
          </cell>
          <cell r="C28">
            <v>835</v>
          </cell>
          <cell r="D28">
            <v>73</v>
          </cell>
          <cell r="E28">
            <v>8.7400000000000005E-2</v>
          </cell>
          <cell r="F28">
            <v>108.24787000000001</v>
          </cell>
          <cell r="G28">
            <v>0.67437809999999998</v>
          </cell>
          <cell r="H28">
            <v>7.6300000000000007E-2</v>
          </cell>
          <cell r="I28">
            <v>245</v>
          </cell>
          <cell r="J28">
            <v>31</v>
          </cell>
          <cell r="K28">
            <v>0.1265</v>
          </cell>
          <cell r="L28">
            <v>38.327700999999998</v>
          </cell>
          <cell r="M28">
            <v>0.80881449999999999</v>
          </cell>
          <cell r="N28">
            <v>9.1499999999999998E-2</v>
          </cell>
          <cell r="O28">
            <v>0.19919999999999999</v>
          </cell>
        </row>
        <row r="29">
          <cell r="A29">
            <v>210032</v>
          </cell>
          <cell r="B29" t="str">
            <v>ChristianaCare, Union</v>
          </cell>
          <cell r="C29">
            <v>4597</v>
          </cell>
          <cell r="D29">
            <v>502</v>
          </cell>
          <cell r="E29">
            <v>0.10920000000000001</v>
          </cell>
          <cell r="F29">
            <v>514.97024999999996</v>
          </cell>
          <cell r="G29">
            <v>0.97481359999999995</v>
          </cell>
          <cell r="H29">
            <v>0.1103</v>
          </cell>
          <cell r="I29">
            <v>5363</v>
          </cell>
          <cell r="J29">
            <v>671</v>
          </cell>
          <cell r="K29">
            <v>0.12509999999999999</v>
          </cell>
          <cell r="L29">
            <v>686.07109000000003</v>
          </cell>
          <cell r="M29">
            <v>0.97803280000000004</v>
          </cell>
          <cell r="N29">
            <v>0.11070000000000001</v>
          </cell>
          <cell r="O29">
            <v>3.5999999999999999E-3</v>
          </cell>
        </row>
        <row r="30">
          <cell r="A30">
            <v>210033</v>
          </cell>
          <cell r="B30" t="str">
            <v>Lifebridge- Carroll</v>
          </cell>
          <cell r="C30">
            <v>9379</v>
          </cell>
          <cell r="D30">
            <v>1126</v>
          </cell>
          <cell r="E30">
            <v>0.1201</v>
          </cell>
          <cell r="F30">
            <v>1030.8869</v>
          </cell>
          <cell r="G30">
            <v>1.0922632999999999</v>
          </cell>
          <cell r="H30">
            <v>0.1236</v>
          </cell>
          <cell r="I30">
            <v>8396</v>
          </cell>
          <cell r="J30">
            <v>1122</v>
          </cell>
          <cell r="K30">
            <v>0.1336</v>
          </cell>
          <cell r="L30">
            <v>1064.9493</v>
          </cell>
          <cell r="M30">
            <v>1.0535711999999999</v>
          </cell>
          <cell r="N30">
            <v>0.1192</v>
          </cell>
          <cell r="O30">
            <v>-3.56E-2</v>
          </cell>
        </row>
        <row r="31">
          <cell r="A31">
            <v>210034</v>
          </cell>
          <cell r="B31" t="str">
            <v>MedStar- Harbor</v>
          </cell>
          <cell r="C31">
            <v>6552</v>
          </cell>
          <cell r="D31">
            <v>931</v>
          </cell>
          <cell r="E31">
            <v>0.1421</v>
          </cell>
          <cell r="F31">
            <v>710.88053000000002</v>
          </cell>
          <cell r="G31">
            <v>1.3096433999999999</v>
          </cell>
          <cell r="H31">
            <v>0.1482</v>
          </cell>
          <cell r="I31">
            <v>5541</v>
          </cell>
          <cell r="J31">
            <v>824</v>
          </cell>
          <cell r="K31">
            <v>0.1487</v>
          </cell>
          <cell r="L31">
            <v>695.88342999999998</v>
          </cell>
          <cell r="M31">
            <v>1.1841063999999999</v>
          </cell>
          <cell r="N31">
            <v>0.13400000000000001</v>
          </cell>
          <cell r="O31">
            <v>-9.5799999999999996E-2</v>
          </cell>
        </row>
        <row r="32">
          <cell r="A32">
            <v>210035</v>
          </cell>
          <cell r="B32" t="str">
            <v>UMMS- Charles</v>
          </cell>
          <cell r="C32">
            <v>5736</v>
          </cell>
          <cell r="D32">
            <v>640</v>
          </cell>
          <cell r="E32">
            <v>0.1116</v>
          </cell>
          <cell r="F32">
            <v>671.64751999999999</v>
          </cell>
          <cell r="G32">
            <v>0.95288079999999997</v>
          </cell>
          <cell r="H32">
            <v>0.10780000000000001</v>
          </cell>
          <cell r="I32">
            <v>4641</v>
          </cell>
          <cell r="J32">
            <v>486</v>
          </cell>
          <cell r="K32">
            <v>0.1047</v>
          </cell>
          <cell r="L32">
            <v>593.93201999999997</v>
          </cell>
          <cell r="M32">
            <v>0.81827550000000004</v>
          </cell>
          <cell r="N32">
            <v>9.2600000000000002E-2</v>
          </cell>
          <cell r="O32">
            <v>-0.14099999999999999</v>
          </cell>
        </row>
        <row r="33">
          <cell r="A33">
            <v>210037</v>
          </cell>
          <cell r="B33" t="str">
            <v>UMMS- Easton</v>
          </cell>
          <cell r="C33">
            <v>5589</v>
          </cell>
          <cell r="D33">
            <v>480</v>
          </cell>
          <cell r="E33">
            <v>8.5900000000000004E-2</v>
          </cell>
          <cell r="F33">
            <v>558.13837000000001</v>
          </cell>
          <cell r="G33">
            <v>0.86000180000000004</v>
          </cell>
          <cell r="H33">
            <v>9.7299999999999998E-2</v>
          </cell>
          <cell r="I33">
            <v>4942</v>
          </cell>
          <cell r="J33">
            <v>503</v>
          </cell>
          <cell r="K33">
            <v>0.1018</v>
          </cell>
          <cell r="L33">
            <v>616.75512000000003</v>
          </cell>
          <cell r="M33">
            <v>0.81555869999999997</v>
          </cell>
          <cell r="N33">
            <v>9.2299999999999993E-2</v>
          </cell>
          <cell r="O33">
            <v>-5.1400000000000001E-2</v>
          </cell>
        </row>
        <row r="34">
          <cell r="A34">
            <v>210038</v>
          </cell>
          <cell r="B34" t="str">
            <v>UMMS- Midtown</v>
          </cell>
          <cell r="C34">
            <v>3643</v>
          </cell>
          <cell r="D34">
            <v>686</v>
          </cell>
          <cell r="E34">
            <v>0.1883</v>
          </cell>
          <cell r="F34">
            <v>518.67551000000003</v>
          </cell>
          <cell r="G34">
            <v>1.3225996</v>
          </cell>
          <cell r="H34">
            <v>0.1497</v>
          </cell>
          <cell r="I34">
            <v>3308</v>
          </cell>
          <cell r="J34">
            <v>564</v>
          </cell>
          <cell r="K34">
            <v>0.17050000000000001</v>
          </cell>
          <cell r="L34">
            <v>506.33299</v>
          </cell>
          <cell r="M34">
            <v>1.1138915</v>
          </cell>
          <cell r="N34">
            <v>0.12609999999999999</v>
          </cell>
          <cell r="O34">
            <v>-0.15759999999999999</v>
          </cell>
        </row>
        <row r="35">
          <cell r="A35">
            <v>210039</v>
          </cell>
          <cell r="B35" t="str">
            <v>Calvert</v>
          </cell>
          <cell r="C35">
            <v>5045</v>
          </cell>
          <cell r="D35">
            <v>534</v>
          </cell>
          <cell r="E35">
            <v>0.10580000000000001</v>
          </cell>
          <cell r="F35">
            <v>560.81277</v>
          </cell>
          <cell r="G35">
            <v>0.95218939999999996</v>
          </cell>
          <cell r="H35">
            <v>0.10780000000000001</v>
          </cell>
          <cell r="I35">
            <v>4938</v>
          </cell>
          <cell r="J35">
            <v>540</v>
          </cell>
          <cell r="K35">
            <v>0.1094</v>
          </cell>
          <cell r="L35">
            <v>602.20061999999996</v>
          </cell>
          <cell r="M35">
            <v>0.89671109999999998</v>
          </cell>
          <cell r="N35">
            <v>0.10150000000000001</v>
          </cell>
          <cell r="O35">
            <v>-5.8400000000000001E-2</v>
          </cell>
        </row>
        <row r="36">
          <cell r="A36">
            <v>210040</v>
          </cell>
          <cell r="B36" t="str">
            <v>Lifebridge- Northwest</v>
          </cell>
          <cell r="C36">
            <v>9080</v>
          </cell>
          <cell r="D36">
            <v>1277</v>
          </cell>
          <cell r="E36">
            <v>0.1406</v>
          </cell>
          <cell r="F36">
            <v>1199.0229999999999</v>
          </cell>
          <cell r="G36">
            <v>1.0650337999999999</v>
          </cell>
          <cell r="H36">
            <v>0.1205</v>
          </cell>
          <cell r="I36">
            <v>6733</v>
          </cell>
          <cell r="J36">
            <v>1173</v>
          </cell>
          <cell r="K36">
            <v>0.17419999999999999</v>
          </cell>
          <cell r="L36">
            <v>1027.7665</v>
          </cell>
          <cell r="M36">
            <v>1.1413097999999999</v>
          </cell>
          <cell r="N36">
            <v>0.12920000000000001</v>
          </cell>
          <cell r="O36">
            <v>7.22E-2</v>
          </cell>
        </row>
        <row r="37">
          <cell r="A37">
            <v>210043</v>
          </cell>
          <cell r="B37" t="str">
            <v>UMMS- BWMC</v>
          </cell>
          <cell r="C37">
            <v>14411</v>
          </cell>
          <cell r="D37">
            <v>1881</v>
          </cell>
          <cell r="E37">
            <v>0.1305</v>
          </cell>
          <cell r="F37">
            <v>1745.5361</v>
          </cell>
          <cell r="G37">
            <v>1.0776059</v>
          </cell>
          <cell r="H37">
            <v>0.122</v>
          </cell>
          <cell r="I37">
            <v>14144</v>
          </cell>
          <cell r="J37">
            <v>1915</v>
          </cell>
          <cell r="K37">
            <v>0.13539999999999999</v>
          </cell>
          <cell r="L37">
            <v>1773.9401</v>
          </cell>
          <cell r="M37">
            <v>1.0795178999999999</v>
          </cell>
          <cell r="N37">
            <v>0.1222</v>
          </cell>
          <cell r="O37">
            <v>1.6000000000000001E-3</v>
          </cell>
        </row>
        <row r="38">
          <cell r="A38">
            <v>210044</v>
          </cell>
          <cell r="B38" t="str">
            <v>GBMC</v>
          </cell>
          <cell r="C38">
            <v>16277</v>
          </cell>
          <cell r="D38">
            <v>1352</v>
          </cell>
          <cell r="E38">
            <v>8.3099999999999993E-2</v>
          </cell>
          <cell r="F38">
            <v>1388.6845000000001</v>
          </cell>
          <cell r="G38">
            <v>0.97358330000000004</v>
          </cell>
          <cell r="H38">
            <v>0.11020000000000001</v>
          </cell>
          <cell r="I38">
            <v>11880</v>
          </cell>
          <cell r="J38">
            <v>1053</v>
          </cell>
          <cell r="K38">
            <v>8.8599999999999998E-2</v>
          </cell>
          <cell r="L38">
            <v>1137.5233000000001</v>
          </cell>
          <cell r="M38">
            <v>0.9256953</v>
          </cell>
          <cell r="N38">
            <v>0.1048</v>
          </cell>
          <cell r="O38">
            <v>-4.9000000000000002E-2</v>
          </cell>
        </row>
        <row r="39">
          <cell r="A39">
            <v>210048</v>
          </cell>
          <cell r="B39" t="str">
            <v>JHH- Howard County</v>
          </cell>
          <cell r="C39">
            <v>13168</v>
          </cell>
          <cell r="D39">
            <v>1349</v>
          </cell>
          <cell r="E39">
            <v>0.1024</v>
          </cell>
          <cell r="F39">
            <v>1313.6424</v>
          </cell>
          <cell r="G39">
            <v>1.0269157</v>
          </cell>
          <cell r="H39">
            <v>0.1162</v>
          </cell>
          <cell r="I39">
            <v>13606</v>
          </cell>
          <cell r="J39">
            <v>1740</v>
          </cell>
          <cell r="K39">
            <v>0.12790000000000001</v>
          </cell>
          <cell r="L39">
            <v>1537.5192</v>
          </cell>
          <cell r="M39">
            <v>1.1316932</v>
          </cell>
          <cell r="N39">
            <v>0.12809999999999999</v>
          </cell>
          <cell r="O39">
            <v>0.1024</v>
          </cell>
        </row>
        <row r="40">
          <cell r="A40">
            <v>210049</v>
          </cell>
          <cell r="B40" t="str">
            <v>UMMS-Upper Chesapeake</v>
          </cell>
          <cell r="C40">
            <v>9530</v>
          </cell>
          <cell r="D40">
            <v>1107</v>
          </cell>
          <cell r="E40">
            <v>0.1162</v>
          </cell>
          <cell r="F40">
            <v>1046.6781000000001</v>
          </cell>
          <cell r="G40">
            <v>1.0576317</v>
          </cell>
          <cell r="H40">
            <v>0.1197</v>
          </cell>
          <cell r="I40">
            <v>10296</v>
          </cell>
          <cell r="J40">
            <v>1369</v>
          </cell>
          <cell r="K40">
            <v>0.13300000000000001</v>
          </cell>
          <cell r="L40">
            <v>1274.0885000000001</v>
          </cell>
          <cell r="M40">
            <v>1.0744936</v>
          </cell>
          <cell r="N40">
            <v>0.1216</v>
          </cell>
          <cell r="O40">
            <v>1.5900000000000001E-2</v>
          </cell>
        </row>
        <row r="41">
          <cell r="A41">
            <v>210051</v>
          </cell>
          <cell r="B41" t="str">
            <v>Luminis- Doctors</v>
          </cell>
          <cell r="C41">
            <v>9002</v>
          </cell>
          <cell r="D41">
            <v>1069</v>
          </cell>
          <cell r="E41">
            <v>0.1188</v>
          </cell>
          <cell r="F41">
            <v>1169.9903999999999</v>
          </cell>
          <cell r="G41">
            <v>0.91368269999999996</v>
          </cell>
          <cell r="H41">
            <v>0.10340000000000001</v>
          </cell>
          <cell r="I41">
            <v>8637</v>
          </cell>
          <cell r="J41">
            <v>970</v>
          </cell>
          <cell r="K41">
            <v>0.1123</v>
          </cell>
          <cell r="L41">
            <v>1215.7541000000001</v>
          </cell>
          <cell r="M41">
            <v>0.79785870000000003</v>
          </cell>
          <cell r="N41">
            <v>9.0300000000000005E-2</v>
          </cell>
          <cell r="O41">
            <v>-0.12670000000000001</v>
          </cell>
        </row>
        <row r="42">
          <cell r="A42">
            <v>210056</v>
          </cell>
          <cell r="B42" t="str">
            <v>MedStar- Good Sam</v>
          </cell>
          <cell r="C42">
            <v>6361</v>
          </cell>
          <cell r="D42">
            <v>1138</v>
          </cell>
          <cell r="E42">
            <v>0.1789</v>
          </cell>
          <cell r="F42">
            <v>893.06578999999999</v>
          </cell>
          <cell r="G42">
            <v>1.2742621999999999</v>
          </cell>
          <cell r="H42">
            <v>0.14419999999999999</v>
          </cell>
          <cell r="I42">
            <v>5761</v>
          </cell>
          <cell r="J42">
            <v>1042</v>
          </cell>
          <cell r="K42">
            <v>0.18090000000000001</v>
          </cell>
          <cell r="L42">
            <v>905.80781999999999</v>
          </cell>
          <cell r="M42">
            <v>1.1503544000000001</v>
          </cell>
          <cell r="N42">
            <v>0.13020000000000001</v>
          </cell>
          <cell r="O42">
            <v>-9.7100000000000006E-2</v>
          </cell>
        </row>
        <row r="43">
          <cell r="A43">
            <v>210057</v>
          </cell>
          <cell r="B43" t="str">
            <v>Adventist- Shady Grove</v>
          </cell>
          <cell r="C43">
            <v>17728</v>
          </cell>
          <cell r="D43">
            <v>1553</v>
          </cell>
          <cell r="E43">
            <v>8.7599999999999997E-2</v>
          </cell>
          <cell r="F43">
            <v>1592.3345999999999</v>
          </cell>
          <cell r="G43">
            <v>0.97529750000000004</v>
          </cell>
          <cell r="H43">
            <v>0.1104</v>
          </cell>
          <cell r="I43">
            <v>15001</v>
          </cell>
          <cell r="J43">
            <v>1293</v>
          </cell>
          <cell r="K43">
            <v>8.6199999999999999E-2</v>
          </cell>
          <cell r="L43">
            <v>1398.68</v>
          </cell>
          <cell r="M43">
            <v>0.92444300000000001</v>
          </cell>
          <cell r="N43">
            <v>0.1046</v>
          </cell>
          <cell r="O43">
            <v>-5.2499999999999998E-2</v>
          </cell>
        </row>
        <row r="44">
          <cell r="A44">
            <v>210058</v>
          </cell>
          <cell r="B44" t="str">
            <v>UMMS- UMROI</v>
          </cell>
          <cell r="C44">
            <v>478</v>
          </cell>
          <cell r="D44">
            <v>25</v>
          </cell>
          <cell r="E44">
            <v>5.2299999999999999E-2</v>
          </cell>
          <cell r="F44">
            <v>33.518751000000002</v>
          </cell>
          <cell r="G44">
            <v>0.74585120000000005</v>
          </cell>
          <cell r="H44">
            <v>8.4400000000000003E-2</v>
          </cell>
          <cell r="I44">
            <v>282</v>
          </cell>
          <cell r="J44">
            <v>18</v>
          </cell>
          <cell r="K44">
            <v>6.3799999999999996E-2</v>
          </cell>
          <cell r="L44">
            <v>33.276527999999999</v>
          </cell>
          <cell r="M44">
            <v>0.54092180000000001</v>
          </cell>
          <cell r="N44">
            <v>6.1199999999999997E-2</v>
          </cell>
          <cell r="O44">
            <v>-0.27489999999999998</v>
          </cell>
        </row>
        <row r="45">
          <cell r="A45">
            <v>210060</v>
          </cell>
          <cell r="B45" t="str">
            <v>Adventist-Ft. Washington</v>
          </cell>
          <cell r="C45">
            <v>1934</v>
          </cell>
          <cell r="D45">
            <v>202</v>
          </cell>
          <cell r="E45">
            <v>0.10440000000000001</v>
          </cell>
          <cell r="F45">
            <v>247.7167</v>
          </cell>
          <cell r="G45">
            <v>0.81544760000000005</v>
          </cell>
          <cell r="H45">
            <v>9.2299999999999993E-2</v>
          </cell>
          <cell r="I45">
            <v>1735</v>
          </cell>
          <cell r="J45">
            <v>199</v>
          </cell>
          <cell r="K45">
            <v>0.1147</v>
          </cell>
          <cell r="L45">
            <v>230.63998000000001</v>
          </cell>
          <cell r="M45">
            <v>0.86281660000000004</v>
          </cell>
          <cell r="N45">
            <v>9.7600000000000006E-2</v>
          </cell>
          <cell r="O45">
            <v>5.74E-2</v>
          </cell>
        </row>
        <row r="46">
          <cell r="A46">
            <v>210061</v>
          </cell>
          <cell r="B46" t="str">
            <v>Atlantic General</v>
          </cell>
          <cell r="C46">
            <v>2754</v>
          </cell>
          <cell r="D46">
            <v>295</v>
          </cell>
          <cell r="E46">
            <v>0.1071</v>
          </cell>
          <cell r="F46">
            <v>337.03375999999997</v>
          </cell>
          <cell r="G46">
            <v>0.87528320000000004</v>
          </cell>
          <cell r="H46">
            <v>9.9099999999999994E-2</v>
          </cell>
          <cell r="I46">
            <v>2235</v>
          </cell>
          <cell r="J46">
            <v>273</v>
          </cell>
          <cell r="K46">
            <v>0.1221</v>
          </cell>
          <cell r="L46">
            <v>287.11520999999999</v>
          </cell>
          <cell r="M46">
            <v>0.95083779999999996</v>
          </cell>
          <cell r="N46">
            <v>0.1076</v>
          </cell>
          <cell r="O46">
            <v>8.5800000000000001E-2</v>
          </cell>
        </row>
        <row r="47">
          <cell r="A47">
            <v>210062</v>
          </cell>
          <cell r="B47" t="str">
            <v>MedStar- Southern MD</v>
          </cell>
          <cell r="C47">
            <v>8975</v>
          </cell>
          <cell r="D47">
            <v>964</v>
          </cell>
          <cell r="E47">
            <v>0.1074</v>
          </cell>
          <cell r="F47">
            <v>1054.7663</v>
          </cell>
          <cell r="G47">
            <v>0.91394660000000005</v>
          </cell>
          <cell r="H47">
            <v>0.10340000000000001</v>
          </cell>
          <cell r="I47">
            <v>9153</v>
          </cell>
          <cell r="J47">
            <v>1083</v>
          </cell>
          <cell r="K47">
            <v>0.1183</v>
          </cell>
          <cell r="L47">
            <v>1199.9023</v>
          </cell>
          <cell r="M47">
            <v>0.90257350000000003</v>
          </cell>
          <cell r="N47">
            <v>0.1021</v>
          </cell>
          <cell r="O47">
            <v>-1.26E-2</v>
          </cell>
        </row>
        <row r="48">
          <cell r="A48">
            <v>210063</v>
          </cell>
          <cell r="B48" t="str">
            <v>UMMS- St. Joe</v>
          </cell>
          <cell r="C48">
            <v>13564</v>
          </cell>
          <cell r="D48">
            <v>1326</v>
          </cell>
          <cell r="E48">
            <v>9.7799999999999998E-2</v>
          </cell>
          <cell r="F48">
            <v>1256.3044</v>
          </cell>
          <cell r="G48">
            <v>1.0554767</v>
          </cell>
          <cell r="H48">
            <v>0.1195</v>
          </cell>
          <cell r="I48">
            <v>12316</v>
          </cell>
          <cell r="J48">
            <v>1355</v>
          </cell>
          <cell r="K48">
            <v>0.11</v>
          </cell>
          <cell r="L48">
            <v>1351.9254000000001</v>
          </cell>
          <cell r="M48">
            <v>1.0022743000000001</v>
          </cell>
          <cell r="N48">
            <v>0.1134</v>
          </cell>
          <cell r="O48">
            <v>-5.0999999999999997E-2</v>
          </cell>
        </row>
        <row r="49">
          <cell r="A49">
            <v>210064</v>
          </cell>
          <cell r="B49" t="str">
            <v>Lifebridge- Levindale</v>
          </cell>
          <cell r="C49">
            <v>980</v>
          </cell>
          <cell r="D49">
            <v>137</v>
          </cell>
          <cell r="E49">
            <v>0.13980000000000001</v>
          </cell>
          <cell r="F49">
            <v>125.75349</v>
          </cell>
          <cell r="G49">
            <v>1.0894330000000001</v>
          </cell>
          <cell r="H49">
            <v>0.12330000000000001</v>
          </cell>
          <cell r="I49">
            <v>560</v>
          </cell>
          <cell r="J49">
            <v>84</v>
          </cell>
          <cell r="K49">
            <v>0.15</v>
          </cell>
          <cell r="L49">
            <v>75.953210999999996</v>
          </cell>
          <cell r="M49">
            <v>1.105944</v>
          </cell>
          <cell r="N49">
            <v>0.12520000000000001</v>
          </cell>
          <cell r="O49">
            <v>1.54E-2</v>
          </cell>
        </row>
        <row r="50">
          <cell r="A50">
            <v>210065</v>
          </cell>
          <cell r="B50" t="str">
            <v>Trinity - Holy Cross Germantown</v>
          </cell>
          <cell r="C50">
            <v>4370</v>
          </cell>
          <cell r="D50">
            <v>487</v>
          </cell>
          <cell r="E50">
            <v>0.1114</v>
          </cell>
          <cell r="F50">
            <v>441.87533000000002</v>
          </cell>
          <cell r="G50">
            <v>1.1021208</v>
          </cell>
          <cell r="H50">
            <v>0.12470000000000001</v>
          </cell>
          <cell r="I50">
            <v>5500</v>
          </cell>
          <cell r="J50">
            <v>584</v>
          </cell>
          <cell r="K50">
            <v>0.1062</v>
          </cell>
          <cell r="L50">
            <v>574.85157000000004</v>
          </cell>
          <cell r="M50">
            <v>1.0159144</v>
          </cell>
          <cell r="N50">
            <v>0.115</v>
          </cell>
          <cell r="O50">
            <v>-7.7799999999999994E-2</v>
          </cell>
        </row>
        <row r="51">
          <cell r="A51" t="str">
            <v xml:space="preserve"> </v>
          </cell>
          <cell r="B51" t="str">
            <v>STATEWIDE</v>
          </cell>
          <cell r="C51">
            <v>461235</v>
          </cell>
          <cell r="D51">
            <v>53097</v>
          </cell>
          <cell r="E51">
            <v>0.11509999999999999</v>
          </cell>
          <cell r="F51">
            <v>49254.892</v>
          </cell>
          <cell r="G51">
            <v>1.0780046000000001</v>
          </cell>
          <cell r="H51">
            <v>0.122</v>
          </cell>
          <cell r="I51">
            <v>404579</v>
          </cell>
          <cell r="J51">
            <v>48194</v>
          </cell>
          <cell r="K51">
            <v>0.1191</v>
          </cell>
          <cell r="L51">
            <v>47599.107000000004</v>
          </cell>
          <cell r="M51">
            <v>1.0124979999999999</v>
          </cell>
          <cell r="N51">
            <v>0.11459999999999999</v>
          </cell>
          <cell r="O51">
            <v>-6.0699999999999997E-2</v>
          </cell>
        </row>
        <row r="53">
          <cell r="A53" t="str">
            <v>Total Number of Inpatient Discharges is the total number of discharges that are eligible for a readmission and not necessarily total discharges.</v>
          </cell>
        </row>
        <row r="54">
          <cell r="A54" t="str">
            <v>Total Number of Readmissions is the number of readmissions after all adjustments, including removal of planned admissions.</v>
          </cell>
        </row>
        <row r="55">
          <cell r="A55" t="str">
            <v>Users who manually calculate percentage calculations in Excel may find slight discrepancies due to rounding differences.</v>
          </cell>
        </row>
        <row r="56">
          <cell r="A56" t="str">
            <v>Risk Adjusted Readmission Rate is calculated by multiplying the observed-to-expected Readmission Ratio (columns H &amp; N) by 11.32% , the statewide unadjusted rate for all 12 months of CY2021 , the norm period for RY2025.</v>
          </cell>
        </row>
        <row r="57">
          <cell r="A57" t="str">
            <v>See Tab 7 'CY18-22 Readmit Rates' for inputs used to calculate the final CY2021 statewide unadjusted rate of 11.32% (Percent Readmissions Grand Total, column W ).</v>
          </cell>
        </row>
        <row r="58">
          <cell r="A58" t="str">
            <v>For this YTD comparison, the same number of months are included for both Base Period and Performance Period, for instance Jan- Dec CY2018 (Base Period YTD) and Jan- Dec CY2023 (Performance Period YTD).</v>
          </cell>
        </row>
        <row r="59">
          <cell r="A59" t="str">
            <v>The APR-DRG variable for cases with a daily type of service of rehabilitation are recoded to APR-DRG 860 Rehabilitation or type of Daily Service = 08 (Rehab).</v>
          </cell>
        </row>
        <row r="60">
          <cell r="A60" t="str">
            <v>Holy Cross Germantown will be measured on attainment and 1-year improvement only.</v>
          </cell>
        </row>
        <row r="61">
          <cell r="A61" t="str">
            <v>Data for rehabilitation hospitals (213028 and 213029) are not presented because rehabilitation admission cannot be a readmission and are not eligible for readmission, but that the data from   the rehabilitation hospitals is used when calculating</v>
          </cell>
        </row>
        <row r="62">
          <cell r="A62" t="str">
            <v>eligible admissions and readmissions for acute care hospitals.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742F4-397C-437A-91E3-F208EAB3118B}">
  <dimension ref="A1:I57"/>
  <sheetViews>
    <sheetView tabSelected="1" workbookViewId="0">
      <selection activeCell="C6" sqref="C6"/>
    </sheetView>
  </sheetViews>
  <sheetFormatPr defaultRowHeight="15.3"/>
  <cols>
    <col min="1" max="1" width="11.578125" customWidth="1"/>
    <col min="2" max="2" width="26.41796875" customWidth="1"/>
    <col min="3" max="3" width="17.26171875" bestFit="1" customWidth="1"/>
    <col min="4" max="4" width="15.26171875" style="8" customWidth="1"/>
    <col min="5" max="5" width="18" style="16" customWidth="1"/>
    <col min="6" max="6" width="15.41796875" customWidth="1"/>
    <col min="7" max="7" width="19" customWidth="1"/>
    <col min="8" max="9" width="22.15625" customWidth="1"/>
  </cols>
  <sheetData>
    <row r="1" spans="1:9">
      <c r="A1" s="14" t="s">
        <v>151</v>
      </c>
    </row>
    <row r="2" spans="1:9" ht="14.4">
      <c r="D2"/>
      <c r="E2"/>
    </row>
    <row r="3" spans="1:9" ht="56.4">
      <c r="A3" s="2" t="s">
        <v>0</v>
      </c>
      <c r="B3" s="2" t="s">
        <v>1</v>
      </c>
      <c r="C3" s="3" t="s">
        <v>2</v>
      </c>
      <c r="D3" s="9" t="s">
        <v>155</v>
      </c>
      <c r="E3" s="9" t="s">
        <v>156</v>
      </c>
      <c r="F3" s="69" t="s">
        <v>157</v>
      </c>
      <c r="G3" s="69" t="s">
        <v>158</v>
      </c>
      <c r="H3" s="86" t="s">
        <v>159</v>
      </c>
      <c r="I3" s="86" t="s">
        <v>160</v>
      </c>
    </row>
    <row r="4" spans="1:9">
      <c r="A4" s="4">
        <v>210001</v>
      </c>
      <c r="B4" s="5" t="s">
        <v>63</v>
      </c>
      <c r="C4" s="6">
        <v>251995786.03086799</v>
      </c>
      <c r="D4" s="25">
        <f>VLOOKUP(A4,'RRIP Revenue Adjustments'!A$4:P$47,15,FALSE)</f>
        <v>-8.8000003290862952E-3</v>
      </c>
      <c r="E4" s="30">
        <f>VLOOKUP(A4,'RRIP Revenue Adjustments'!A$4:P$47,14,FALSE)</f>
        <v>-2217563</v>
      </c>
      <c r="F4" s="29">
        <f>VLOOKUP(A4,'Disparity Gap Rev Adj'!A$3:G$46,6,FALSE)</f>
        <v>0</v>
      </c>
      <c r="G4" s="30">
        <f>VLOOKUP(A4,'Disparity Gap Rev Adj'!A$3:G$46,7,FALSE)</f>
        <v>0</v>
      </c>
      <c r="H4" s="29">
        <f>D4+F4</f>
        <v>-8.8000003290862952E-3</v>
      </c>
      <c r="I4" s="30">
        <f>E4+G4</f>
        <v>-2217563</v>
      </c>
    </row>
    <row r="5" spans="1:9">
      <c r="A5" s="4">
        <v>210002</v>
      </c>
      <c r="B5" s="5" t="s">
        <v>64</v>
      </c>
      <c r="C5" s="6">
        <v>1473072119.8111489</v>
      </c>
      <c r="D5" s="25">
        <f>VLOOKUP(A5,'RRIP Revenue Adjustments'!A$4:P$47,15,FALSE)</f>
        <v>1.2399999806079932E-2</v>
      </c>
      <c r="E5" s="30">
        <f>VLOOKUP(A5,'RRIP Revenue Adjustments'!A$4:P$47,14,FALSE)</f>
        <v>18266094</v>
      </c>
      <c r="F5" s="29">
        <f>VLOOKUP(A5,'Disparity Gap Rev Adj'!A$3:G$46,6,FALSE)</f>
        <v>0</v>
      </c>
      <c r="G5" s="30">
        <f>VLOOKUP(A5,'Disparity Gap Rev Adj'!A$3:G$46,7,FALSE)</f>
        <v>0</v>
      </c>
      <c r="H5" s="29">
        <f t="shared" ref="H5:H47" si="0">D5+F5</f>
        <v>1.2399999806079932E-2</v>
      </c>
      <c r="I5" s="30">
        <f t="shared" ref="I5:I47" si="1">E5+G5</f>
        <v>18266094</v>
      </c>
    </row>
    <row r="6" spans="1:9">
      <c r="A6" s="4">
        <v>210003</v>
      </c>
      <c r="B6" s="5" t="s">
        <v>65</v>
      </c>
      <c r="C6" s="6">
        <v>309492831.36471736</v>
      </c>
      <c r="D6" s="25">
        <f>VLOOKUP(A6,'RRIP Revenue Adjustments'!A$4:P$47,15,FALSE)</f>
        <v>1.0800001361133474E-2</v>
      </c>
      <c r="E6" s="30">
        <f>VLOOKUP(A6,'RRIP Revenue Adjustments'!A$4:P$47,14,FALSE)</f>
        <v>3342523</v>
      </c>
      <c r="F6" s="29">
        <f>VLOOKUP(A6,'Disparity Gap Rev Adj'!A$3:G$46,6,FALSE)</f>
        <v>0</v>
      </c>
      <c r="G6" s="30">
        <f>VLOOKUP(A6,'Disparity Gap Rev Adj'!A$3:G$46,7,FALSE)</f>
        <v>0</v>
      </c>
      <c r="H6" s="29">
        <f t="shared" si="0"/>
        <v>1.0800001361133474E-2</v>
      </c>
      <c r="I6" s="30">
        <f t="shared" si="1"/>
        <v>3342523</v>
      </c>
    </row>
    <row r="7" spans="1:9">
      <c r="A7" s="4">
        <v>210004</v>
      </c>
      <c r="B7" s="5" t="s">
        <v>66</v>
      </c>
      <c r="C7" s="6">
        <v>413940590.21822864</v>
      </c>
      <c r="D7" s="25">
        <f>VLOOKUP(A7,'RRIP Revenue Adjustments'!A$4:P$47,15,FALSE)</f>
        <v>-1.0000009899531022E-3</v>
      </c>
      <c r="E7" s="30">
        <f>VLOOKUP(A7,'RRIP Revenue Adjustments'!A$4:P$47,14,FALSE)</f>
        <v>-413941</v>
      </c>
      <c r="F7" s="29">
        <f>VLOOKUP(A7,'Disparity Gap Rev Adj'!A$3:G$46,6,FALSE)</f>
        <v>0</v>
      </c>
      <c r="G7" s="30">
        <f>VLOOKUP(A7,'Disparity Gap Rev Adj'!A$3:G$46,7,FALSE)</f>
        <v>0</v>
      </c>
      <c r="H7" s="29">
        <f t="shared" si="0"/>
        <v>-1.0000009899531022E-3</v>
      </c>
      <c r="I7" s="30">
        <f t="shared" si="1"/>
        <v>-413941</v>
      </c>
    </row>
    <row r="8" spans="1:9">
      <c r="A8" s="4">
        <v>210005</v>
      </c>
      <c r="B8" s="5" t="s">
        <v>67</v>
      </c>
      <c r="C8" s="6">
        <v>254562530.16781789</v>
      </c>
      <c r="D8" s="25">
        <f>VLOOKUP(A8,'RRIP Revenue Adjustments'!A$4:P$47,15,FALSE)</f>
        <v>-2.0999987690552206E-3</v>
      </c>
      <c r="E8" s="30">
        <f>VLOOKUP(A8,'RRIP Revenue Adjustments'!A$4:P$47,14,FALSE)</f>
        <v>-534581</v>
      </c>
      <c r="F8" s="29">
        <f>VLOOKUP(A8,'Disparity Gap Rev Adj'!A$3:G$46,6,FALSE)</f>
        <v>0</v>
      </c>
      <c r="G8" s="30">
        <f>VLOOKUP(A8,'Disparity Gap Rev Adj'!A$3:G$46,7,FALSE)</f>
        <v>0</v>
      </c>
      <c r="H8" s="29">
        <f t="shared" si="0"/>
        <v>-2.0999987690552206E-3</v>
      </c>
      <c r="I8" s="30">
        <f t="shared" si="1"/>
        <v>-534581</v>
      </c>
    </row>
    <row r="9" spans="1:9">
      <c r="A9" s="4">
        <v>210006</v>
      </c>
      <c r="B9" s="5" t="s">
        <v>68</v>
      </c>
      <c r="C9" s="6">
        <v>18810726.867805973</v>
      </c>
      <c r="D9" s="25">
        <f>VLOOKUP(A9,'RRIP Revenue Adjustments'!A$4:P$47,15,FALSE)</f>
        <v>-1.6699992626953722E-2</v>
      </c>
      <c r="E9" s="30">
        <f>VLOOKUP(A9,'RRIP Revenue Adjustments'!A$4:P$47,14,FALSE)</f>
        <v>-314139</v>
      </c>
      <c r="F9" s="29">
        <f>VLOOKUP(A9,'Disparity Gap Rev Adj'!A$3:G$46,6,FALSE)</f>
        <v>0</v>
      </c>
      <c r="G9" s="30">
        <f>VLOOKUP(A9,'Disparity Gap Rev Adj'!A$3:G$46,7,FALSE)</f>
        <v>0</v>
      </c>
      <c r="H9" s="29">
        <f t="shared" si="0"/>
        <v>-1.6699992626953722E-2</v>
      </c>
      <c r="I9" s="30">
        <f t="shared" si="1"/>
        <v>-314139</v>
      </c>
    </row>
    <row r="10" spans="1:9">
      <c r="A10" s="4">
        <v>210008</v>
      </c>
      <c r="B10" s="5" t="s">
        <v>69</v>
      </c>
      <c r="C10" s="6">
        <v>220664524.10427508</v>
      </c>
      <c r="D10" s="25">
        <f>VLOOKUP(A10,'RRIP Revenue Adjustments'!A$4:P$47,15,FALSE)</f>
        <v>-1.5200001058688612E-2</v>
      </c>
      <c r="E10" s="30">
        <f>VLOOKUP(A10,'RRIP Revenue Adjustments'!A$4:P$47,14,FALSE)</f>
        <v>-3354101</v>
      </c>
      <c r="F10" s="29">
        <f>VLOOKUP(A10,'Disparity Gap Rev Adj'!A$3:G$46,6,FALSE)</f>
        <v>0</v>
      </c>
      <c r="G10" s="30">
        <f>VLOOKUP(A10,'Disparity Gap Rev Adj'!A$3:G$46,7,FALSE)</f>
        <v>0</v>
      </c>
      <c r="H10" s="29">
        <f t="shared" si="0"/>
        <v>-1.5200001058688612E-2</v>
      </c>
      <c r="I10" s="30">
        <f t="shared" si="1"/>
        <v>-3354101</v>
      </c>
    </row>
    <row r="11" spans="1:9">
      <c r="A11" s="4">
        <v>210009</v>
      </c>
      <c r="B11" s="5" t="s">
        <v>70</v>
      </c>
      <c r="C11" s="6">
        <v>1818903394.6007323</v>
      </c>
      <c r="D11" s="25">
        <f>VLOOKUP(A11,'RRIP Revenue Adjustments'!A$4:P$47,15,FALSE)</f>
        <v>3.8000000552625376E-3</v>
      </c>
      <c r="E11" s="30">
        <f>VLOOKUP(A11,'RRIP Revenue Adjustments'!A$4:P$47,14,FALSE)</f>
        <v>6911833</v>
      </c>
      <c r="F11" s="29">
        <f>VLOOKUP(A11,'Disparity Gap Rev Adj'!A$3:G$46,6,FALSE)</f>
        <v>0</v>
      </c>
      <c r="G11" s="30">
        <f>VLOOKUP(A11,'Disparity Gap Rev Adj'!A$3:G$46,7,FALSE)</f>
        <v>0</v>
      </c>
      <c r="H11" s="29">
        <f t="shared" si="0"/>
        <v>3.8000000552625376E-3</v>
      </c>
      <c r="I11" s="30">
        <f t="shared" si="1"/>
        <v>6911833</v>
      </c>
    </row>
    <row r="12" spans="1:9">
      <c r="A12" s="4">
        <v>210011</v>
      </c>
      <c r="B12" s="5" t="s">
        <v>163</v>
      </c>
      <c r="C12" s="6">
        <v>254764484.17041704</v>
      </c>
      <c r="D12" s="25">
        <f>VLOOKUP(A12,'RRIP Revenue Adjustments'!A$4:P$47,15,FALSE)</f>
        <v>-1.5000010744997496E-3</v>
      </c>
      <c r="E12" s="30">
        <f>VLOOKUP(A12,'RRIP Revenue Adjustments'!A$4:P$47,14,FALSE)</f>
        <v>-382147</v>
      </c>
      <c r="F12" s="29">
        <f>VLOOKUP(A12,'Disparity Gap Rev Adj'!A$3:G$46,6,FALSE)</f>
        <v>0</v>
      </c>
      <c r="G12" s="30">
        <f>VLOOKUP(A12,'Disparity Gap Rev Adj'!A$3:G$46,7,FALSE)</f>
        <v>0</v>
      </c>
      <c r="H12" s="29">
        <f t="shared" si="0"/>
        <v>-1.5000010744997496E-3</v>
      </c>
      <c r="I12" s="30">
        <f t="shared" si="1"/>
        <v>-382147</v>
      </c>
    </row>
    <row r="13" spans="1:9">
      <c r="A13" s="4">
        <v>210012</v>
      </c>
      <c r="B13" s="5" t="s">
        <v>72</v>
      </c>
      <c r="C13" s="6">
        <v>519012883.32696152</v>
      </c>
      <c r="D13" s="25">
        <f>VLOOKUP(A13,'RRIP Revenue Adjustments'!A$4:P$47,15,FALSE)</f>
        <v>-3.8000000835384778E-3</v>
      </c>
      <c r="E13" s="30">
        <f>VLOOKUP(A13,'RRIP Revenue Adjustments'!A$4:P$47,14,FALSE)</f>
        <v>-1972249</v>
      </c>
      <c r="F13" s="29">
        <f>VLOOKUP(A13,'Disparity Gap Rev Adj'!A$3:G$46,6,FALSE)</f>
        <v>0</v>
      </c>
      <c r="G13" s="30">
        <f>VLOOKUP(A13,'Disparity Gap Rev Adj'!A$3:G$46,7,FALSE)</f>
        <v>0</v>
      </c>
      <c r="H13" s="29">
        <f t="shared" si="0"/>
        <v>-3.8000000835384778E-3</v>
      </c>
      <c r="I13" s="30">
        <f t="shared" si="1"/>
        <v>-1972249</v>
      </c>
    </row>
    <row r="14" spans="1:9">
      <c r="A14" s="4">
        <v>210015</v>
      </c>
      <c r="B14" s="5" t="s">
        <v>73</v>
      </c>
      <c r="C14" s="6">
        <v>371862301.59074455</v>
      </c>
      <c r="D14" s="25">
        <f>VLOOKUP(A14,'RRIP Revenue Adjustments'!A$4:P$47,15,FALSE)</f>
        <v>5.3999988474496639E-3</v>
      </c>
      <c r="E14" s="30">
        <f>VLOOKUP(A14,'RRIP Revenue Adjustments'!A$4:P$47,14,FALSE)</f>
        <v>2008056</v>
      </c>
      <c r="F14" s="29">
        <f>VLOOKUP(A14,'Disparity Gap Rev Adj'!A$3:G$46,6,FALSE)</f>
        <v>0</v>
      </c>
      <c r="G14" s="30">
        <f>VLOOKUP(A14,'Disparity Gap Rev Adj'!A$3:G$46,7,FALSE)</f>
        <v>0</v>
      </c>
      <c r="H14" s="29">
        <f t="shared" si="0"/>
        <v>5.3999988474496639E-3</v>
      </c>
      <c r="I14" s="30">
        <f t="shared" si="1"/>
        <v>2008056</v>
      </c>
    </row>
    <row r="15" spans="1:9">
      <c r="A15" s="4">
        <v>210016</v>
      </c>
      <c r="B15" s="5" t="s">
        <v>74</v>
      </c>
      <c r="C15" s="6">
        <v>242890871.86439809</v>
      </c>
      <c r="D15" s="25">
        <f>VLOOKUP(A15,'RRIP Revenue Adjustments'!A$4:P$47,15,FALSE)</f>
        <v>-8.9000009897731245E-3</v>
      </c>
      <c r="E15" s="30">
        <f>VLOOKUP(A15,'RRIP Revenue Adjustments'!A$4:P$47,14,FALSE)</f>
        <v>-2161729</v>
      </c>
      <c r="F15" s="29">
        <f>VLOOKUP(A15,'Disparity Gap Rev Adj'!A$3:G$46,6,FALSE)</f>
        <v>0</v>
      </c>
      <c r="G15" s="30">
        <f>VLOOKUP(A15,'Disparity Gap Rev Adj'!A$3:G$46,7,FALSE)</f>
        <v>0</v>
      </c>
      <c r="H15" s="29">
        <f t="shared" si="0"/>
        <v>-8.9000009897731245E-3</v>
      </c>
      <c r="I15" s="30">
        <f t="shared" si="1"/>
        <v>-2161729</v>
      </c>
    </row>
    <row r="16" spans="1:9">
      <c r="A16" s="4">
        <v>210017</v>
      </c>
      <c r="B16" s="5" t="s">
        <v>75</v>
      </c>
      <c r="C16" s="6">
        <v>28988188.907371815</v>
      </c>
      <c r="D16" s="25">
        <f>VLOOKUP(A16,'RRIP Revenue Adjustments'!A$4:P$47,15,FALSE)</f>
        <v>-1.4999902249478701E-3</v>
      </c>
      <c r="E16" s="30">
        <f>VLOOKUP(A16,'RRIP Revenue Adjustments'!A$4:P$47,14,FALSE)</f>
        <v>-43482</v>
      </c>
      <c r="F16" s="29">
        <f>VLOOKUP(A16,'Disparity Gap Rev Adj'!A$3:G$46,6,FALSE)</f>
        <v>0</v>
      </c>
      <c r="G16" s="30">
        <f>VLOOKUP(A16,'Disparity Gap Rev Adj'!A$3:G$46,7,FALSE)</f>
        <v>0</v>
      </c>
      <c r="H16" s="29">
        <f t="shared" si="0"/>
        <v>-1.4999902249478701E-3</v>
      </c>
      <c r="I16" s="30">
        <f t="shared" si="1"/>
        <v>-43482</v>
      </c>
    </row>
    <row r="17" spans="1:9">
      <c r="A17" s="4">
        <v>210018</v>
      </c>
      <c r="B17" s="5" t="s">
        <v>76</v>
      </c>
      <c r="C17" s="6">
        <v>96052027.906504214</v>
      </c>
      <c r="D17" s="25">
        <f>VLOOKUP(A17,'RRIP Revenue Adjustments'!A$4:P$47,15,FALSE)</f>
        <v>1.0800001026628554E-2</v>
      </c>
      <c r="E17" s="30">
        <f>VLOOKUP(A17,'RRIP Revenue Adjustments'!A$4:P$47,14,FALSE)</f>
        <v>1037362</v>
      </c>
      <c r="F17" s="29">
        <f>VLOOKUP(A17,'Disparity Gap Rev Adj'!A$3:G$46,6,FALSE)</f>
        <v>0</v>
      </c>
      <c r="G17" s="30">
        <f>VLOOKUP(A17,'Disparity Gap Rev Adj'!A$3:G$46,7,FALSE)</f>
        <v>0</v>
      </c>
      <c r="H17" s="29">
        <f t="shared" si="0"/>
        <v>1.0800001026628554E-2</v>
      </c>
      <c r="I17" s="30">
        <f t="shared" si="1"/>
        <v>1037362</v>
      </c>
    </row>
    <row r="18" spans="1:9">
      <c r="A18" s="4">
        <v>210019</v>
      </c>
      <c r="B18" s="5" t="s">
        <v>77</v>
      </c>
      <c r="C18" s="6">
        <v>350375491.02988094</v>
      </c>
      <c r="D18" s="25">
        <f>VLOOKUP(A18,'RRIP Revenue Adjustments'!A$4:P$47,15,FALSE)</f>
        <v>3.999994394243964E-4</v>
      </c>
      <c r="E18" s="30">
        <f>VLOOKUP(A18,'RRIP Revenue Adjustments'!A$4:P$47,14,FALSE)</f>
        <v>140150</v>
      </c>
      <c r="F18" s="29">
        <f>VLOOKUP(A18,'Disparity Gap Rev Adj'!A$3:G$46,6,FALSE)</f>
        <v>0</v>
      </c>
      <c r="G18" s="30">
        <f>VLOOKUP(A18,'Disparity Gap Rev Adj'!A$3:G$46,7,FALSE)</f>
        <v>0</v>
      </c>
      <c r="H18" s="29">
        <f t="shared" si="0"/>
        <v>3.999994394243964E-4</v>
      </c>
      <c r="I18" s="30">
        <f t="shared" si="1"/>
        <v>140150</v>
      </c>
    </row>
    <row r="19" spans="1:9">
      <c r="A19" s="4">
        <v>210022</v>
      </c>
      <c r="B19" s="5" t="s">
        <v>78</v>
      </c>
      <c r="C19" s="6">
        <v>249484035.15865654</v>
      </c>
      <c r="D19" s="25">
        <f>VLOOKUP(A19,'RRIP Revenue Adjustments'!A$4:P$47,15,FALSE)</f>
        <v>-9.9999985907452344E-4</v>
      </c>
      <c r="E19" s="30">
        <f>VLOOKUP(A19,'RRIP Revenue Adjustments'!A$4:P$47,14,FALSE)</f>
        <v>-249484</v>
      </c>
      <c r="F19" s="29">
        <f>VLOOKUP(A19,'Disparity Gap Rev Adj'!A$3:G$46,6,FALSE)</f>
        <v>0</v>
      </c>
      <c r="G19" s="30">
        <f>VLOOKUP(A19,'Disparity Gap Rev Adj'!A$3:G$46,7,FALSE)</f>
        <v>0</v>
      </c>
      <c r="H19" s="29">
        <f t="shared" si="0"/>
        <v>-9.9999985907452344E-4</v>
      </c>
      <c r="I19" s="30">
        <f t="shared" si="1"/>
        <v>-249484</v>
      </c>
    </row>
    <row r="20" spans="1:9">
      <c r="A20" s="4">
        <v>210023</v>
      </c>
      <c r="B20" s="5" t="s">
        <v>79</v>
      </c>
      <c r="C20" s="6">
        <v>367930453.54061693</v>
      </c>
      <c r="D20" s="25">
        <f>VLOOKUP(A20,'RRIP Revenue Adjustments'!A$4:P$47,15,FALSE)</f>
        <v>-7.1999992784167787E-3</v>
      </c>
      <c r="E20" s="30">
        <f>VLOOKUP(A20,'RRIP Revenue Adjustments'!A$4:P$47,14,FALSE)</f>
        <v>-2649099</v>
      </c>
      <c r="F20" s="29">
        <f>VLOOKUP(A20,'Disparity Gap Rev Adj'!A$3:G$46,6,FALSE)</f>
        <v>0</v>
      </c>
      <c r="G20" s="30">
        <f>VLOOKUP(A20,'Disparity Gap Rev Adj'!A$3:G$46,7,FALSE)</f>
        <v>0</v>
      </c>
      <c r="H20" s="29">
        <f t="shared" si="0"/>
        <v>-7.1999992784167787E-3</v>
      </c>
      <c r="I20" s="30">
        <f t="shared" si="1"/>
        <v>-2649099</v>
      </c>
    </row>
    <row r="21" spans="1:9">
      <c r="A21" s="4">
        <v>210024</v>
      </c>
      <c r="B21" s="5" t="s">
        <v>80</v>
      </c>
      <c r="C21" s="6">
        <v>267917283.44321227</v>
      </c>
      <c r="D21" s="25">
        <f>VLOOKUP(A21,'RRIP Revenue Adjustments'!A$4:P$47,15,FALSE)</f>
        <v>-4.6000018519194328E-3</v>
      </c>
      <c r="E21" s="30">
        <f>VLOOKUP(A21,'RRIP Revenue Adjustments'!A$4:P$47,14,FALSE)</f>
        <v>-1232420</v>
      </c>
      <c r="F21" s="29">
        <f>VLOOKUP(A21,'Disparity Gap Rev Adj'!A$3:G$46,6,FALSE)</f>
        <v>0</v>
      </c>
      <c r="G21" s="30">
        <f>VLOOKUP(A21,'Disparity Gap Rev Adj'!A$3:G$46,7,FALSE)</f>
        <v>0</v>
      </c>
      <c r="H21" s="29">
        <f t="shared" si="0"/>
        <v>-4.6000018519194328E-3</v>
      </c>
      <c r="I21" s="30">
        <f t="shared" si="1"/>
        <v>-1232420</v>
      </c>
    </row>
    <row r="22" spans="1:9">
      <c r="A22" s="4">
        <v>210027</v>
      </c>
      <c r="B22" s="5" t="s">
        <v>81</v>
      </c>
      <c r="C22" s="6">
        <v>183379828.84085968</v>
      </c>
      <c r="D22" s="25">
        <f>VLOOKUP(A22,'RRIP Revenue Adjustments'!A$4:P$47,15,FALSE)</f>
        <v>-4.4999987469512325E-3</v>
      </c>
      <c r="E22" s="30">
        <f>VLOOKUP(A22,'RRIP Revenue Adjustments'!A$4:P$47,14,FALSE)</f>
        <v>-825209</v>
      </c>
      <c r="F22" s="29">
        <f>VLOOKUP(A22,'Disparity Gap Rev Adj'!A$3:G$46,6,FALSE)</f>
        <v>0</v>
      </c>
      <c r="G22" s="30">
        <f>VLOOKUP(A22,'Disparity Gap Rev Adj'!A$3:G$46,7,FALSE)</f>
        <v>0</v>
      </c>
      <c r="H22" s="29">
        <f t="shared" si="0"/>
        <v>-4.4999987469512325E-3</v>
      </c>
      <c r="I22" s="30">
        <f t="shared" si="1"/>
        <v>-825209</v>
      </c>
    </row>
    <row r="23" spans="1:9">
      <c r="A23" s="4">
        <v>210028</v>
      </c>
      <c r="B23" s="5" t="s">
        <v>82</v>
      </c>
      <c r="C23" s="6">
        <v>100479484.71027109</v>
      </c>
      <c r="D23" s="25">
        <f>VLOOKUP(A23,'RRIP Revenue Adjustments'!A$4:P$47,15,FALSE)</f>
        <v>8.1000017301721301E-3</v>
      </c>
      <c r="E23" s="30">
        <f>VLOOKUP(A23,'RRIP Revenue Adjustments'!A$4:P$47,14,FALSE)</f>
        <v>813884</v>
      </c>
      <c r="F23" s="29">
        <f>VLOOKUP(A23,'Disparity Gap Rev Adj'!A$3:G$46,6,FALSE)</f>
        <v>2.696E-3</v>
      </c>
      <c r="G23" s="30">
        <f>VLOOKUP(A23,'Disparity Gap Rev Adj'!A$3:G$46,7,FALSE)</f>
        <v>270893</v>
      </c>
      <c r="H23" s="29">
        <f t="shared" si="0"/>
        <v>1.0796001730172131E-2</v>
      </c>
      <c r="I23" s="30">
        <f t="shared" si="1"/>
        <v>1084777</v>
      </c>
    </row>
    <row r="24" spans="1:9">
      <c r="A24" s="4">
        <v>210029</v>
      </c>
      <c r="B24" s="5" t="s">
        <v>83</v>
      </c>
      <c r="C24" s="6">
        <v>471786217.55591047</v>
      </c>
      <c r="D24" s="25">
        <f>VLOOKUP(A24,'RRIP Revenue Adjustments'!A$4:P$47,15,FALSE)</f>
        <v>7.7000002645679008E-3</v>
      </c>
      <c r="E24" s="30">
        <f>VLOOKUP(A24,'RRIP Revenue Adjustments'!A$4:P$47,14,FALSE)</f>
        <v>3632754</v>
      </c>
      <c r="F24" s="29">
        <f>VLOOKUP(A24,'Disparity Gap Rev Adj'!A$3:G$46,6,FALSE)</f>
        <v>3.1740000000000002E-3</v>
      </c>
      <c r="G24" s="30">
        <f>VLOOKUP(A24,'Disparity Gap Rev Adj'!A$3:G$46,7,FALSE)</f>
        <v>1497449</v>
      </c>
      <c r="H24" s="29">
        <f t="shared" si="0"/>
        <v>1.0874000264567901E-2</v>
      </c>
      <c r="I24" s="30">
        <f t="shared" si="1"/>
        <v>5130203</v>
      </c>
    </row>
    <row r="25" spans="1:9">
      <c r="A25" s="4">
        <v>210030</v>
      </c>
      <c r="B25" s="5" t="s">
        <v>84</v>
      </c>
      <c r="C25" s="6">
        <v>7562394.1373569136</v>
      </c>
      <c r="D25" s="25">
        <f>VLOOKUP(A25,'RRIP Revenue Adjustments'!A$4:P$47,15,FALSE)</f>
        <v>4.7999349598415193E-3</v>
      </c>
      <c r="E25" s="30">
        <f>VLOOKUP(A25,'RRIP Revenue Adjustments'!A$4:P$47,14,FALSE)</f>
        <v>36299</v>
      </c>
      <c r="F25" s="29">
        <f>VLOOKUP(A25,'Disparity Gap Rev Adj'!A$3:G$46,6,FALSE)</f>
        <v>0</v>
      </c>
      <c r="G25" s="30">
        <f>VLOOKUP(A25,'Disparity Gap Rev Adj'!A$3:G$46,7,FALSE)</f>
        <v>0</v>
      </c>
      <c r="H25" s="29">
        <f t="shared" si="0"/>
        <v>4.7999349598415193E-3</v>
      </c>
      <c r="I25" s="30">
        <f t="shared" si="1"/>
        <v>36299</v>
      </c>
    </row>
    <row r="26" spans="1:9">
      <c r="A26" s="4">
        <v>210032</v>
      </c>
      <c r="B26" s="5" t="s">
        <v>85</v>
      </c>
      <c r="C26" s="6">
        <v>84802922.167348281</v>
      </c>
      <c r="D26" s="25">
        <f>VLOOKUP(A26,'RRIP Revenue Adjustments'!A$4:P$47,15,FALSE)</f>
        <v>-7.5000009875236104E-3</v>
      </c>
      <c r="E26" s="30">
        <f>VLOOKUP(A26,'RRIP Revenue Adjustments'!A$4:P$47,14,FALSE)</f>
        <v>-636022</v>
      </c>
      <c r="F26" s="29">
        <f>VLOOKUP(A26,'Disparity Gap Rev Adj'!A$3:G$46,6,FALSE)</f>
        <v>0</v>
      </c>
      <c r="G26" s="30">
        <f>VLOOKUP(A26,'Disparity Gap Rev Adj'!A$3:G$46,7,FALSE)</f>
        <v>0</v>
      </c>
      <c r="H26" s="29">
        <f t="shared" si="0"/>
        <v>-7.5000009875236104E-3</v>
      </c>
      <c r="I26" s="30">
        <f t="shared" si="1"/>
        <v>-636022</v>
      </c>
    </row>
    <row r="27" spans="1:9">
      <c r="A27" s="4">
        <v>210033</v>
      </c>
      <c r="B27" s="5" t="s">
        <v>86</v>
      </c>
      <c r="C27" s="6">
        <v>162844958.77056196</v>
      </c>
      <c r="D27" s="25">
        <f>VLOOKUP(A27,'RRIP Revenue Adjustments'!A$4:P$47,15,FALSE)</f>
        <v>-3.8000009620921993E-3</v>
      </c>
      <c r="E27" s="30">
        <f>VLOOKUP(A27,'RRIP Revenue Adjustments'!A$4:P$47,14,FALSE)</f>
        <v>-618811</v>
      </c>
      <c r="F27" s="29">
        <f>VLOOKUP(A27,'Disparity Gap Rev Adj'!A$3:G$46,6,FALSE)</f>
        <v>0</v>
      </c>
      <c r="G27" s="30">
        <f>VLOOKUP(A27,'Disparity Gap Rev Adj'!A$3:G$46,7,FALSE)</f>
        <v>0</v>
      </c>
      <c r="H27" s="29">
        <f t="shared" si="0"/>
        <v>-3.8000009620921993E-3</v>
      </c>
      <c r="I27" s="30">
        <f t="shared" si="1"/>
        <v>-618811</v>
      </c>
    </row>
    <row r="28" spans="1:9">
      <c r="A28" s="4">
        <v>210034</v>
      </c>
      <c r="B28" s="5" t="s">
        <v>87</v>
      </c>
      <c r="C28" s="6">
        <v>128234465.02164324</v>
      </c>
      <c r="D28" s="25">
        <f>VLOOKUP(A28,'RRIP Revenue Adjustments'!A$4:P$47,15,FALSE)</f>
        <v>2.0000005455375319E-3</v>
      </c>
      <c r="E28" s="30">
        <f>VLOOKUP(A28,'RRIP Revenue Adjustments'!A$4:P$47,14,FALSE)</f>
        <v>256469</v>
      </c>
      <c r="F28" s="29">
        <f>VLOOKUP(A28,'Disparity Gap Rev Adj'!A$3:G$46,6,FALSE)</f>
        <v>0</v>
      </c>
      <c r="G28" s="30">
        <f>VLOOKUP(A28,'Disparity Gap Rev Adj'!A$3:G$46,7,FALSE)</f>
        <v>0</v>
      </c>
      <c r="H28" s="29">
        <f t="shared" si="0"/>
        <v>2.0000005455375319E-3</v>
      </c>
      <c r="I28" s="30">
        <f t="shared" si="1"/>
        <v>256469</v>
      </c>
    </row>
    <row r="29" spans="1:9">
      <c r="A29" s="4">
        <v>210035</v>
      </c>
      <c r="B29" s="5" t="s">
        <v>88</v>
      </c>
      <c r="C29" s="6">
        <v>97586229.04406479</v>
      </c>
      <c r="D29" s="25">
        <f>VLOOKUP(A29,'RRIP Revenue Adjustments'!A$4:P$47,15,FALSE)</f>
        <v>6.299997510124015E-3</v>
      </c>
      <c r="E29" s="30">
        <f>VLOOKUP(A29,'RRIP Revenue Adjustments'!A$4:P$47,14,FALSE)</f>
        <v>614793</v>
      </c>
      <c r="F29" s="29">
        <f>VLOOKUP(A29,'Disparity Gap Rev Adj'!A$3:G$46,6,FALSE)</f>
        <v>0</v>
      </c>
      <c r="G29" s="30">
        <f>VLOOKUP(A29,'Disparity Gap Rev Adj'!A$3:G$46,7,FALSE)</f>
        <v>0</v>
      </c>
      <c r="H29" s="29">
        <f t="shared" si="0"/>
        <v>6.299997510124015E-3</v>
      </c>
      <c r="I29" s="30">
        <f t="shared" si="1"/>
        <v>614793</v>
      </c>
    </row>
    <row r="30" spans="1:9">
      <c r="A30" s="4">
        <v>210037</v>
      </c>
      <c r="B30" s="5" t="s">
        <v>89</v>
      </c>
      <c r="C30" s="6">
        <v>123617438.92921548</v>
      </c>
      <c r="D30" s="25">
        <f>VLOOKUP(A30,'RRIP Revenue Adjustments'!A$4:P$47,15,FALSE)</f>
        <v>8.0000039522439594E-3</v>
      </c>
      <c r="E30" s="30">
        <f>VLOOKUP(A30,'RRIP Revenue Adjustments'!A$4:P$47,14,FALSE)</f>
        <v>988940</v>
      </c>
      <c r="F30" s="29">
        <f>VLOOKUP(A30,'Disparity Gap Rev Adj'!A$3:G$46,6,FALSE)</f>
        <v>0</v>
      </c>
      <c r="G30" s="30">
        <f>VLOOKUP(A30,'Disparity Gap Rev Adj'!A$3:G$46,7,FALSE)</f>
        <v>0</v>
      </c>
      <c r="H30" s="29">
        <f t="shared" si="0"/>
        <v>8.0000039522439594E-3</v>
      </c>
      <c r="I30" s="30">
        <f t="shared" si="1"/>
        <v>988940</v>
      </c>
    </row>
    <row r="31" spans="1:9">
      <c r="A31" s="4">
        <v>210038</v>
      </c>
      <c r="B31" s="5" t="s">
        <v>90</v>
      </c>
      <c r="C31" s="6">
        <v>140418655.58721641</v>
      </c>
      <c r="D31" s="25">
        <f>VLOOKUP(A31,'RRIP Revenue Adjustments'!A$4:P$47,15,FALSE)</f>
        <v>7.8999972999384722E-3</v>
      </c>
      <c r="E31" s="30">
        <f>VLOOKUP(A31,'RRIP Revenue Adjustments'!A$4:P$47,14,FALSE)</f>
        <v>1109307</v>
      </c>
      <c r="F31" s="29">
        <f>VLOOKUP(A31,'Disparity Gap Rev Adj'!A$3:G$46,6,FALSE)</f>
        <v>0</v>
      </c>
      <c r="G31" s="30">
        <f>VLOOKUP(A31,'Disparity Gap Rev Adj'!A$3:G$46,7,FALSE)</f>
        <v>0</v>
      </c>
      <c r="H31" s="29">
        <f t="shared" si="0"/>
        <v>7.8999972999384722E-3</v>
      </c>
      <c r="I31" s="30">
        <f t="shared" si="1"/>
        <v>1109307</v>
      </c>
    </row>
    <row r="32" spans="1:9">
      <c r="A32" s="4">
        <v>210039</v>
      </c>
      <c r="B32" s="5" t="s">
        <v>91</v>
      </c>
      <c r="C32" s="6">
        <v>80925063.895801395</v>
      </c>
      <c r="D32" s="25">
        <f>VLOOKUP(A32,'RRIP Revenue Adjustments'!A$4:P$47,15,FALSE)</f>
        <v>1.59999873669198E-3</v>
      </c>
      <c r="E32" s="30">
        <f>VLOOKUP(A32,'RRIP Revenue Adjustments'!A$4:P$47,14,FALSE)</f>
        <v>129480</v>
      </c>
      <c r="F32" s="29">
        <f>VLOOKUP(A32,'Disparity Gap Rev Adj'!A$3:G$46,6,FALSE)</f>
        <v>0</v>
      </c>
      <c r="G32" s="30">
        <f>VLOOKUP(A32,'Disparity Gap Rev Adj'!A$3:G$46,7,FALSE)</f>
        <v>0</v>
      </c>
      <c r="H32" s="29">
        <f t="shared" si="0"/>
        <v>1.59999873669198E-3</v>
      </c>
      <c r="I32" s="30">
        <f t="shared" si="1"/>
        <v>129480</v>
      </c>
    </row>
    <row r="33" spans="1:9">
      <c r="A33" s="4">
        <v>210040</v>
      </c>
      <c r="B33" s="5" t="s">
        <v>92</v>
      </c>
      <c r="C33" s="6">
        <v>160861386.99006546</v>
      </c>
      <c r="D33" s="25">
        <f>VLOOKUP(A33,'RRIP Revenue Adjustments'!A$4:P$47,15,FALSE)</f>
        <v>-1.0999998403030554E-2</v>
      </c>
      <c r="E33" s="30">
        <f>VLOOKUP(A33,'RRIP Revenue Adjustments'!A$4:P$47,14,FALSE)</f>
        <v>-1769475</v>
      </c>
      <c r="F33" s="29">
        <f>VLOOKUP(A33,'Disparity Gap Rev Adj'!A$3:G$46,6,FALSE)</f>
        <v>0</v>
      </c>
      <c r="G33" s="30">
        <f>VLOOKUP(A33,'Disparity Gap Rev Adj'!A$3:G$46,7,FALSE)</f>
        <v>0</v>
      </c>
      <c r="H33" s="29">
        <f t="shared" si="0"/>
        <v>-1.0999998403030554E-2</v>
      </c>
      <c r="I33" s="30">
        <f t="shared" si="1"/>
        <v>-1769475</v>
      </c>
    </row>
    <row r="34" spans="1:9">
      <c r="A34" s="4">
        <v>210043</v>
      </c>
      <c r="B34" s="5" t="s">
        <v>93</v>
      </c>
      <c r="C34" s="6">
        <v>325584008.88370675</v>
      </c>
      <c r="D34" s="25">
        <f>VLOOKUP(A34,'RRIP Revenue Adjustments'!A$4:P$47,15,FALSE)</f>
        <v>-6.2000004451109826E-3</v>
      </c>
      <c r="E34" s="30">
        <f>VLOOKUP(A34,'RRIP Revenue Adjustments'!A$4:P$47,14,FALSE)</f>
        <v>-2018621</v>
      </c>
      <c r="F34" s="29">
        <f>VLOOKUP(A34,'Disparity Gap Rev Adj'!A$3:G$46,6,FALSE)</f>
        <v>0</v>
      </c>
      <c r="G34" s="30">
        <f>VLOOKUP(A34,'Disparity Gap Rev Adj'!A$3:G$46,7,FALSE)</f>
        <v>0</v>
      </c>
      <c r="H34" s="29">
        <f t="shared" si="0"/>
        <v>-6.2000004451109826E-3</v>
      </c>
      <c r="I34" s="30">
        <f t="shared" si="1"/>
        <v>-2018621</v>
      </c>
    </row>
    <row r="35" spans="1:9">
      <c r="A35" s="4">
        <v>210044</v>
      </c>
      <c r="B35" s="5" t="s">
        <v>94</v>
      </c>
      <c r="C35" s="6">
        <v>263774654.90000576</v>
      </c>
      <c r="D35" s="25">
        <f>VLOOKUP(A35,'RRIP Revenue Adjustments'!A$4:P$47,15,FALSE)</f>
        <v>4.0999996774139513E-3</v>
      </c>
      <c r="E35" s="30">
        <f>VLOOKUP(A35,'RRIP Revenue Adjustments'!A$4:P$47,14,FALSE)</f>
        <v>1081476</v>
      </c>
      <c r="F35" s="29">
        <f>VLOOKUP(A35,'Disparity Gap Rev Adj'!A$3:G$46,6,FALSE)</f>
        <v>0</v>
      </c>
      <c r="G35" s="30">
        <f>VLOOKUP(A35,'Disparity Gap Rev Adj'!A$3:G$46,7,FALSE)</f>
        <v>0</v>
      </c>
      <c r="H35" s="29">
        <f t="shared" si="0"/>
        <v>4.0999996774139513E-3</v>
      </c>
      <c r="I35" s="30">
        <f t="shared" si="1"/>
        <v>1081476</v>
      </c>
    </row>
    <row r="36" spans="1:9">
      <c r="A36" s="4">
        <v>210048</v>
      </c>
      <c r="B36" s="5" t="s">
        <v>95</v>
      </c>
      <c r="C36" s="6">
        <v>220287562.06632188</v>
      </c>
      <c r="D36" s="25">
        <f>VLOOKUP(A36,'RRIP Revenue Adjustments'!A$4:P$47,15,FALSE)</f>
        <v>-1.1200001383905618E-2</v>
      </c>
      <c r="E36" s="30">
        <f>VLOOKUP(A36,'RRIP Revenue Adjustments'!A$4:P$47,14,FALSE)</f>
        <v>-2467221</v>
      </c>
      <c r="F36" s="29">
        <f>VLOOKUP(A36,'Disparity Gap Rev Adj'!A$3:G$46,6,FALSE)</f>
        <v>0</v>
      </c>
      <c r="G36" s="30">
        <f>VLOOKUP(A36,'Disparity Gap Rev Adj'!A$3:G$46,7,FALSE)</f>
        <v>0</v>
      </c>
      <c r="H36" s="29">
        <f t="shared" si="0"/>
        <v>-1.1200001383905618E-2</v>
      </c>
      <c r="I36" s="30">
        <f t="shared" si="1"/>
        <v>-2467221</v>
      </c>
    </row>
    <row r="37" spans="1:9">
      <c r="A37" s="4">
        <v>210049</v>
      </c>
      <c r="B37" s="5" t="s">
        <v>96</v>
      </c>
      <c r="C37" s="6">
        <v>236862561.59017706</v>
      </c>
      <c r="D37" s="25">
        <f>VLOOKUP(A37,'RRIP Revenue Adjustments'!A$4:P$47,15,FALSE)</f>
        <v>-6.699999313297191E-3</v>
      </c>
      <c r="E37" s="30">
        <f>VLOOKUP(A37,'RRIP Revenue Adjustments'!A$4:P$47,14,FALSE)</f>
        <v>-1586979</v>
      </c>
      <c r="F37" s="29">
        <f>VLOOKUP(A37,'Disparity Gap Rev Adj'!A$3:G$46,6,FALSE)</f>
        <v>0</v>
      </c>
      <c r="G37" s="30">
        <f>VLOOKUP(A37,'Disparity Gap Rev Adj'!A$3:G$46,7,FALSE)</f>
        <v>0</v>
      </c>
      <c r="H37" s="29">
        <f t="shared" si="0"/>
        <v>-6.699999313297191E-3</v>
      </c>
      <c r="I37" s="30">
        <f t="shared" si="1"/>
        <v>-1586979</v>
      </c>
    </row>
    <row r="38" spans="1:9">
      <c r="A38" s="4">
        <v>210051</v>
      </c>
      <c r="B38" s="5" t="s">
        <v>97</v>
      </c>
      <c r="C38" s="6">
        <v>187232106.48240566</v>
      </c>
      <c r="D38" s="25">
        <f>VLOOKUP(A38,'RRIP Revenue Adjustments'!A$4:P$47,15,FALSE)</f>
        <v>4.8999982814710904E-3</v>
      </c>
      <c r="E38" s="30">
        <f>VLOOKUP(A38,'RRIP Revenue Adjustments'!A$4:P$47,14,FALSE)</f>
        <v>917437</v>
      </c>
      <c r="F38" s="29">
        <f>VLOOKUP(A38,'Disparity Gap Rev Adj'!A$3:G$46,6,FALSE)</f>
        <v>0</v>
      </c>
      <c r="G38" s="30">
        <f>VLOOKUP(A38,'Disparity Gap Rev Adj'!A$3:G$46,7,FALSE)</f>
        <v>0</v>
      </c>
      <c r="H38" s="29">
        <f t="shared" si="0"/>
        <v>4.8999982814710904E-3</v>
      </c>
      <c r="I38" s="30">
        <f t="shared" si="1"/>
        <v>917437</v>
      </c>
    </row>
    <row r="39" spans="1:9">
      <c r="A39" s="4">
        <v>210056</v>
      </c>
      <c r="B39" s="5" t="s">
        <v>98</v>
      </c>
      <c r="C39" s="6">
        <v>186628390.72624695</v>
      </c>
      <c r="D39" s="25">
        <f>VLOOKUP(A39,'RRIP Revenue Adjustments'!A$4:P$47,15,FALSE)</f>
        <v>2.1000020333180815E-3</v>
      </c>
      <c r="E39" s="30">
        <f>VLOOKUP(A39,'RRIP Revenue Adjustments'!A$4:P$47,14,FALSE)</f>
        <v>391920</v>
      </c>
      <c r="F39" s="29">
        <f>VLOOKUP(A39,'Disparity Gap Rev Adj'!A$3:G$46,6,FALSE)</f>
        <v>0</v>
      </c>
      <c r="G39" s="30">
        <f>VLOOKUP(A39,'Disparity Gap Rev Adj'!A$3:G$46,7,FALSE)</f>
        <v>0</v>
      </c>
      <c r="H39" s="29">
        <f t="shared" si="0"/>
        <v>2.1000020333180815E-3</v>
      </c>
      <c r="I39" s="30">
        <f t="shared" si="1"/>
        <v>391920</v>
      </c>
    </row>
    <row r="40" spans="1:9">
      <c r="A40" s="4">
        <v>210057</v>
      </c>
      <c r="B40" s="5" t="s">
        <v>99</v>
      </c>
      <c r="C40" s="6">
        <v>333973100.14171338</v>
      </c>
      <c r="D40" s="25">
        <f>VLOOKUP(A40,'RRIP Revenue Adjustments'!A$4:P$47,15,FALSE)</f>
        <v>1.0999987718894589E-3</v>
      </c>
      <c r="E40" s="30">
        <f>VLOOKUP(A40,'RRIP Revenue Adjustments'!A$4:P$47,14,FALSE)</f>
        <v>367370</v>
      </c>
      <c r="F40" s="29">
        <f>VLOOKUP(A40,'Disparity Gap Rev Adj'!A$3:G$46,6,FALSE)</f>
        <v>0</v>
      </c>
      <c r="G40" s="30">
        <f>VLOOKUP(A40,'Disparity Gap Rev Adj'!A$3:G$46,7,FALSE)</f>
        <v>0</v>
      </c>
      <c r="H40" s="29">
        <f t="shared" si="0"/>
        <v>1.0999987718894589E-3</v>
      </c>
      <c r="I40" s="30">
        <f t="shared" si="1"/>
        <v>367370</v>
      </c>
    </row>
    <row r="41" spans="1:9">
      <c r="A41" s="4">
        <v>210058</v>
      </c>
      <c r="B41" s="5" t="s">
        <v>100</v>
      </c>
      <c r="C41" s="6">
        <v>80968088.464057475</v>
      </c>
      <c r="D41" s="25">
        <f>VLOOKUP(A41,'RRIP Revenue Adjustments'!A$4:P$47,15,FALSE)</f>
        <v>3.000000427425523E-3</v>
      </c>
      <c r="E41" s="30">
        <f>VLOOKUP(A41,'RRIP Revenue Adjustments'!A$4:P$47,14,FALSE)</f>
        <v>242904.3</v>
      </c>
      <c r="F41" s="29">
        <f>VLOOKUP(A41,'Disparity Gap Rev Adj'!A$3:G$46,6,FALSE)</f>
        <v>0</v>
      </c>
      <c r="G41" s="30">
        <f>VLOOKUP(A41,'Disparity Gap Rev Adj'!A$3:G$46,7,FALSE)</f>
        <v>0</v>
      </c>
      <c r="H41" s="29">
        <f t="shared" si="0"/>
        <v>3.000000427425523E-3</v>
      </c>
      <c r="I41" s="30">
        <f t="shared" si="1"/>
        <v>242904.3</v>
      </c>
    </row>
    <row r="42" spans="1:9">
      <c r="A42" s="4">
        <v>210060</v>
      </c>
      <c r="B42" s="5" t="s">
        <v>101</v>
      </c>
      <c r="C42" s="6">
        <v>37782970.167521328</v>
      </c>
      <c r="D42" s="25">
        <f>VLOOKUP(A42,'RRIP Revenue Adjustments'!A$4:P$47,15,FALSE)</f>
        <v>-9.4999942674847508E-3</v>
      </c>
      <c r="E42" s="30">
        <f>VLOOKUP(A42,'RRIP Revenue Adjustments'!A$4:P$47,14,FALSE)</f>
        <v>-358938</v>
      </c>
      <c r="F42" s="29">
        <f>VLOOKUP(A42,'Disparity Gap Rev Adj'!A$3:G$46,6,FALSE)</f>
        <v>0</v>
      </c>
      <c r="G42" s="30">
        <f>VLOOKUP(A42,'Disparity Gap Rev Adj'!A$3:G$46,7,FALSE)</f>
        <v>0</v>
      </c>
      <c r="H42" s="29">
        <f t="shared" si="0"/>
        <v>-9.4999942674847508E-3</v>
      </c>
      <c r="I42" s="30">
        <f t="shared" si="1"/>
        <v>-358938</v>
      </c>
    </row>
    <row r="43" spans="1:9">
      <c r="A43" s="4">
        <v>210061</v>
      </c>
      <c r="B43" s="5" t="s">
        <v>102</v>
      </c>
      <c r="C43" s="6">
        <v>47434006.586457297</v>
      </c>
      <c r="D43" s="25">
        <f>VLOOKUP(A43,'RRIP Revenue Adjustments'!A$4:P$47,15,FALSE)</f>
        <v>-4.9999993057241237E-3</v>
      </c>
      <c r="E43" s="30">
        <f>VLOOKUP(A43,'RRIP Revenue Adjustments'!A$4:P$47,14,FALSE)</f>
        <v>-237170</v>
      </c>
      <c r="F43" s="29">
        <f>VLOOKUP(A43,'Disparity Gap Rev Adj'!A$3:G$46,6,FALSE)</f>
        <v>0</v>
      </c>
      <c r="G43" s="30">
        <f>VLOOKUP(A43,'Disparity Gap Rev Adj'!A$3:G$46,7,FALSE)</f>
        <v>0</v>
      </c>
      <c r="H43" s="29">
        <f t="shared" si="0"/>
        <v>-4.9999993057241237E-3</v>
      </c>
      <c r="I43" s="30">
        <f t="shared" si="1"/>
        <v>-237170</v>
      </c>
    </row>
    <row r="44" spans="1:9">
      <c r="A44" s="4">
        <v>210062</v>
      </c>
      <c r="B44" s="5" t="s">
        <v>103</v>
      </c>
      <c r="C44" s="6">
        <v>210921411.30316579</v>
      </c>
      <c r="D44" s="25">
        <f>VLOOKUP(A44,'RRIP Revenue Adjustments'!A$4:P$47,15,FALSE)</f>
        <v>-5.8999984511355387E-3</v>
      </c>
      <c r="E44" s="30">
        <f>VLOOKUP(A44,'RRIP Revenue Adjustments'!A$4:P$47,14,FALSE)</f>
        <v>-1244436</v>
      </c>
      <c r="F44" s="29">
        <f>VLOOKUP(A44,'Disparity Gap Rev Adj'!A$3:G$46,6,FALSE)</f>
        <v>0</v>
      </c>
      <c r="G44" s="30">
        <f>VLOOKUP(A44,'Disparity Gap Rev Adj'!A$3:G$46,7,FALSE)</f>
        <v>0</v>
      </c>
      <c r="H44" s="29">
        <f t="shared" si="0"/>
        <v>-5.8999984511355387E-3</v>
      </c>
      <c r="I44" s="30">
        <f t="shared" si="1"/>
        <v>-1244436</v>
      </c>
    </row>
    <row r="45" spans="1:9">
      <c r="A45" s="4">
        <v>210063</v>
      </c>
      <c r="B45" s="5" t="s">
        <v>104</v>
      </c>
      <c r="C45" s="6">
        <v>292568044.91055745</v>
      </c>
      <c r="D45" s="25">
        <f>VLOOKUP(A45,'RRIP Revenue Adjustments'!A$4:P$47,15,FALSE)</f>
        <v>-1.3999991014918239E-3</v>
      </c>
      <c r="E45" s="30">
        <f>VLOOKUP(A45,'RRIP Revenue Adjustments'!A$4:P$47,14,FALSE)</f>
        <v>-409595</v>
      </c>
      <c r="F45" s="29">
        <f>VLOOKUP(A45,'Disparity Gap Rev Adj'!A$3:G$46,6,FALSE)</f>
        <v>0</v>
      </c>
      <c r="G45" s="30">
        <f>VLOOKUP(A45,'Disparity Gap Rev Adj'!A$3:G$46,7,FALSE)</f>
        <v>0</v>
      </c>
      <c r="H45" s="29">
        <f t="shared" si="0"/>
        <v>-1.3999991014918239E-3</v>
      </c>
      <c r="I45" s="30">
        <f t="shared" si="1"/>
        <v>-409595</v>
      </c>
    </row>
    <row r="46" spans="1:9">
      <c r="A46" s="4">
        <v>210064</v>
      </c>
      <c r="B46" s="5" t="s">
        <v>105</v>
      </c>
      <c r="C46" s="6">
        <v>68147841.962635085</v>
      </c>
      <c r="D46" s="25">
        <f>VLOOKUP(A46,'RRIP Revenue Adjustments'!A$4:P$47,15,FALSE)</f>
        <v>-7.6000058854977914E-3</v>
      </c>
      <c r="E46" s="30">
        <f>VLOOKUP(A46,'RRIP Revenue Adjustments'!A$4:P$47,14,FALSE)</f>
        <v>-517924</v>
      </c>
      <c r="F46" s="29">
        <f>VLOOKUP(A46,'Disparity Gap Rev Adj'!A$3:G$46,6,FALSE)</f>
        <v>0</v>
      </c>
      <c r="G46" s="30">
        <f>VLOOKUP(A46,'Disparity Gap Rev Adj'!A$3:G$46,7,FALSE)</f>
        <v>0</v>
      </c>
      <c r="H46" s="29">
        <f t="shared" si="0"/>
        <v>-7.6000058854977914E-3</v>
      </c>
      <c r="I46" s="30">
        <f t="shared" si="1"/>
        <v>-517924</v>
      </c>
    </row>
    <row r="47" spans="1:9" ht="30.3">
      <c r="A47" s="4">
        <v>210065</v>
      </c>
      <c r="B47" s="5" t="s">
        <v>106</v>
      </c>
      <c r="C47" s="6">
        <v>94710747.828931466</v>
      </c>
      <c r="D47" s="25">
        <f>VLOOKUP(A47,'RRIP Revenue Adjustments'!A$4:P$47,15,FALSE)</f>
        <v>2.9999763122259528E-4</v>
      </c>
      <c r="E47" s="30">
        <f>VLOOKUP(A47,'RRIP Revenue Adjustments'!A$4:P$47,14,FALSE)</f>
        <v>28413</v>
      </c>
      <c r="F47" s="29">
        <f>VLOOKUP(A47,'Disparity Gap Rev Adj'!A$3:G$46,6,FALSE)</f>
        <v>0</v>
      </c>
      <c r="G47" s="83">
        <f>VLOOKUP(A47,'Disparity Gap Rev Adj'!A$3:G$46,7,FALSE)</f>
        <v>0</v>
      </c>
      <c r="H47" s="29">
        <f t="shared" si="0"/>
        <v>2.9999763122259528E-4</v>
      </c>
      <c r="I47" s="30">
        <f t="shared" si="1"/>
        <v>28413</v>
      </c>
    </row>
    <row r="48" spans="1:9">
      <c r="D48" s="84"/>
      <c r="E48" s="85"/>
    </row>
    <row r="49" spans="4:9">
      <c r="D49" t="s">
        <v>152</v>
      </c>
      <c r="E49" s="121">
        <f>SUM(E4:E47)</f>
        <v>14102128.300000001</v>
      </c>
      <c r="G49" s="121">
        <f>SUM(G4:G47)</f>
        <v>1768342</v>
      </c>
      <c r="I49" s="121">
        <f>SUM(I4:I47)</f>
        <v>15870470.300000001</v>
      </c>
    </row>
    <row r="50" spans="4:9">
      <c r="D50" t="s">
        <v>153</v>
      </c>
      <c r="E50" s="30">
        <f>SUMIF(E4:E47,"&lt;0",E4:E47)</f>
        <v>-28215336</v>
      </c>
      <c r="G50" s="30">
        <f>SUMIF(G4:G47,"&lt;0",G4:G47)</f>
        <v>0</v>
      </c>
      <c r="I50" s="30">
        <f>SUMIF(I4:I47,"&lt;0",I4:I47)</f>
        <v>-28215336</v>
      </c>
    </row>
    <row r="51" spans="4:9">
      <c r="D51" t="s">
        <v>154</v>
      </c>
      <c r="E51" s="30">
        <f>SUMIF(E4:E47,"&gt;0",E4:E47)</f>
        <v>42317464.299999997</v>
      </c>
      <c r="G51" s="30">
        <f>SUMIF(G4:G47,"&gt;0",G4:G47)</f>
        <v>1768342</v>
      </c>
      <c r="I51" s="30">
        <f>SUMIF(I4:I47,"&gt;0",I4:I47)</f>
        <v>44085806.299999997</v>
      </c>
    </row>
    <row r="52" spans="4:9">
      <c r="E52" s="85"/>
    </row>
    <row r="53" spans="4:9">
      <c r="E53" s="64"/>
    </row>
    <row r="54" spans="4:9">
      <c r="E54"/>
    </row>
    <row r="56" spans="4:9">
      <c r="E56" s="64"/>
    </row>
    <row r="57" spans="4:9">
      <c r="E57" s="64"/>
    </row>
  </sheetData>
  <conditionalFormatting sqref="E4:E48">
    <cfRule type="cellIs" dxfId="9" priority="5" operator="lessThan">
      <formula>0</formula>
    </cfRule>
    <cfRule type="cellIs" dxfId="8" priority="6" operator="greaterThan">
      <formula>0</formula>
    </cfRule>
  </conditionalFormatting>
  <conditionalFormatting sqref="G4:G47">
    <cfRule type="cellIs" dxfId="7" priority="1" operator="lessThan">
      <formula>0</formula>
    </cfRule>
    <cfRule type="cellIs" dxfId="6" priority="2" operator="greaterThan">
      <formula>0</formula>
    </cfRule>
  </conditionalFormatting>
  <conditionalFormatting sqref="I4:I47">
    <cfRule type="cellIs" dxfId="5" priority="3" operator="lessThan">
      <formula>0</formula>
    </cfRule>
    <cfRule type="cellIs" dxfId="4" priority="4"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B6E49-0837-44C1-88D6-932E04B7AB7C}">
  <dimension ref="A1:S66"/>
  <sheetViews>
    <sheetView workbookViewId="0">
      <selection activeCell="C9" sqref="C9"/>
    </sheetView>
  </sheetViews>
  <sheetFormatPr defaultColWidth="9.26171875" defaultRowHeight="15"/>
  <cols>
    <col min="1" max="1" width="10" style="8" customWidth="1"/>
    <col min="2" max="2" width="41.41796875" style="15" customWidth="1"/>
    <col min="3" max="3" width="18.68359375" style="8" bestFit="1" customWidth="1"/>
    <col min="4" max="4" width="16.68359375" style="8" customWidth="1"/>
    <col min="5" max="6" width="17.15625" style="8" customWidth="1"/>
    <col min="7" max="7" width="8.68359375" style="8" customWidth="1"/>
    <col min="8" max="8" width="12.578125" style="8" customWidth="1"/>
    <col min="9" max="9" width="15" style="8" customWidth="1"/>
    <col min="10" max="10" width="16" style="8" customWidth="1"/>
    <col min="11" max="11" width="11.15625" style="8" customWidth="1"/>
    <col min="12" max="12" width="13" style="8" customWidth="1"/>
    <col min="13" max="13" width="16.15625" style="8" customWidth="1"/>
    <col min="14" max="14" width="18" style="16" customWidth="1"/>
    <col min="15" max="15" width="13.15625" style="8" customWidth="1"/>
    <col min="16" max="16" width="14.578125" style="8" customWidth="1"/>
    <col min="17" max="17" width="10.26171875" style="8" bestFit="1" customWidth="1"/>
    <col min="18" max="18" width="28.15625" style="8" bestFit="1" customWidth="1"/>
    <col min="19" max="19" width="10.578125" style="8" bestFit="1" customWidth="1"/>
    <col min="20" max="16384" width="9.26171875" style="8"/>
  </cols>
  <sheetData>
    <row r="1" spans="1:19">
      <c r="A1" s="14" t="s">
        <v>161</v>
      </c>
    </row>
    <row r="2" spans="1:19" ht="18.75" customHeight="1">
      <c r="A2" s="122"/>
      <c r="B2" s="122"/>
      <c r="C2" s="122"/>
      <c r="D2" s="122"/>
      <c r="E2" s="122"/>
      <c r="F2" s="123"/>
      <c r="G2" s="124" t="s">
        <v>4</v>
      </c>
      <c r="H2" s="125"/>
      <c r="I2" s="126"/>
      <c r="J2" s="127" t="s">
        <v>5</v>
      </c>
      <c r="K2" s="128"/>
      <c r="L2" s="128"/>
      <c r="M2" s="129"/>
      <c r="N2" s="130" t="s">
        <v>6</v>
      </c>
      <c r="O2" s="131"/>
      <c r="P2" s="131"/>
      <c r="R2" s="17"/>
    </row>
    <row r="3" spans="1:19" s="21" customFormat="1" ht="70.5">
      <c r="A3" s="1" t="s">
        <v>0</v>
      </c>
      <c r="B3" s="2" t="s">
        <v>1</v>
      </c>
      <c r="C3" s="3" t="s">
        <v>2</v>
      </c>
      <c r="D3" s="18" t="s">
        <v>7</v>
      </c>
      <c r="E3" s="18" t="s">
        <v>8</v>
      </c>
      <c r="F3" s="18" t="s">
        <v>9</v>
      </c>
      <c r="G3" s="19" t="s">
        <v>10</v>
      </c>
      <c r="H3" s="19" t="s">
        <v>11</v>
      </c>
      <c r="I3" s="19" t="s">
        <v>12</v>
      </c>
      <c r="J3" s="20" t="s">
        <v>13</v>
      </c>
      <c r="K3" s="20" t="s">
        <v>14</v>
      </c>
      <c r="L3" s="20" t="s">
        <v>11</v>
      </c>
      <c r="M3" s="20" t="s">
        <v>12</v>
      </c>
      <c r="N3" s="9" t="s">
        <v>15</v>
      </c>
      <c r="O3" s="9" t="s">
        <v>16</v>
      </c>
      <c r="P3" s="9" t="s">
        <v>3</v>
      </c>
      <c r="R3" s="22"/>
      <c r="S3" s="23"/>
    </row>
    <row r="4" spans="1:19">
      <c r="A4" s="4">
        <v>210001</v>
      </c>
      <c r="B4" s="5" t="str">
        <f>VLOOKUP(A4,[7]Sheet1!$A$2:$J$90,10,FALSE)</f>
        <v>Meritus</v>
      </c>
      <c r="C4" s="6">
        <v>251995786.0308682</v>
      </c>
      <c r="D4" s="24">
        <f>VLOOKUP(A4,'CY2023 Improve All Payers'!A$7:O$51,8,FALSE)</f>
        <v>0.1174</v>
      </c>
      <c r="E4" s="25">
        <f>VLOOKUP(A4,'CY2023 Improve All Payers'!A$7:O$51,14,FALSE)</f>
        <v>0.1212</v>
      </c>
      <c r="F4" s="25">
        <f>VLOOKUP(A4,'CY2023 Improve All Payers'!A$7:O$51,15,FALSE)</f>
        <v>3.2399999999999998E-2</v>
      </c>
      <c r="G4" s="26">
        <f t="shared" ref="G4:G47" si="0">ImpTarget</f>
        <v>-7.4999999999999997E-2</v>
      </c>
      <c r="H4" s="27">
        <f t="shared" ref="H4:H47" si="1">ROUND(IF(F4&lt;=ImpMaxRewardScore,MaxReward,IF(F4&gt;=ImpMaxPenaltyScore,MaxPenalty,IF(F4&lt;=ImpTarget,MaxReward*((F4-ImpTarget)/(ImpMaxRewardScore-ImpTarget)),MaxPenalty*((F4-ImpTarget)/(ImpMaxPenaltyScore-ImpTarget))))),4)</f>
        <v>-1.0200000000000001E-2</v>
      </c>
      <c r="I4" s="28">
        <f t="shared" ref="I4:I47" si="2">ROUND($C4*H4,0)</f>
        <v>-2570357</v>
      </c>
      <c r="J4" s="25">
        <f>VLOOKUP(A4,'CY23 Readmit Attainment'!A$4:E$47,5,FALSE)</f>
        <v>0.12713192436040049</v>
      </c>
      <c r="K4" s="29">
        <f t="shared" ref="K4:K47" si="3">AttTarget</f>
        <v>0.1132</v>
      </c>
      <c r="L4" s="27">
        <f>ROUND(IF(J4&lt;=AttMaxRewardScore,MaxReward,IF(J4&gt;=AttMaxPenaltyScore,MaxPenalty,IF(J4&lt;=AttTarget,MaxReward*((J4-AttTarget)/(AttMaxRewardScore-AttTarget)),MaxPenalty*((J4-AttTarget)/(AttMaxPenaltyScore-AttTarget))))),4)</f>
        <v>-8.8000000000000005E-3</v>
      </c>
      <c r="M4" s="28">
        <f t="shared" ref="M4:M40" si="4">ROUND($C4*L4,0)</f>
        <v>-2217563</v>
      </c>
      <c r="N4" s="30">
        <f t="shared" ref="N4:N47" si="5">MAX(I4,M4)</f>
        <v>-2217563</v>
      </c>
      <c r="O4" s="25">
        <f>N4/C4</f>
        <v>-8.8000003290862952E-3</v>
      </c>
      <c r="P4" s="10" t="str">
        <f t="shared" ref="P4:P47" si="6">IF(N4=M4,"Att",IF(N4=I4,"Imp"))</f>
        <v>Att</v>
      </c>
      <c r="Q4" s="31"/>
      <c r="R4" s="32"/>
    </row>
    <row r="5" spans="1:19">
      <c r="A5" s="4">
        <v>210002</v>
      </c>
      <c r="B5" s="5" t="str">
        <f>VLOOKUP(A5,[7]Sheet1!$A$2:$J$90,10,FALSE)</f>
        <v>UMMS- UMMC</v>
      </c>
      <c r="C5" s="6">
        <v>1473072119.8111489</v>
      </c>
      <c r="D5" s="24">
        <f>VLOOKUP(A5,'CY2023 Improve All Payers'!A$7:O$51,8,FALSE)</f>
        <v>0.1363</v>
      </c>
      <c r="E5" s="25">
        <f>VLOOKUP(A5,'CY2023 Improve All Payers'!A$7:O$51,14,FALSE)</f>
        <v>0.1084</v>
      </c>
      <c r="F5" s="25">
        <f>VLOOKUP(A5,'CY2023 Improve All Payers'!A$7:O$51,15,FALSE)</f>
        <v>-0.20469999999999999</v>
      </c>
      <c r="G5" s="26">
        <f t="shared" si="0"/>
        <v>-7.4999999999999997E-2</v>
      </c>
      <c r="H5" s="27">
        <f t="shared" si="1"/>
        <v>1.24E-2</v>
      </c>
      <c r="I5" s="28">
        <f t="shared" si="2"/>
        <v>18266094</v>
      </c>
      <c r="J5" s="25">
        <f>VLOOKUP(A5,'CY23 Readmit Attainment'!A$4:E$47,5,FALSE)</f>
        <v>0.1113682365826944</v>
      </c>
      <c r="K5" s="29">
        <f t="shared" si="3"/>
        <v>0.1132</v>
      </c>
      <c r="L5" s="27">
        <f t="shared" ref="L5:L47" si="7">ROUND(IF(J5&lt;=AttMaxRewardScore,MaxReward,IF(J5&gt;=AttMaxPenaltyScore,MaxPenalty,IF(J5&lt;=AttTarget,MaxReward*((J5-AttTarget)/(AttMaxRewardScore-AttTarget)),MaxPenalty*((J5-AttTarget)/(AttMaxPenaltyScore-AttTarget))))),4)</f>
        <v>1.1999999999999999E-3</v>
      </c>
      <c r="M5" s="28">
        <f t="shared" si="4"/>
        <v>1767687</v>
      </c>
      <c r="N5" s="30">
        <f t="shared" si="5"/>
        <v>18266094</v>
      </c>
      <c r="O5" s="25">
        <f>N5/C5</f>
        <v>1.2399999806079932E-2</v>
      </c>
      <c r="P5" s="10" t="str">
        <f t="shared" si="6"/>
        <v>Imp</v>
      </c>
      <c r="Q5" s="31"/>
      <c r="R5" s="22"/>
      <c r="S5" s="33"/>
    </row>
    <row r="6" spans="1:19">
      <c r="A6" s="4">
        <v>210003</v>
      </c>
      <c r="B6" s="5" t="str">
        <f>VLOOKUP(A6,[7]Sheet1!$A$2:$J$90,10,FALSE)</f>
        <v>UMMS- Capital Region</v>
      </c>
      <c r="C6" s="6">
        <v>309492831.36471736</v>
      </c>
      <c r="D6" s="24">
        <f>VLOOKUP(A6,'CY2023 Improve All Payers'!A$7:O$51,8,FALSE)</f>
        <v>0.1149</v>
      </c>
      <c r="E6" s="25">
        <f>VLOOKUP(A6,'CY2023 Improve All Payers'!A$7:O$51,14,FALSE)</f>
        <v>9.3299999999999994E-2</v>
      </c>
      <c r="F6" s="25">
        <f>VLOOKUP(A6,'CY2023 Improve All Payers'!A$7:O$51,15,FALSE)</f>
        <v>-0.188</v>
      </c>
      <c r="G6" s="26">
        <f t="shared" si="0"/>
        <v>-7.4999999999999997E-2</v>
      </c>
      <c r="H6" s="27">
        <f t="shared" si="1"/>
        <v>1.0800000000000001E-2</v>
      </c>
      <c r="I6" s="28">
        <f t="shared" si="2"/>
        <v>3342523</v>
      </c>
      <c r="J6" s="25">
        <f>VLOOKUP(A6,'CY23 Readmit Attainment'!A$4:E$47,5,FALSE)</f>
        <v>0.11101518987341773</v>
      </c>
      <c r="K6" s="29">
        <f t="shared" si="3"/>
        <v>0.1132</v>
      </c>
      <c r="L6" s="27">
        <f t="shared" si="7"/>
        <v>1.4E-3</v>
      </c>
      <c r="M6" s="28">
        <f t="shared" si="4"/>
        <v>433290</v>
      </c>
      <c r="N6" s="30">
        <f t="shared" si="5"/>
        <v>3342523</v>
      </c>
      <c r="O6" s="25">
        <f t="shared" ref="O6:O47" si="8">N6/C6</f>
        <v>1.0800001361133474E-2</v>
      </c>
      <c r="P6" s="10" t="str">
        <f t="shared" si="6"/>
        <v>Imp</v>
      </c>
      <c r="Q6" s="31"/>
      <c r="R6" s="32"/>
    </row>
    <row r="7" spans="1:19">
      <c r="A7" s="4">
        <v>210004</v>
      </c>
      <c r="B7" s="5" t="str">
        <f>VLOOKUP(A7,[7]Sheet1!$A$2:$J$90,10,FALSE)</f>
        <v>Trinity - Holy Cross</v>
      </c>
      <c r="C7" s="6">
        <v>413940590.21822864</v>
      </c>
      <c r="D7" s="24">
        <f>VLOOKUP(A7,'CY2023 Improve All Payers'!A$7:O$51,8,FALSE)</f>
        <v>0.1215</v>
      </c>
      <c r="E7" s="25">
        <f>VLOOKUP(A7,'CY2023 Improve All Payers'!A$7:O$51,14,FALSE)</f>
        <v>0.1137</v>
      </c>
      <c r="F7" s="25">
        <f>VLOOKUP(A7,'CY2023 Improve All Payers'!A$7:O$51,15,FALSE)</f>
        <v>-6.4199999999999993E-2</v>
      </c>
      <c r="G7" s="26">
        <f t="shared" si="0"/>
        <v>-7.4999999999999997E-2</v>
      </c>
      <c r="H7" s="27">
        <f t="shared" si="1"/>
        <v>-1E-3</v>
      </c>
      <c r="I7" s="28">
        <f t="shared" si="2"/>
        <v>-413941</v>
      </c>
      <c r="J7" s="25">
        <f>VLOOKUP(A7,'CY23 Readmit Attainment'!A$4:E$47,5,FALSE)</f>
        <v>0.12518201970443352</v>
      </c>
      <c r="K7" s="29">
        <f t="shared" si="3"/>
        <v>0.1132</v>
      </c>
      <c r="L7" s="27">
        <f t="shared" si="7"/>
        <v>-7.6E-3</v>
      </c>
      <c r="M7" s="28">
        <f t="shared" si="4"/>
        <v>-3145948</v>
      </c>
      <c r="N7" s="30">
        <f t="shared" si="5"/>
        <v>-413941</v>
      </c>
      <c r="O7" s="25">
        <f t="shared" si="8"/>
        <v>-1.0000009899531022E-3</v>
      </c>
      <c r="P7" s="10" t="str">
        <f t="shared" si="6"/>
        <v>Imp</v>
      </c>
      <c r="Q7" s="31"/>
    </row>
    <row r="8" spans="1:19" s="34" customFormat="1">
      <c r="A8" s="4">
        <v>210005</v>
      </c>
      <c r="B8" s="5" t="str">
        <f>VLOOKUP(A8,[7]Sheet1!$A$2:$J$90,10,FALSE)</f>
        <v>Frederick</v>
      </c>
      <c r="C8" s="6">
        <v>254562530.16781789</v>
      </c>
      <c r="D8" s="24">
        <f>VLOOKUP(A8,'CY2023 Improve All Payers'!A$7:O$51,8,FALSE)</f>
        <v>0.1103</v>
      </c>
      <c r="E8" s="25">
        <f>VLOOKUP(A8,'CY2023 Improve All Payers'!A$7:O$51,14,FALSE)</f>
        <v>0.1104</v>
      </c>
      <c r="F8" s="25">
        <f>VLOOKUP(A8,'CY2023 Improve All Payers'!A$7:O$51,15,FALSE)</f>
        <v>8.9999999999999998E-4</v>
      </c>
      <c r="G8" s="26">
        <f t="shared" si="0"/>
        <v>-7.4999999999999997E-2</v>
      </c>
      <c r="H8" s="25">
        <f t="shared" si="1"/>
        <v>-7.1999999999999998E-3</v>
      </c>
      <c r="I8" s="28">
        <f t="shared" si="2"/>
        <v>-1832850</v>
      </c>
      <c r="J8" s="25">
        <f>VLOOKUP(A8,'CY23 Readmit Attainment'!A$4:E$47,5,FALSE)</f>
        <v>0.11651634349030465</v>
      </c>
      <c r="K8" s="29">
        <f t="shared" si="3"/>
        <v>0.1132</v>
      </c>
      <c r="L8" s="25">
        <f t="shared" si="7"/>
        <v>-2.0999999999999999E-3</v>
      </c>
      <c r="M8" s="28">
        <f t="shared" si="4"/>
        <v>-534581</v>
      </c>
      <c r="N8" s="30">
        <f t="shared" si="5"/>
        <v>-534581</v>
      </c>
      <c r="O8" s="25">
        <f t="shared" si="8"/>
        <v>-2.0999987690552206E-3</v>
      </c>
      <c r="P8" s="10" t="str">
        <f t="shared" si="6"/>
        <v>Att</v>
      </c>
      <c r="Q8" s="31"/>
    </row>
    <row r="9" spans="1:19">
      <c r="A9" s="4">
        <v>210006</v>
      </c>
      <c r="B9" s="5" t="str">
        <f>VLOOKUP(A9,[7]Sheet1!$A$2:$J$90,10,FALSE)</f>
        <v>UMMS- Harford</v>
      </c>
      <c r="C9" s="6">
        <v>18810726.867805973</v>
      </c>
      <c r="D9" s="24">
        <f>VLOOKUP(A9,'CY2023 Improve All Payers'!A$7:O$51,8,FALSE)</f>
        <v>0.11840000000000001</v>
      </c>
      <c r="E9" s="25">
        <f>VLOOKUP(A9,'CY2023 Improve All Payers'!A$7:O$51,14,FALSE)</f>
        <v>0.13800000000000001</v>
      </c>
      <c r="F9" s="25">
        <f>VLOOKUP(A9,'CY2023 Improve All Payers'!A$7:O$51,15,FALSE)</f>
        <v>0.16550000000000001</v>
      </c>
      <c r="G9" s="26">
        <f t="shared" si="0"/>
        <v>-7.4999999999999997E-2</v>
      </c>
      <c r="H9" s="27">
        <f t="shared" si="1"/>
        <v>-0.02</v>
      </c>
      <c r="I9" s="28">
        <f t="shared" si="2"/>
        <v>-376215</v>
      </c>
      <c r="J9" s="25">
        <f>VLOOKUP(A9,'CY23 Readmit Attainment'!A$4:E$47,5,FALSE)</f>
        <v>0.13966935483870965</v>
      </c>
      <c r="K9" s="29">
        <f t="shared" si="3"/>
        <v>0.1132</v>
      </c>
      <c r="L9" s="27">
        <f t="shared" si="7"/>
        <v>-1.67E-2</v>
      </c>
      <c r="M9" s="28">
        <f t="shared" si="4"/>
        <v>-314139</v>
      </c>
      <c r="N9" s="30">
        <f t="shared" si="5"/>
        <v>-314139</v>
      </c>
      <c r="O9" s="25">
        <f t="shared" si="8"/>
        <v>-1.6699992626953722E-2</v>
      </c>
      <c r="P9" s="10" t="str">
        <f t="shared" si="6"/>
        <v>Att</v>
      </c>
      <c r="Q9" s="31"/>
    </row>
    <row r="10" spans="1:19">
      <c r="A10" s="4">
        <v>210008</v>
      </c>
      <c r="B10" s="5" t="str">
        <f>VLOOKUP(A10,[7]Sheet1!$A$2:$J$90,10,FALSE)</f>
        <v>Mercy</v>
      </c>
      <c r="C10" s="6">
        <v>220664524.10427508</v>
      </c>
      <c r="D10" s="24">
        <f>VLOOKUP(A10,'CY2023 Improve All Payers'!A$7:O$51,8,FALSE)</f>
        <v>0.13059999999999999</v>
      </c>
      <c r="E10" s="25">
        <f>VLOOKUP(A10,'CY2023 Improve All Payers'!A$7:O$51,14,FALSE)</f>
        <v>0.14169999999999999</v>
      </c>
      <c r="F10" s="25">
        <f>VLOOKUP(A10,'CY2023 Improve All Payers'!A$7:O$51,15,FALSE)</f>
        <v>8.5000000000000006E-2</v>
      </c>
      <c r="G10" s="26">
        <f t="shared" si="0"/>
        <v>-7.4999999999999997E-2</v>
      </c>
      <c r="H10" s="27">
        <f t="shared" si="1"/>
        <v>-1.52E-2</v>
      </c>
      <c r="I10" s="28">
        <f t="shared" si="2"/>
        <v>-3354101</v>
      </c>
      <c r="J10" s="25">
        <f>VLOOKUP(A10,'CY23 Readmit Attainment'!A$4:E$47,5,FALSE)</f>
        <v>0.14480291970802917</v>
      </c>
      <c r="K10" s="29">
        <f t="shared" si="3"/>
        <v>0.1132</v>
      </c>
      <c r="L10" s="27">
        <f t="shared" si="7"/>
        <v>-1.9900000000000001E-2</v>
      </c>
      <c r="M10" s="28">
        <f t="shared" si="4"/>
        <v>-4391224</v>
      </c>
      <c r="N10" s="30">
        <f t="shared" si="5"/>
        <v>-3354101</v>
      </c>
      <c r="O10" s="25">
        <f t="shared" si="8"/>
        <v>-1.5200001058688612E-2</v>
      </c>
      <c r="P10" s="10" t="str">
        <f t="shared" si="6"/>
        <v>Imp</v>
      </c>
      <c r="Q10" s="31"/>
    </row>
    <row r="11" spans="1:19" s="34" customFormat="1">
      <c r="A11" s="4">
        <v>210009</v>
      </c>
      <c r="B11" s="5" t="str">
        <f>VLOOKUP(A11,[7]Sheet1!$A$2:$J$90,10,FALSE)</f>
        <v>JHH- Johns Hopkins</v>
      </c>
      <c r="C11" s="6">
        <v>1818903394.6007323</v>
      </c>
      <c r="D11" s="24">
        <f>VLOOKUP(A11,'CY2023 Improve All Payers'!A$7:O$51,8,FALSE)</f>
        <v>0.1348</v>
      </c>
      <c r="E11" s="25">
        <f>VLOOKUP(A11,'CY2023 Improve All Payers'!A$7:O$51,14,FALSE)</f>
        <v>0.1193</v>
      </c>
      <c r="F11" s="25">
        <f>VLOOKUP(A11,'CY2023 Improve All Payers'!A$7:O$51,15,FALSE)</f>
        <v>-0.115</v>
      </c>
      <c r="G11" s="26">
        <f t="shared" si="0"/>
        <v>-7.4999999999999997E-2</v>
      </c>
      <c r="H11" s="27">
        <f t="shared" si="1"/>
        <v>3.8E-3</v>
      </c>
      <c r="I11" s="28">
        <f t="shared" si="2"/>
        <v>6911833</v>
      </c>
      <c r="J11" s="25">
        <f>VLOOKUP(A11,'CY23 Readmit Attainment'!A$4:E$47,5,FALSE)</f>
        <v>0.12789746053534665</v>
      </c>
      <c r="K11" s="29">
        <f t="shared" si="3"/>
        <v>0.1132</v>
      </c>
      <c r="L11" s="27">
        <f t="shared" si="7"/>
        <v>-9.2999999999999992E-3</v>
      </c>
      <c r="M11" s="28">
        <f t="shared" si="4"/>
        <v>-16915802</v>
      </c>
      <c r="N11" s="30">
        <f t="shared" si="5"/>
        <v>6911833</v>
      </c>
      <c r="O11" s="25">
        <f t="shared" si="8"/>
        <v>3.8000000552625376E-3</v>
      </c>
      <c r="P11" s="10" t="str">
        <f t="shared" si="6"/>
        <v>Imp</v>
      </c>
      <c r="Q11" s="31"/>
    </row>
    <row r="12" spans="1:19">
      <c r="A12" s="4">
        <v>210011</v>
      </c>
      <c r="B12" s="5" t="str">
        <f>VLOOKUP(A12,[7]Sheet1!$A$2:$J$90,10,FALSE)</f>
        <v>St. Agnes</v>
      </c>
      <c r="C12" s="6">
        <v>254764484.17041704</v>
      </c>
      <c r="D12" s="24">
        <f>VLOOKUP(A12,'CY2023 Improve All Payers'!A$7:O$51,8,FALSE)</f>
        <v>0.1237</v>
      </c>
      <c r="E12" s="25">
        <f>VLOOKUP(A12,'CY2023 Improve All Payers'!A$7:O$51,14,FALSE)</f>
        <v>0.1164</v>
      </c>
      <c r="F12" s="25">
        <f>VLOOKUP(A12,'CY2023 Improve All Payers'!A$7:O$51,15,FALSE)</f>
        <v>-5.8999999999999997E-2</v>
      </c>
      <c r="G12" s="26">
        <f t="shared" si="0"/>
        <v>-7.4999999999999997E-2</v>
      </c>
      <c r="H12" s="27">
        <f t="shared" si="1"/>
        <v>-1.5E-3</v>
      </c>
      <c r="I12" s="28">
        <f t="shared" si="2"/>
        <v>-382147</v>
      </c>
      <c r="J12" s="25">
        <f>VLOOKUP(A12,'CY23 Readmit Attainment'!A$4:E$47,5,FALSE)</f>
        <v>0.11707153846153849</v>
      </c>
      <c r="K12" s="29">
        <f t="shared" si="3"/>
        <v>0.1132</v>
      </c>
      <c r="L12" s="27">
        <f t="shared" si="7"/>
        <v>-2.3999999999999998E-3</v>
      </c>
      <c r="M12" s="28">
        <f t="shared" si="4"/>
        <v>-611435</v>
      </c>
      <c r="N12" s="30">
        <f t="shared" si="5"/>
        <v>-382147</v>
      </c>
      <c r="O12" s="25">
        <f t="shared" si="8"/>
        <v>-1.5000010744997496E-3</v>
      </c>
      <c r="P12" s="10" t="str">
        <f t="shared" si="6"/>
        <v>Imp</v>
      </c>
      <c r="Q12" s="31"/>
    </row>
    <row r="13" spans="1:19">
      <c r="A13" s="4">
        <v>210012</v>
      </c>
      <c r="B13" s="5" t="str">
        <f>VLOOKUP(A13,[7]Sheet1!$A$2:$J$90,10,FALSE)</f>
        <v>Lifebridge- Sinai</v>
      </c>
      <c r="C13" s="6">
        <v>519012883.32696152</v>
      </c>
      <c r="D13" s="24">
        <f>VLOOKUP(A13,'CY2023 Improve All Payers'!A$7:O$51,8,FALSE)</f>
        <v>0.1217</v>
      </c>
      <c r="E13" s="25">
        <f>VLOOKUP(A13,'CY2023 Improve All Payers'!A$7:O$51,14,FALSE)</f>
        <v>0.11799999999999999</v>
      </c>
      <c r="F13" s="25">
        <f>VLOOKUP(A13,'CY2023 Improve All Payers'!A$7:O$51,15,FALSE)</f>
        <v>-3.04E-2</v>
      </c>
      <c r="G13" s="26">
        <f t="shared" si="0"/>
        <v>-7.4999999999999997E-2</v>
      </c>
      <c r="H13" s="27">
        <f t="shared" si="1"/>
        <v>-4.1999999999999997E-3</v>
      </c>
      <c r="I13" s="28">
        <f t="shared" si="2"/>
        <v>-2179854</v>
      </c>
      <c r="J13" s="25">
        <f>VLOOKUP(A13,'CY23 Readmit Attainment'!A$4:E$47,5,FALSE)</f>
        <v>0.11927338129496404</v>
      </c>
      <c r="K13" s="29">
        <f t="shared" si="3"/>
        <v>0.1132</v>
      </c>
      <c r="L13" s="27">
        <f t="shared" si="7"/>
        <v>-3.8E-3</v>
      </c>
      <c r="M13" s="28">
        <f t="shared" si="4"/>
        <v>-1972249</v>
      </c>
      <c r="N13" s="30">
        <f t="shared" si="5"/>
        <v>-1972249</v>
      </c>
      <c r="O13" s="25">
        <f t="shared" si="8"/>
        <v>-3.8000000835384778E-3</v>
      </c>
      <c r="P13" s="10" t="str">
        <f t="shared" si="6"/>
        <v>Att</v>
      </c>
      <c r="Q13" s="31"/>
    </row>
    <row r="14" spans="1:19">
      <c r="A14" s="4">
        <v>210015</v>
      </c>
      <c r="B14" s="5" t="str">
        <f>VLOOKUP(A14,[7]Sheet1!$A$2:$J$90,10,FALSE)</f>
        <v>MedStar- Franklin Square</v>
      </c>
      <c r="C14" s="6">
        <v>371862301.59074455</v>
      </c>
      <c r="D14" s="24">
        <f>VLOOKUP(A14,'CY2023 Improve All Payers'!A$7:O$51,8,FALSE)</f>
        <v>0.1394</v>
      </c>
      <c r="E14" s="25">
        <f>VLOOKUP(A14,'CY2023 Improve All Payers'!A$7:O$51,14,FALSE)</f>
        <v>0.121</v>
      </c>
      <c r="F14" s="25">
        <f>VLOOKUP(A14,'CY2023 Improve All Payers'!A$7:O$51,15,FALSE)</f>
        <v>-0.13200000000000001</v>
      </c>
      <c r="G14" s="26">
        <f t="shared" si="0"/>
        <v>-7.4999999999999997E-2</v>
      </c>
      <c r="H14" s="27">
        <f t="shared" si="1"/>
        <v>5.4000000000000003E-3</v>
      </c>
      <c r="I14" s="28">
        <f t="shared" si="2"/>
        <v>2008056</v>
      </c>
      <c r="J14" s="25">
        <f>VLOOKUP(A14,'CY23 Readmit Attainment'!A$4:E$47,5,FALSE)</f>
        <v>0.12170023148148147</v>
      </c>
      <c r="K14" s="29">
        <f t="shared" si="3"/>
        <v>0.1132</v>
      </c>
      <c r="L14" s="27">
        <f t="shared" si="7"/>
        <v>-5.4000000000000003E-3</v>
      </c>
      <c r="M14" s="28">
        <f t="shared" si="4"/>
        <v>-2008056</v>
      </c>
      <c r="N14" s="30">
        <f t="shared" si="5"/>
        <v>2008056</v>
      </c>
      <c r="O14" s="25">
        <f t="shared" si="8"/>
        <v>5.3999988474496639E-3</v>
      </c>
      <c r="P14" s="10" t="str">
        <f t="shared" si="6"/>
        <v>Imp</v>
      </c>
      <c r="Q14" s="31"/>
      <c r="R14" s="35"/>
    </row>
    <row r="15" spans="1:19">
      <c r="A15" s="4">
        <v>210016</v>
      </c>
      <c r="B15" s="5" t="str">
        <f>VLOOKUP(A15,[7]Sheet1!$A$2:$J$90,10,FALSE)</f>
        <v>Adventist- White Oak</v>
      </c>
      <c r="C15" s="6">
        <v>242890871.86439809</v>
      </c>
      <c r="D15" s="24">
        <f>VLOOKUP(A15,'CY2023 Improve All Payers'!A$7:O$51,8,FALSE)</f>
        <v>0.10970000000000001</v>
      </c>
      <c r="E15" s="25">
        <f>VLOOKUP(A15,'CY2023 Improve All Payers'!A$7:O$51,14,FALSE)</f>
        <v>0.11550000000000001</v>
      </c>
      <c r="F15" s="25">
        <f>VLOOKUP(A15,'CY2023 Improve All Payers'!A$7:O$51,15,FALSE)</f>
        <v>5.2900000000000003E-2</v>
      </c>
      <c r="G15" s="26">
        <f t="shared" si="0"/>
        <v>-7.4999999999999997E-2</v>
      </c>
      <c r="H15" s="27">
        <f t="shared" si="1"/>
        <v>-1.2200000000000001E-2</v>
      </c>
      <c r="I15" s="28">
        <f t="shared" si="2"/>
        <v>-2963269</v>
      </c>
      <c r="J15" s="25">
        <f>VLOOKUP(A15,'CY23 Readmit Attainment'!A$4:E$47,5,FALSE)</f>
        <v>0.12735937499999994</v>
      </c>
      <c r="K15" s="29">
        <f t="shared" si="3"/>
        <v>0.1132</v>
      </c>
      <c r="L15" s="27">
        <f t="shared" si="7"/>
        <v>-8.8999999999999999E-3</v>
      </c>
      <c r="M15" s="28">
        <f t="shared" si="4"/>
        <v>-2161729</v>
      </c>
      <c r="N15" s="30">
        <f t="shared" si="5"/>
        <v>-2161729</v>
      </c>
      <c r="O15" s="25">
        <f t="shared" si="8"/>
        <v>-8.9000009897731245E-3</v>
      </c>
      <c r="P15" s="7" t="str">
        <f t="shared" si="6"/>
        <v>Att</v>
      </c>
      <c r="Q15" s="31"/>
      <c r="R15" s="36"/>
    </row>
    <row r="16" spans="1:19">
      <c r="A16" s="4">
        <v>210017</v>
      </c>
      <c r="B16" s="5" t="str">
        <f>VLOOKUP(A16,[7]Sheet1!$A$2:$J$90,10,FALSE)</f>
        <v>Garrett</v>
      </c>
      <c r="C16" s="6">
        <v>28988188.907371815</v>
      </c>
      <c r="D16" s="24">
        <f>VLOOKUP(A16,'CY2023 Improve All Payers'!A$7:O$51,8,FALSE)</f>
        <v>7.3099999999999998E-2</v>
      </c>
      <c r="E16" s="25">
        <f>VLOOKUP(A16,'CY2023 Improve All Payers'!A$7:O$51,14,FALSE)</f>
        <v>6.88E-2</v>
      </c>
      <c r="F16" s="25">
        <f>VLOOKUP(A16,'CY2023 Improve All Payers'!A$7:O$51,15,FALSE)</f>
        <v>-5.8799999999999998E-2</v>
      </c>
      <c r="G16" s="26">
        <f t="shared" si="0"/>
        <v>-7.4999999999999997E-2</v>
      </c>
      <c r="H16" s="27">
        <f t="shared" si="1"/>
        <v>-1.5E-3</v>
      </c>
      <c r="I16" s="28">
        <f t="shared" si="2"/>
        <v>-43482</v>
      </c>
      <c r="J16" s="25">
        <f>VLOOKUP(A16,'CY23 Readmit Attainment'!A$4:E$47,5,FALSE)</f>
        <v>0.11679999999999999</v>
      </c>
      <c r="K16" s="29">
        <f t="shared" si="3"/>
        <v>0.1132</v>
      </c>
      <c r="L16" s="27">
        <f t="shared" si="7"/>
        <v>-2.3E-3</v>
      </c>
      <c r="M16" s="28">
        <f t="shared" si="4"/>
        <v>-66673</v>
      </c>
      <c r="N16" s="30">
        <f t="shared" si="5"/>
        <v>-43482</v>
      </c>
      <c r="O16" s="25">
        <f t="shared" si="8"/>
        <v>-1.4999902249478701E-3</v>
      </c>
      <c r="P16" s="10" t="str">
        <f t="shared" si="6"/>
        <v>Imp</v>
      </c>
      <c r="Q16" s="31"/>
      <c r="R16" s="37"/>
    </row>
    <row r="17" spans="1:18">
      <c r="A17" s="4">
        <v>210018</v>
      </c>
      <c r="B17" s="5" t="str">
        <f>VLOOKUP(A17,[7]Sheet1!$A$2:$J$90,10,FALSE)</f>
        <v>MedStar- Montgomery</v>
      </c>
      <c r="C17" s="6">
        <v>96052027.906504214</v>
      </c>
      <c r="D17" s="24">
        <f>VLOOKUP(A17,'CY2023 Improve All Payers'!A$7:O$51,8,FALSE)</f>
        <v>0.1227</v>
      </c>
      <c r="E17" s="25">
        <f>VLOOKUP(A17,'CY2023 Improve All Payers'!A$7:O$51,14,FALSE)</f>
        <v>9.9599999999999994E-2</v>
      </c>
      <c r="F17" s="25">
        <f>VLOOKUP(A17,'CY2023 Improve All Payers'!A$7:O$51,15,FALSE)</f>
        <v>-0.1883</v>
      </c>
      <c r="G17" s="26">
        <f t="shared" si="0"/>
        <v>-7.4999999999999997E-2</v>
      </c>
      <c r="H17" s="27">
        <f t="shared" si="1"/>
        <v>1.0800000000000001E-2</v>
      </c>
      <c r="I17" s="28">
        <f t="shared" si="2"/>
        <v>1037362</v>
      </c>
      <c r="J17" s="25">
        <f>VLOOKUP(A17,'CY23 Readmit Attainment'!A$4:E$47,5,FALSE)</f>
        <v>0.10619602649006624</v>
      </c>
      <c r="K17" s="29">
        <f t="shared" si="3"/>
        <v>0.1132</v>
      </c>
      <c r="L17" s="27">
        <f t="shared" si="7"/>
        <v>4.4000000000000003E-3</v>
      </c>
      <c r="M17" s="28">
        <f t="shared" si="4"/>
        <v>422629</v>
      </c>
      <c r="N17" s="30">
        <f t="shared" si="5"/>
        <v>1037362</v>
      </c>
      <c r="O17" s="25">
        <f t="shared" si="8"/>
        <v>1.0800001026628554E-2</v>
      </c>
      <c r="P17" s="10" t="str">
        <f t="shared" si="6"/>
        <v>Imp</v>
      </c>
      <c r="Q17" s="31"/>
      <c r="R17" s="38"/>
    </row>
    <row r="18" spans="1:18" s="34" customFormat="1">
      <c r="A18" s="4">
        <v>210019</v>
      </c>
      <c r="B18" s="5" t="str">
        <f>VLOOKUP(A18,[7]Sheet1!$A$2:$J$90,10,FALSE)</f>
        <v>Tidal- Peninsula</v>
      </c>
      <c r="C18" s="6">
        <v>350375491.02988094</v>
      </c>
      <c r="D18" s="24">
        <f>VLOOKUP(A18,'CY2023 Improve All Payers'!A$7:O$51,8,FALSE)</f>
        <v>0.113</v>
      </c>
      <c r="E18" s="25">
        <f>VLOOKUP(A18,'CY2023 Improve All Payers'!A$7:O$51,14,FALSE)</f>
        <v>0.1055</v>
      </c>
      <c r="F18" s="25">
        <f>VLOOKUP(A18,'CY2023 Improve All Payers'!A$7:O$51,15,FALSE)</f>
        <v>-6.6400000000000001E-2</v>
      </c>
      <c r="G18" s="26">
        <f t="shared" si="0"/>
        <v>-7.4999999999999997E-2</v>
      </c>
      <c r="H18" s="27">
        <f t="shared" si="1"/>
        <v>-8.0000000000000004E-4</v>
      </c>
      <c r="I18" s="28">
        <f t="shared" si="2"/>
        <v>-280300</v>
      </c>
      <c r="J18" s="25">
        <f>VLOOKUP(A18,'CY23 Readmit Attainment'!A$4:E$47,5,FALSE)</f>
        <v>0.11250058207217691</v>
      </c>
      <c r="K18" s="29">
        <f t="shared" si="3"/>
        <v>0.1132</v>
      </c>
      <c r="L18" s="27">
        <f t="shared" si="7"/>
        <v>4.0000000000000002E-4</v>
      </c>
      <c r="M18" s="28">
        <f t="shared" si="4"/>
        <v>140150</v>
      </c>
      <c r="N18" s="30">
        <f t="shared" si="5"/>
        <v>140150</v>
      </c>
      <c r="O18" s="25">
        <f t="shared" si="8"/>
        <v>3.999994394243964E-4</v>
      </c>
      <c r="P18" s="10" t="str">
        <f t="shared" si="6"/>
        <v>Att</v>
      </c>
      <c r="Q18" s="39"/>
      <c r="R18" s="40"/>
    </row>
    <row r="19" spans="1:18">
      <c r="A19" s="4">
        <v>210022</v>
      </c>
      <c r="B19" s="5" t="str">
        <f>VLOOKUP(A19,[7]Sheet1!$A$2:$J$90,10,FALSE)</f>
        <v>JHH- Suburban</v>
      </c>
      <c r="C19" s="6">
        <v>249484035.15865654</v>
      </c>
      <c r="D19" s="24">
        <f>VLOOKUP(A19,'CY2023 Improve All Payers'!A$7:O$51,8,FALSE)</f>
        <v>0.1178</v>
      </c>
      <c r="E19" s="25">
        <f>VLOOKUP(A19,'CY2023 Improve All Payers'!A$7:O$51,14,FALSE)</f>
        <v>0.11020000000000001</v>
      </c>
      <c r="F19" s="25">
        <f>VLOOKUP(A19,'CY2023 Improve All Payers'!A$7:O$51,15,FALSE)</f>
        <v>-6.4500000000000002E-2</v>
      </c>
      <c r="G19" s="26">
        <f t="shared" si="0"/>
        <v>-7.4999999999999997E-2</v>
      </c>
      <c r="H19" s="27">
        <f t="shared" si="1"/>
        <v>-1E-3</v>
      </c>
      <c r="I19" s="28">
        <f t="shared" si="2"/>
        <v>-249484</v>
      </c>
      <c r="J19" s="25">
        <f>VLOOKUP(A19,'CY23 Readmit Attainment'!A$4:E$47,5,FALSE)</f>
        <v>0.12004216691068816</v>
      </c>
      <c r="K19" s="29">
        <f t="shared" si="3"/>
        <v>0.1132</v>
      </c>
      <c r="L19" s="27">
        <f t="shared" si="7"/>
        <v>-4.3E-3</v>
      </c>
      <c r="M19" s="28">
        <f t="shared" si="4"/>
        <v>-1072781</v>
      </c>
      <c r="N19" s="30">
        <f t="shared" si="5"/>
        <v>-249484</v>
      </c>
      <c r="O19" s="25">
        <f t="shared" si="8"/>
        <v>-9.9999985907452344E-4</v>
      </c>
      <c r="P19" s="10" t="str">
        <f t="shared" si="6"/>
        <v>Imp</v>
      </c>
      <c r="Q19" s="31"/>
    </row>
    <row r="20" spans="1:18">
      <c r="A20" s="4">
        <v>210023</v>
      </c>
      <c r="B20" s="5" t="str">
        <f>VLOOKUP(A20,[7]Sheet1!$A$2:$J$90,10,FALSE)</f>
        <v>Luminis- Anne Arundel</v>
      </c>
      <c r="C20" s="6">
        <v>367930453.54061693</v>
      </c>
      <c r="D20" s="24">
        <f>VLOOKUP(A20,'CY2023 Improve All Payers'!A$7:O$51,8,FALSE)</f>
        <v>0.1191</v>
      </c>
      <c r="E20" s="25">
        <f>VLOOKUP(A20,'CY2023 Improve All Payers'!A$7:O$51,14,FALSE)</f>
        <v>0.1192</v>
      </c>
      <c r="F20" s="25">
        <f>VLOOKUP(A20,'CY2023 Improve All Payers'!A$7:O$51,15,FALSE)</f>
        <v>8.0000000000000004E-4</v>
      </c>
      <c r="G20" s="26">
        <f t="shared" si="0"/>
        <v>-7.4999999999999997E-2</v>
      </c>
      <c r="H20" s="27">
        <f t="shared" si="1"/>
        <v>-7.1999999999999998E-3</v>
      </c>
      <c r="I20" s="28">
        <f t="shared" si="2"/>
        <v>-2649099</v>
      </c>
      <c r="J20" s="25">
        <f>VLOOKUP(A20,'CY23 Readmit Attainment'!A$4:E$47,5,FALSE)</f>
        <v>0.12514786150712831</v>
      </c>
      <c r="K20" s="29">
        <f t="shared" si="3"/>
        <v>0.1132</v>
      </c>
      <c r="L20" s="27">
        <f t="shared" si="7"/>
        <v>-7.4999999999999997E-3</v>
      </c>
      <c r="M20" s="28">
        <f t="shared" si="4"/>
        <v>-2759478</v>
      </c>
      <c r="N20" s="30">
        <f t="shared" si="5"/>
        <v>-2649099</v>
      </c>
      <c r="O20" s="25">
        <f t="shared" si="8"/>
        <v>-7.1999992784167787E-3</v>
      </c>
      <c r="P20" s="10" t="str">
        <f t="shared" si="6"/>
        <v>Imp</v>
      </c>
      <c r="Q20" s="31"/>
    </row>
    <row r="21" spans="1:18">
      <c r="A21" s="4">
        <v>210024</v>
      </c>
      <c r="B21" s="5" t="str">
        <f>VLOOKUP(A21,[7]Sheet1!$A$2:$J$90,10,FALSE)</f>
        <v>MedStar- Union Mem</v>
      </c>
      <c r="C21" s="6">
        <v>267917283.44321227</v>
      </c>
      <c r="D21" s="24">
        <f>VLOOKUP(A21,'CY2023 Improve All Payers'!A$7:O$51,8,FALSE)</f>
        <v>0.1275</v>
      </c>
      <c r="E21" s="25">
        <f>VLOOKUP(A21,'CY2023 Improve All Payers'!A$7:O$51,14,FALSE)</f>
        <v>0.1241</v>
      </c>
      <c r="F21" s="25">
        <f>VLOOKUP(A21,'CY2023 Improve All Payers'!A$7:O$51,15,FALSE)</f>
        <v>-2.6700000000000002E-2</v>
      </c>
      <c r="G21" s="26">
        <f t="shared" si="0"/>
        <v>-7.4999999999999997E-2</v>
      </c>
      <c r="H21" s="27">
        <f t="shared" si="1"/>
        <v>-4.5999999999999999E-3</v>
      </c>
      <c r="I21" s="28">
        <f t="shared" si="2"/>
        <v>-1232420</v>
      </c>
      <c r="J21" s="25">
        <f>VLOOKUP(A21,'CY23 Readmit Attainment'!A$4:E$47,5,FALSE)</f>
        <v>0.12523853211009167</v>
      </c>
      <c r="K21" s="29">
        <f t="shared" si="3"/>
        <v>0.1132</v>
      </c>
      <c r="L21" s="27">
        <f t="shared" si="7"/>
        <v>-7.6E-3</v>
      </c>
      <c r="M21" s="28">
        <f t="shared" si="4"/>
        <v>-2036171</v>
      </c>
      <c r="N21" s="30">
        <f t="shared" si="5"/>
        <v>-1232420</v>
      </c>
      <c r="O21" s="25">
        <f t="shared" si="8"/>
        <v>-4.6000018519194328E-3</v>
      </c>
      <c r="P21" s="10" t="str">
        <f t="shared" si="6"/>
        <v>Imp</v>
      </c>
      <c r="Q21" s="31"/>
    </row>
    <row r="22" spans="1:18">
      <c r="A22" s="4">
        <v>210027</v>
      </c>
      <c r="B22" s="5" t="str">
        <f>VLOOKUP(A22,[7]Sheet1!$A$2:$J$90,10,FALSE)</f>
        <v>Western Maryland</v>
      </c>
      <c r="C22" s="6">
        <v>183379828.84085968</v>
      </c>
      <c r="D22" s="24">
        <f>VLOOKUP(A22,'CY2023 Improve All Payers'!A$7:O$51,8,FALSE)</f>
        <v>0.11269999999999999</v>
      </c>
      <c r="E22" s="25">
        <f>VLOOKUP(A22,'CY2023 Improve All Payers'!A$7:O$51,14,FALSE)</f>
        <v>0.1096</v>
      </c>
      <c r="F22" s="25">
        <f>VLOOKUP(A22,'CY2023 Improve All Payers'!A$7:O$51,15,FALSE)</f>
        <v>-2.75E-2</v>
      </c>
      <c r="G22" s="26">
        <f t="shared" si="0"/>
        <v>-7.4999999999999997E-2</v>
      </c>
      <c r="H22" s="27">
        <f t="shared" si="1"/>
        <v>-4.4999999999999997E-3</v>
      </c>
      <c r="I22" s="28">
        <f t="shared" si="2"/>
        <v>-825209</v>
      </c>
      <c r="J22" s="25">
        <f>VLOOKUP(A22,'CY23 Readmit Attainment'!A$4:E$47,5,FALSE)</f>
        <v>0.1212906666666667</v>
      </c>
      <c r="K22" s="29">
        <f t="shared" si="3"/>
        <v>0.1132</v>
      </c>
      <c r="L22" s="27">
        <f t="shared" si="7"/>
        <v>-5.1000000000000004E-3</v>
      </c>
      <c r="M22" s="28">
        <f t="shared" si="4"/>
        <v>-935237</v>
      </c>
      <c r="N22" s="30">
        <f t="shared" si="5"/>
        <v>-825209</v>
      </c>
      <c r="O22" s="25">
        <f t="shared" si="8"/>
        <v>-4.4999987469512325E-3</v>
      </c>
      <c r="P22" s="10" t="str">
        <f t="shared" si="6"/>
        <v>Imp</v>
      </c>
      <c r="Q22" s="31"/>
    </row>
    <row r="23" spans="1:18">
      <c r="A23" s="4">
        <v>210028</v>
      </c>
      <c r="B23" s="5" t="str">
        <f>VLOOKUP(A23,[7]Sheet1!$A$2:$J$90,10,FALSE)</f>
        <v>MedStar- St. Mary's</v>
      </c>
      <c r="C23" s="6">
        <v>100479484.71027109</v>
      </c>
      <c r="D23" s="24">
        <f>VLOOKUP(A23,'CY2023 Improve All Payers'!A$7:O$51,8,FALSE)</f>
        <v>0.1178</v>
      </c>
      <c r="E23" s="25">
        <f>VLOOKUP(A23,'CY2023 Improve All Payers'!A$7:O$51,14,FALSE)</f>
        <v>9.9000000000000005E-2</v>
      </c>
      <c r="F23" s="25">
        <f>VLOOKUP(A23,'CY2023 Improve All Payers'!A$7:O$51,15,FALSE)</f>
        <v>-0.15959999999999999</v>
      </c>
      <c r="G23" s="26">
        <f t="shared" si="0"/>
        <v>-7.4999999999999997E-2</v>
      </c>
      <c r="H23" s="27">
        <f t="shared" si="1"/>
        <v>8.0999999999999996E-3</v>
      </c>
      <c r="I23" s="28">
        <f t="shared" si="2"/>
        <v>813884</v>
      </c>
      <c r="J23" s="25">
        <f>VLOOKUP(A23,'CY23 Readmit Attainment'!A$4:E$47,5,FALSE)</f>
        <v>0.10932733812949641</v>
      </c>
      <c r="K23" s="29">
        <f t="shared" si="3"/>
        <v>0.1132</v>
      </c>
      <c r="L23" s="27">
        <f t="shared" si="7"/>
        <v>2.3999999999999998E-3</v>
      </c>
      <c r="M23" s="28">
        <f t="shared" si="4"/>
        <v>241151</v>
      </c>
      <c r="N23" s="30">
        <f t="shared" si="5"/>
        <v>813884</v>
      </c>
      <c r="O23" s="25">
        <f t="shared" si="8"/>
        <v>8.1000017301721301E-3</v>
      </c>
      <c r="P23" s="10" t="str">
        <f t="shared" si="6"/>
        <v>Imp</v>
      </c>
      <c r="Q23" s="31"/>
    </row>
    <row r="24" spans="1:18">
      <c r="A24" s="4">
        <v>210029</v>
      </c>
      <c r="B24" s="5" t="str">
        <f>VLOOKUP(A24,[7]Sheet1!$A$2:$J$90,10,FALSE)</f>
        <v>JHH- Bayview</v>
      </c>
      <c r="C24" s="6">
        <v>471786217.55591047</v>
      </c>
      <c r="D24" s="24">
        <f>VLOOKUP(A24,'CY2023 Improve All Payers'!A$7:O$51,8,FALSE)</f>
        <v>0.14649999999999999</v>
      </c>
      <c r="E24" s="25">
        <f>VLOOKUP(A24,'CY2023 Improve All Payers'!A$7:O$51,14,FALSE)</f>
        <v>0.1237</v>
      </c>
      <c r="F24" s="25">
        <f>VLOOKUP(A24,'CY2023 Improve All Payers'!A$7:O$51,15,FALSE)</f>
        <v>-0.15559999999999999</v>
      </c>
      <c r="G24" s="26">
        <f t="shared" si="0"/>
        <v>-7.4999999999999997E-2</v>
      </c>
      <c r="H24" s="27">
        <f t="shared" si="1"/>
        <v>7.7000000000000002E-3</v>
      </c>
      <c r="I24" s="28">
        <f t="shared" si="2"/>
        <v>3632754</v>
      </c>
      <c r="J24" s="25">
        <f>VLOOKUP(A24,'CY23 Readmit Attainment'!A$4:E$47,5,FALSE)</f>
        <v>0.12618163580246916</v>
      </c>
      <c r="K24" s="29">
        <f t="shared" si="3"/>
        <v>0.1132</v>
      </c>
      <c r="L24" s="27">
        <f t="shared" si="7"/>
        <v>-8.2000000000000007E-3</v>
      </c>
      <c r="M24" s="28">
        <f t="shared" si="4"/>
        <v>-3868647</v>
      </c>
      <c r="N24" s="30">
        <f t="shared" si="5"/>
        <v>3632754</v>
      </c>
      <c r="O24" s="25">
        <f t="shared" si="8"/>
        <v>7.7000002645679008E-3</v>
      </c>
      <c r="P24" s="10" t="str">
        <f t="shared" si="6"/>
        <v>Imp</v>
      </c>
      <c r="Q24" s="31"/>
    </row>
    <row r="25" spans="1:18">
      <c r="A25" s="4">
        <v>210030</v>
      </c>
      <c r="B25" s="5" t="str">
        <f>VLOOKUP(A25,[7]Sheet1!$A$2:$J$90,10,FALSE)</f>
        <v>UMMS- Chestertown</v>
      </c>
      <c r="C25" s="6">
        <v>7562394.1373569136</v>
      </c>
      <c r="D25" s="24">
        <f>VLOOKUP(A25,'CY2023 Improve All Payers'!A$7:O$51,8,FALSE)</f>
        <v>7.6300000000000007E-2</v>
      </c>
      <c r="E25" s="25">
        <f>VLOOKUP(A25,'CY2023 Improve All Payers'!A$7:O$51,14,FALSE)</f>
        <v>9.1499999999999998E-2</v>
      </c>
      <c r="F25" s="25">
        <f>VLOOKUP(A25,'CY2023 Improve All Payers'!A$7:O$51,15,FALSE)</f>
        <v>0.19919999999999999</v>
      </c>
      <c r="G25" s="26">
        <f t="shared" si="0"/>
        <v>-7.4999999999999997E-2</v>
      </c>
      <c r="H25" s="27">
        <f t="shared" si="1"/>
        <v>-0.02</v>
      </c>
      <c r="I25" s="28">
        <f t="shared" si="2"/>
        <v>-151248</v>
      </c>
      <c r="J25" s="25">
        <f>VLOOKUP(A25,'CY23 Readmit Attainment'!A$4:E$47,5,FALSE)</f>
        <v>0.10557692307692308</v>
      </c>
      <c r="K25" s="29">
        <f t="shared" si="3"/>
        <v>0.1132</v>
      </c>
      <c r="L25" s="27">
        <f t="shared" si="7"/>
        <v>4.7999999999999996E-3</v>
      </c>
      <c r="M25" s="28">
        <f t="shared" si="4"/>
        <v>36299</v>
      </c>
      <c r="N25" s="30">
        <f t="shared" si="5"/>
        <v>36299</v>
      </c>
      <c r="O25" s="25">
        <f t="shared" si="8"/>
        <v>4.7999349598415193E-3</v>
      </c>
      <c r="P25" s="10" t="str">
        <f t="shared" si="6"/>
        <v>Att</v>
      </c>
      <c r="Q25" s="31"/>
    </row>
    <row r="26" spans="1:18">
      <c r="A26" s="4">
        <v>210032</v>
      </c>
      <c r="B26" s="5" t="str">
        <f>VLOOKUP(A26,[7]Sheet1!$A$2:$J$90,10,FALSE)</f>
        <v>ChristianaCare, Union</v>
      </c>
      <c r="C26" s="6">
        <v>84802922.167348281</v>
      </c>
      <c r="D26" s="24">
        <f>VLOOKUP(A26,'CY2023 Improve All Payers'!A$7:O$51,8,FALSE)</f>
        <v>0.1103</v>
      </c>
      <c r="E26" s="25">
        <f>VLOOKUP(A26,'CY2023 Improve All Payers'!A$7:O$51,14,FALSE)</f>
        <v>0.11070000000000001</v>
      </c>
      <c r="F26" s="25">
        <f>VLOOKUP(A26,'CY2023 Improve All Payers'!A$7:O$51,15,FALSE)</f>
        <v>3.5999999999999999E-3</v>
      </c>
      <c r="G26" s="26">
        <f t="shared" si="0"/>
        <v>-7.4999999999999997E-2</v>
      </c>
      <c r="H26" s="27">
        <f t="shared" si="1"/>
        <v>-7.4999999999999997E-3</v>
      </c>
      <c r="I26" s="28">
        <f t="shared" si="2"/>
        <v>-636022</v>
      </c>
      <c r="J26" s="25">
        <f>VLOOKUP(A26,'CY23 Readmit Attainment'!A$4:E$47,5,FALSE)</f>
        <v>0.14805555555555558</v>
      </c>
      <c r="K26" s="29">
        <f t="shared" si="3"/>
        <v>0.1132</v>
      </c>
      <c r="L26" s="27">
        <f t="shared" si="7"/>
        <v>-0.02</v>
      </c>
      <c r="M26" s="28">
        <f t="shared" si="4"/>
        <v>-1696058</v>
      </c>
      <c r="N26" s="30">
        <f t="shared" si="5"/>
        <v>-636022</v>
      </c>
      <c r="O26" s="25">
        <f t="shared" si="8"/>
        <v>-7.5000009875236104E-3</v>
      </c>
      <c r="P26" s="10" t="str">
        <f t="shared" si="6"/>
        <v>Imp</v>
      </c>
      <c r="Q26" s="31"/>
    </row>
    <row r="27" spans="1:18">
      <c r="A27" s="4">
        <v>210033</v>
      </c>
      <c r="B27" s="5" t="str">
        <f>VLOOKUP(A27,[7]Sheet1!$A$2:$J$90,10,FALSE)</f>
        <v>Lifebridge- Carroll</v>
      </c>
      <c r="C27" s="6">
        <v>162844958.77056196</v>
      </c>
      <c r="D27" s="24">
        <f>VLOOKUP(A27,'CY2023 Improve All Payers'!A$7:O$51,8,FALSE)</f>
        <v>0.1236</v>
      </c>
      <c r="E27" s="25">
        <f>VLOOKUP(A27,'CY2023 Improve All Payers'!A$7:O$51,14,FALSE)</f>
        <v>0.1192</v>
      </c>
      <c r="F27" s="25">
        <f>VLOOKUP(A27,'CY2023 Improve All Payers'!A$7:O$51,15,FALSE)</f>
        <v>-3.56E-2</v>
      </c>
      <c r="G27" s="26">
        <f t="shared" si="0"/>
        <v>-7.4999999999999997E-2</v>
      </c>
      <c r="H27" s="27">
        <f t="shared" si="1"/>
        <v>-3.8E-3</v>
      </c>
      <c r="I27" s="28">
        <f t="shared" si="2"/>
        <v>-618811</v>
      </c>
      <c r="J27" s="25">
        <f>VLOOKUP(A27,'CY23 Readmit Attainment'!A$4:E$47,5,FALSE)</f>
        <v>0.12621176470588238</v>
      </c>
      <c r="K27" s="29">
        <f t="shared" si="3"/>
        <v>0.1132</v>
      </c>
      <c r="L27" s="27">
        <f t="shared" si="7"/>
        <v>-8.2000000000000007E-3</v>
      </c>
      <c r="M27" s="28">
        <f t="shared" si="4"/>
        <v>-1335329</v>
      </c>
      <c r="N27" s="30">
        <f t="shared" si="5"/>
        <v>-618811</v>
      </c>
      <c r="O27" s="25">
        <f t="shared" si="8"/>
        <v>-3.8000009620921993E-3</v>
      </c>
      <c r="P27" s="10" t="str">
        <f t="shared" si="6"/>
        <v>Imp</v>
      </c>
      <c r="Q27" s="31"/>
    </row>
    <row r="28" spans="1:18">
      <c r="A28" s="4">
        <v>210034</v>
      </c>
      <c r="B28" s="5" t="str">
        <f>VLOOKUP(A28,[7]Sheet1!$A$2:$J$90,10,FALSE)</f>
        <v>MedStar- Harbor</v>
      </c>
      <c r="C28" s="6">
        <v>128234465.02164324</v>
      </c>
      <c r="D28" s="24">
        <f>VLOOKUP(A28,'CY2023 Improve All Payers'!A$7:O$51,8,FALSE)</f>
        <v>0.1482</v>
      </c>
      <c r="E28" s="25">
        <f>VLOOKUP(A28,'CY2023 Improve All Payers'!A$7:O$51,14,FALSE)</f>
        <v>0.13400000000000001</v>
      </c>
      <c r="F28" s="25">
        <f>VLOOKUP(A28,'CY2023 Improve All Payers'!A$7:O$51,15,FALSE)</f>
        <v>-9.5799999999999996E-2</v>
      </c>
      <c r="G28" s="26">
        <f t="shared" si="0"/>
        <v>-7.4999999999999997E-2</v>
      </c>
      <c r="H28" s="27">
        <f t="shared" si="1"/>
        <v>2E-3</v>
      </c>
      <c r="I28" s="28">
        <f t="shared" si="2"/>
        <v>256469</v>
      </c>
      <c r="J28" s="25">
        <f>VLOOKUP(A28,'CY23 Readmit Attainment'!A$4:E$47,5,FALSE)</f>
        <v>0.1359778597785978</v>
      </c>
      <c r="K28" s="29">
        <f t="shared" si="3"/>
        <v>0.1132</v>
      </c>
      <c r="L28" s="27">
        <f t="shared" si="7"/>
        <v>-1.44E-2</v>
      </c>
      <c r="M28" s="28">
        <f t="shared" si="4"/>
        <v>-1846576</v>
      </c>
      <c r="N28" s="30">
        <f t="shared" si="5"/>
        <v>256469</v>
      </c>
      <c r="O28" s="25">
        <f t="shared" si="8"/>
        <v>2.0000005455375319E-3</v>
      </c>
      <c r="P28" s="10" t="str">
        <f t="shared" si="6"/>
        <v>Imp</v>
      </c>
      <c r="Q28" s="31"/>
    </row>
    <row r="29" spans="1:18">
      <c r="A29" s="4">
        <v>210035</v>
      </c>
      <c r="B29" s="5" t="str">
        <f>VLOOKUP(A29,[7]Sheet1!$A$2:$J$90,10,FALSE)</f>
        <v>UMMS- Charles</v>
      </c>
      <c r="C29" s="6">
        <v>97586229.04406479</v>
      </c>
      <c r="D29" s="24">
        <f>VLOOKUP(A29,'CY2023 Improve All Payers'!A$7:O$51,8,FALSE)</f>
        <v>0.10780000000000001</v>
      </c>
      <c r="E29" s="25">
        <f>VLOOKUP(A29,'CY2023 Improve All Payers'!A$7:O$51,14,FALSE)</f>
        <v>9.2600000000000002E-2</v>
      </c>
      <c r="F29" s="25">
        <f>VLOOKUP(A29,'CY2023 Improve All Payers'!A$7:O$51,15,FALSE)</f>
        <v>-0.14099999999999999</v>
      </c>
      <c r="G29" s="26">
        <f t="shared" si="0"/>
        <v>-7.4999999999999997E-2</v>
      </c>
      <c r="H29" s="27">
        <f t="shared" si="1"/>
        <v>6.3E-3</v>
      </c>
      <c r="I29" s="28">
        <f t="shared" si="2"/>
        <v>614793</v>
      </c>
      <c r="J29" s="25">
        <f>VLOOKUP(A29,'CY23 Readmit Attainment'!A$4:E$47,5,FALSE)</f>
        <v>0.10782755555555551</v>
      </c>
      <c r="K29" s="29">
        <f t="shared" si="3"/>
        <v>0.1132</v>
      </c>
      <c r="L29" s="27">
        <f t="shared" si="7"/>
        <v>3.3999999999999998E-3</v>
      </c>
      <c r="M29" s="28">
        <f t="shared" si="4"/>
        <v>331793</v>
      </c>
      <c r="N29" s="30">
        <f t="shared" si="5"/>
        <v>614793</v>
      </c>
      <c r="O29" s="25">
        <f t="shared" si="8"/>
        <v>6.299997510124015E-3</v>
      </c>
      <c r="P29" s="10" t="str">
        <f t="shared" si="6"/>
        <v>Imp</v>
      </c>
      <c r="Q29" s="31"/>
    </row>
    <row r="30" spans="1:18">
      <c r="A30" s="4">
        <v>210037</v>
      </c>
      <c r="B30" s="5" t="str">
        <f>VLOOKUP(A30,[7]Sheet1!$A$2:$J$90,10,FALSE)</f>
        <v>UMMS- Easton</v>
      </c>
      <c r="C30" s="6">
        <v>123617438.92921548</v>
      </c>
      <c r="D30" s="24">
        <f>VLOOKUP(A30,'CY2023 Improve All Payers'!A$7:O$51,8,FALSE)</f>
        <v>9.7299999999999998E-2</v>
      </c>
      <c r="E30" s="25">
        <f>VLOOKUP(A30,'CY2023 Improve All Payers'!A$7:O$51,14,FALSE)</f>
        <v>9.2299999999999993E-2</v>
      </c>
      <c r="F30" s="25">
        <f>VLOOKUP(A30,'CY2023 Improve All Payers'!A$7:O$51,15,FALSE)</f>
        <v>-5.1400000000000001E-2</v>
      </c>
      <c r="G30" s="26">
        <f t="shared" si="0"/>
        <v>-7.4999999999999997E-2</v>
      </c>
      <c r="H30" s="27">
        <f t="shared" si="1"/>
        <v>-2.2000000000000001E-3</v>
      </c>
      <c r="I30" s="28">
        <f t="shared" si="2"/>
        <v>-271958</v>
      </c>
      <c r="J30" s="25">
        <f>VLOOKUP(A30,'CY23 Readmit Attainment'!A$4:E$47,5,FALSE)</f>
        <v>0.10048790322580646</v>
      </c>
      <c r="K30" s="29">
        <f t="shared" si="3"/>
        <v>0.1132</v>
      </c>
      <c r="L30" s="27">
        <f t="shared" si="7"/>
        <v>8.0000000000000002E-3</v>
      </c>
      <c r="M30" s="28">
        <f t="shared" si="4"/>
        <v>988940</v>
      </c>
      <c r="N30" s="30">
        <f t="shared" si="5"/>
        <v>988940</v>
      </c>
      <c r="O30" s="25">
        <f t="shared" si="8"/>
        <v>8.0000039522439594E-3</v>
      </c>
      <c r="P30" s="10" t="str">
        <f t="shared" si="6"/>
        <v>Att</v>
      </c>
      <c r="Q30" s="31"/>
    </row>
    <row r="31" spans="1:18">
      <c r="A31" s="4">
        <v>210038</v>
      </c>
      <c r="B31" s="5" t="str">
        <f>VLOOKUP(A31,[7]Sheet1!$A$2:$J$90,10,FALSE)</f>
        <v>UMMS- Midtown</v>
      </c>
      <c r="C31" s="6">
        <v>140418655.58721641</v>
      </c>
      <c r="D31" s="24">
        <f>VLOOKUP(A31,'CY2023 Improve All Payers'!A$7:O$51,8,FALSE)</f>
        <v>0.1497</v>
      </c>
      <c r="E31" s="25">
        <f>VLOOKUP(A31,'CY2023 Improve All Payers'!A$7:O$51,14,FALSE)</f>
        <v>0.12609999999999999</v>
      </c>
      <c r="F31" s="25">
        <f>VLOOKUP(A31,'CY2023 Improve All Payers'!A$7:O$51,15,FALSE)</f>
        <v>-0.15759999999999999</v>
      </c>
      <c r="G31" s="26">
        <f t="shared" si="0"/>
        <v>-7.4999999999999997E-2</v>
      </c>
      <c r="H31" s="27">
        <f t="shared" si="1"/>
        <v>7.9000000000000008E-3</v>
      </c>
      <c r="I31" s="28">
        <f t="shared" si="2"/>
        <v>1109307</v>
      </c>
      <c r="J31" s="25">
        <f>VLOOKUP(A31,'CY23 Readmit Attainment'!A$4:E$47,5,FALSE)</f>
        <v>0.12750893854748604</v>
      </c>
      <c r="K31" s="29">
        <f t="shared" si="3"/>
        <v>0.1132</v>
      </c>
      <c r="L31" s="27">
        <f t="shared" si="7"/>
        <v>-8.9999999999999993E-3</v>
      </c>
      <c r="M31" s="28">
        <f t="shared" si="4"/>
        <v>-1263768</v>
      </c>
      <c r="N31" s="30">
        <f t="shared" si="5"/>
        <v>1109307</v>
      </c>
      <c r="O31" s="25">
        <f t="shared" si="8"/>
        <v>7.8999972999384722E-3</v>
      </c>
      <c r="P31" s="10" t="str">
        <f t="shared" si="6"/>
        <v>Imp</v>
      </c>
      <c r="Q31" s="31"/>
    </row>
    <row r="32" spans="1:18">
      <c r="A32" s="4">
        <v>210039</v>
      </c>
      <c r="B32" s="5" t="str">
        <f>VLOOKUP(A32,[7]Sheet1!$A$2:$J$90,10,FALSE)</f>
        <v>Calvert</v>
      </c>
      <c r="C32" s="6">
        <v>80925063.895801395</v>
      </c>
      <c r="D32" s="24">
        <f>VLOOKUP(A32,'CY2023 Improve All Payers'!A$7:O$51,8,FALSE)</f>
        <v>0.10780000000000001</v>
      </c>
      <c r="E32" s="25">
        <f>VLOOKUP(A32,'CY2023 Improve All Payers'!A$7:O$51,14,FALSE)</f>
        <v>0.10150000000000001</v>
      </c>
      <c r="F32" s="25">
        <f>VLOOKUP(A32,'CY2023 Improve All Payers'!A$7:O$51,15,FALSE)</f>
        <v>-5.8400000000000001E-2</v>
      </c>
      <c r="G32" s="26">
        <f t="shared" si="0"/>
        <v>-7.4999999999999997E-2</v>
      </c>
      <c r="H32" s="27">
        <f t="shared" si="1"/>
        <v>-1.6000000000000001E-3</v>
      </c>
      <c r="I32" s="28">
        <f t="shared" si="2"/>
        <v>-129480</v>
      </c>
      <c r="J32" s="25">
        <f>VLOOKUP(A32,'CY23 Readmit Attainment'!A$4:E$47,5,FALSE)</f>
        <v>0.11069094488188976</v>
      </c>
      <c r="K32" s="29">
        <f t="shared" si="3"/>
        <v>0.1132</v>
      </c>
      <c r="L32" s="27">
        <f t="shared" si="7"/>
        <v>1.6000000000000001E-3</v>
      </c>
      <c r="M32" s="28">
        <f t="shared" si="4"/>
        <v>129480</v>
      </c>
      <c r="N32" s="30">
        <f t="shared" si="5"/>
        <v>129480</v>
      </c>
      <c r="O32" s="25">
        <f t="shared" si="8"/>
        <v>1.59999873669198E-3</v>
      </c>
      <c r="P32" s="10" t="str">
        <f t="shared" si="6"/>
        <v>Att</v>
      </c>
      <c r="Q32" s="31"/>
    </row>
    <row r="33" spans="1:17">
      <c r="A33" s="4">
        <v>210040</v>
      </c>
      <c r="B33" s="5" t="str">
        <f>VLOOKUP(A33,[7]Sheet1!$A$2:$J$90,10,FALSE)</f>
        <v>Lifebridge- Northwest</v>
      </c>
      <c r="C33" s="6">
        <v>160861386.99006546</v>
      </c>
      <c r="D33" s="24">
        <f>VLOOKUP(A33,'CY2023 Improve All Payers'!A$7:O$51,8,FALSE)</f>
        <v>0.1205</v>
      </c>
      <c r="E33" s="25">
        <f>VLOOKUP(A33,'CY2023 Improve All Payers'!A$7:O$51,14,FALSE)</f>
        <v>0.12920000000000001</v>
      </c>
      <c r="F33" s="25">
        <f>VLOOKUP(A33,'CY2023 Improve All Payers'!A$7:O$51,15,FALSE)</f>
        <v>7.22E-2</v>
      </c>
      <c r="G33" s="26">
        <f t="shared" si="0"/>
        <v>-7.4999999999999997E-2</v>
      </c>
      <c r="H33" s="27">
        <f t="shared" si="1"/>
        <v>-1.4E-2</v>
      </c>
      <c r="I33" s="28">
        <f t="shared" si="2"/>
        <v>-2252059</v>
      </c>
      <c r="J33" s="25">
        <f>VLOOKUP(A33,'CY23 Readmit Attainment'!A$4:E$47,5,FALSE)</f>
        <v>0.13062604856512142</v>
      </c>
      <c r="K33" s="29">
        <f t="shared" si="3"/>
        <v>0.1132</v>
      </c>
      <c r="L33" s="27">
        <f t="shared" si="7"/>
        <v>-1.0999999999999999E-2</v>
      </c>
      <c r="M33" s="28">
        <f t="shared" si="4"/>
        <v>-1769475</v>
      </c>
      <c r="N33" s="30">
        <f t="shared" si="5"/>
        <v>-1769475</v>
      </c>
      <c r="O33" s="25">
        <f t="shared" si="8"/>
        <v>-1.0999998403030554E-2</v>
      </c>
      <c r="P33" s="10" t="str">
        <f t="shared" si="6"/>
        <v>Att</v>
      </c>
      <c r="Q33" s="31"/>
    </row>
    <row r="34" spans="1:17">
      <c r="A34" s="4">
        <v>210043</v>
      </c>
      <c r="B34" s="5" t="str">
        <f>VLOOKUP(A34,[7]Sheet1!$A$2:$J$90,10,FALSE)</f>
        <v>UMMS- BWMC</v>
      </c>
      <c r="C34" s="6">
        <v>325584008.88370675</v>
      </c>
      <c r="D34" s="24">
        <f>VLOOKUP(A34,'CY2023 Improve All Payers'!A$7:O$51,8,FALSE)</f>
        <v>0.122</v>
      </c>
      <c r="E34" s="25">
        <f>VLOOKUP(A34,'CY2023 Improve All Payers'!A$7:O$51,14,FALSE)</f>
        <v>0.1222</v>
      </c>
      <c r="F34" s="25">
        <f>VLOOKUP(A34,'CY2023 Improve All Payers'!A$7:O$51,15,FALSE)</f>
        <v>1.6000000000000001E-3</v>
      </c>
      <c r="G34" s="26">
        <f t="shared" si="0"/>
        <v>-7.4999999999999997E-2</v>
      </c>
      <c r="H34" s="27">
        <f t="shared" si="1"/>
        <v>-7.3000000000000001E-3</v>
      </c>
      <c r="I34" s="28">
        <f t="shared" si="2"/>
        <v>-2376763</v>
      </c>
      <c r="J34" s="25">
        <f>VLOOKUP(A34,'CY23 Readmit Attainment'!A$4:E$47,5,FALSE)</f>
        <v>0.12295525339925829</v>
      </c>
      <c r="K34" s="29">
        <f t="shared" si="3"/>
        <v>0.1132</v>
      </c>
      <c r="L34" s="27">
        <f t="shared" si="7"/>
        <v>-6.1999999999999998E-3</v>
      </c>
      <c r="M34" s="28">
        <f t="shared" si="4"/>
        <v>-2018621</v>
      </c>
      <c r="N34" s="30">
        <f t="shared" si="5"/>
        <v>-2018621</v>
      </c>
      <c r="O34" s="25">
        <f t="shared" si="8"/>
        <v>-6.2000004451109826E-3</v>
      </c>
      <c r="P34" s="10" t="str">
        <f t="shared" si="6"/>
        <v>Att</v>
      </c>
      <c r="Q34" s="31"/>
    </row>
    <row r="35" spans="1:17">
      <c r="A35" s="4">
        <v>210044</v>
      </c>
      <c r="B35" s="5" t="str">
        <f>VLOOKUP(A35,[7]Sheet1!$A$2:$J$90,10,FALSE)</f>
        <v>GBMC</v>
      </c>
      <c r="C35" s="6">
        <v>263774654.90000576</v>
      </c>
      <c r="D35" s="24">
        <f>VLOOKUP(A35,'CY2023 Improve All Payers'!A$7:O$51,8,FALSE)</f>
        <v>0.11020000000000001</v>
      </c>
      <c r="E35" s="25">
        <f>VLOOKUP(A35,'CY2023 Improve All Payers'!A$7:O$51,14,FALSE)</f>
        <v>0.1048</v>
      </c>
      <c r="F35" s="25">
        <f>VLOOKUP(A35,'CY2023 Improve All Payers'!A$7:O$51,15,FALSE)</f>
        <v>-4.9000000000000002E-2</v>
      </c>
      <c r="G35" s="26">
        <f t="shared" si="0"/>
        <v>-7.4999999999999997E-2</v>
      </c>
      <c r="H35" s="27">
        <f t="shared" si="1"/>
        <v>-2.5000000000000001E-3</v>
      </c>
      <c r="I35" s="28">
        <f t="shared" si="2"/>
        <v>-659437</v>
      </c>
      <c r="J35" s="25">
        <f>VLOOKUP(A35,'CY23 Readmit Attainment'!A$4:E$47,5,FALSE)</f>
        <v>0.10672293577981651</v>
      </c>
      <c r="K35" s="29">
        <f t="shared" si="3"/>
        <v>0.1132</v>
      </c>
      <c r="L35" s="27">
        <f t="shared" si="7"/>
        <v>4.1000000000000003E-3</v>
      </c>
      <c r="M35" s="28">
        <f t="shared" si="4"/>
        <v>1081476</v>
      </c>
      <c r="N35" s="30">
        <f t="shared" si="5"/>
        <v>1081476</v>
      </c>
      <c r="O35" s="25">
        <f t="shared" si="8"/>
        <v>4.0999996774139513E-3</v>
      </c>
      <c r="P35" s="10" t="str">
        <f t="shared" si="6"/>
        <v>Att</v>
      </c>
      <c r="Q35" s="31"/>
    </row>
    <row r="36" spans="1:17">
      <c r="A36" s="4">
        <v>210048</v>
      </c>
      <c r="B36" s="5" t="str">
        <f>VLOOKUP(A36,[7]Sheet1!$A$2:$J$90,10,FALSE)</f>
        <v>JHH- Howard County</v>
      </c>
      <c r="C36" s="6">
        <v>220287562.06632188</v>
      </c>
      <c r="D36" s="24">
        <f>VLOOKUP(A36,'CY2023 Improve All Payers'!A$7:O$51,8,FALSE)</f>
        <v>0.1162</v>
      </c>
      <c r="E36" s="25">
        <f>VLOOKUP(A36,'CY2023 Improve All Payers'!A$7:O$51,14,FALSE)</f>
        <v>0.12809999999999999</v>
      </c>
      <c r="F36" s="25">
        <f>VLOOKUP(A36,'CY2023 Improve All Payers'!A$7:O$51,15,FALSE)</f>
        <v>0.1024</v>
      </c>
      <c r="G36" s="26">
        <f t="shared" si="0"/>
        <v>-7.4999999999999997E-2</v>
      </c>
      <c r="H36" s="27">
        <f t="shared" si="1"/>
        <v>-1.6899999999999998E-2</v>
      </c>
      <c r="I36" s="28">
        <f t="shared" si="2"/>
        <v>-3722860</v>
      </c>
      <c r="J36" s="25">
        <f>VLOOKUP(A36,'CY23 Readmit Attainment'!A$4:E$47,5,FALSE)</f>
        <v>0.13089550706033382</v>
      </c>
      <c r="K36" s="29">
        <f t="shared" si="3"/>
        <v>0.1132</v>
      </c>
      <c r="L36" s="27">
        <f t="shared" si="7"/>
        <v>-1.12E-2</v>
      </c>
      <c r="M36" s="28">
        <f t="shared" si="4"/>
        <v>-2467221</v>
      </c>
      <c r="N36" s="30">
        <f t="shared" si="5"/>
        <v>-2467221</v>
      </c>
      <c r="O36" s="25">
        <f t="shared" si="8"/>
        <v>-1.1200001383905618E-2</v>
      </c>
      <c r="P36" s="10" t="str">
        <f t="shared" si="6"/>
        <v>Att</v>
      </c>
      <c r="Q36" s="31"/>
    </row>
    <row r="37" spans="1:17">
      <c r="A37" s="4">
        <v>210049</v>
      </c>
      <c r="B37" s="5" t="str">
        <f>VLOOKUP(A37,[7]Sheet1!$A$2:$J$90,10,FALSE)</f>
        <v>UMMS-Upper Chesapeake</v>
      </c>
      <c r="C37" s="6">
        <v>236862561.59017706</v>
      </c>
      <c r="D37" s="24">
        <f>VLOOKUP(A37,'CY2023 Improve All Payers'!A$7:O$51,8,FALSE)</f>
        <v>0.1197</v>
      </c>
      <c r="E37" s="25">
        <f>VLOOKUP(A37,'CY2023 Improve All Payers'!A$7:O$51,14,FALSE)</f>
        <v>0.1216</v>
      </c>
      <c r="F37" s="25">
        <f>VLOOKUP(A37,'CY2023 Improve All Payers'!A$7:O$51,15,FALSE)</f>
        <v>1.5900000000000001E-2</v>
      </c>
      <c r="G37" s="26">
        <f t="shared" si="0"/>
        <v>-7.4999999999999997E-2</v>
      </c>
      <c r="H37" s="27">
        <f t="shared" si="1"/>
        <v>-8.6999999999999994E-3</v>
      </c>
      <c r="I37" s="28">
        <f t="shared" si="2"/>
        <v>-2060704</v>
      </c>
      <c r="J37" s="25">
        <f>VLOOKUP(A37,'CY23 Readmit Attainment'!A$4:E$47,5,FALSE)</f>
        <v>0.12388817204301072</v>
      </c>
      <c r="K37" s="29">
        <f t="shared" si="3"/>
        <v>0.1132</v>
      </c>
      <c r="L37" s="27">
        <f t="shared" si="7"/>
        <v>-6.7000000000000002E-3</v>
      </c>
      <c r="M37" s="28">
        <f t="shared" si="4"/>
        <v>-1586979</v>
      </c>
      <c r="N37" s="30">
        <f t="shared" si="5"/>
        <v>-1586979</v>
      </c>
      <c r="O37" s="25">
        <f t="shared" si="8"/>
        <v>-6.699999313297191E-3</v>
      </c>
      <c r="P37" s="10" t="str">
        <f t="shared" si="6"/>
        <v>Att</v>
      </c>
      <c r="Q37" s="31"/>
    </row>
    <row r="38" spans="1:17">
      <c r="A38" s="4">
        <v>210051</v>
      </c>
      <c r="B38" s="5" t="str">
        <f>VLOOKUP(A38,[7]Sheet1!$A$2:$J$90,10,FALSE)</f>
        <v>Luminis- Doctors</v>
      </c>
      <c r="C38" s="6">
        <v>187232106.48240566</v>
      </c>
      <c r="D38" s="24">
        <f>VLOOKUP(A38,'CY2023 Improve All Payers'!A$7:O$51,8,FALSE)</f>
        <v>0.10340000000000001</v>
      </c>
      <c r="E38" s="25">
        <f>VLOOKUP(A38,'CY2023 Improve All Payers'!A$7:O$51,14,FALSE)</f>
        <v>9.0300000000000005E-2</v>
      </c>
      <c r="F38" s="25">
        <f>VLOOKUP(A38,'CY2023 Improve All Payers'!A$7:O$51,15,FALSE)</f>
        <v>-0.12670000000000001</v>
      </c>
      <c r="G38" s="26">
        <f t="shared" si="0"/>
        <v>-7.4999999999999997E-2</v>
      </c>
      <c r="H38" s="27">
        <f t="shared" si="1"/>
        <v>4.8999999999999998E-3</v>
      </c>
      <c r="I38" s="28">
        <f t="shared" si="2"/>
        <v>917437</v>
      </c>
      <c r="J38" s="25">
        <f>VLOOKUP(A38,'CY23 Readmit Attainment'!A$4:E$47,5,FALSE)</f>
        <v>0.10582435530085961</v>
      </c>
      <c r="K38" s="29">
        <f t="shared" si="3"/>
        <v>0.1132</v>
      </c>
      <c r="L38" s="27">
        <f t="shared" si="7"/>
        <v>4.7000000000000002E-3</v>
      </c>
      <c r="M38" s="28">
        <f t="shared" si="4"/>
        <v>879991</v>
      </c>
      <c r="N38" s="30">
        <f t="shared" si="5"/>
        <v>917437</v>
      </c>
      <c r="O38" s="25">
        <f t="shared" si="8"/>
        <v>4.8999982814710904E-3</v>
      </c>
      <c r="P38" s="10" t="str">
        <f t="shared" si="6"/>
        <v>Imp</v>
      </c>
      <c r="Q38" s="31"/>
    </row>
    <row r="39" spans="1:17">
      <c r="A39" s="4">
        <v>210056</v>
      </c>
      <c r="B39" s="5" t="str">
        <f>VLOOKUP(A39,[7]Sheet1!$A$2:$J$90,10,FALSE)</f>
        <v>MedStar- Good Sam</v>
      </c>
      <c r="C39" s="6">
        <v>186628390.72624695</v>
      </c>
      <c r="D39" s="24">
        <f>VLOOKUP(A39,'CY2023 Improve All Payers'!A$7:O$51,8,FALSE)</f>
        <v>0.14419999999999999</v>
      </c>
      <c r="E39" s="25">
        <f>VLOOKUP(A39,'CY2023 Improve All Payers'!A$7:O$51,14,FALSE)</f>
        <v>0.13020000000000001</v>
      </c>
      <c r="F39" s="25">
        <f>VLOOKUP(A39,'CY2023 Improve All Payers'!A$7:O$51,15,FALSE)</f>
        <v>-9.7100000000000006E-2</v>
      </c>
      <c r="G39" s="26">
        <f t="shared" si="0"/>
        <v>-7.4999999999999997E-2</v>
      </c>
      <c r="H39" s="27">
        <f t="shared" si="1"/>
        <v>2.0999999999999999E-3</v>
      </c>
      <c r="I39" s="28">
        <f t="shared" si="2"/>
        <v>391920</v>
      </c>
      <c r="J39" s="25">
        <f>VLOOKUP(A39,'CY23 Readmit Attainment'!A$4:E$47,5,FALSE)</f>
        <v>0.13066007067137816</v>
      </c>
      <c r="K39" s="29">
        <f t="shared" si="3"/>
        <v>0.1132</v>
      </c>
      <c r="L39" s="27">
        <f t="shared" si="7"/>
        <v>-1.0999999999999999E-2</v>
      </c>
      <c r="M39" s="28">
        <f t="shared" si="4"/>
        <v>-2052912</v>
      </c>
      <c r="N39" s="30">
        <f t="shared" si="5"/>
        <v>391920</v>
      </c>
      <c r="O39" s="25">
        <f t="shared" si="8"/>
        <v>2.1000020333180815E-3</v>
      </c>
      <c r="P39" s="10" t="str">
        <f t="shared" si="6"/>
        <v>Imp</v>
      </c>
      <c r="Q39" s="31"/>
    </row>
    <row r="40" spans="1:17">
      <c r="A40" s="4">
        <v>210057</v>
      </c>
      <c r="B40" s="5" t="str">
        <f>VLOOKUP(A40,[7]Sheet1!$A$2:$J$90,10,FALSE)</f>
        <v>Adventist- Shady Grove</v>
      </c>
      <c r="C40" s="6">
        <v>333973100.14171338</v>
      </c>
      <c r="D40" s="24">
        <f>VLOOKUP(A40,'CY2023 Improve All Payers'!A$7:O$51,8,FALSE)</f>
        <v>0.1104</v>
      </c>
      <c r="E40" s="25">
        <f>VLOOKUP(A40,'CY2023 Improve All Payers'!A$7:O$51,14,FALSE)</f>
        <v>0.1046</v>
      </c>
      <c r="F40" s="25">
        <f>VLOOKUP(A40,'CY2023 Improve All Payers'!A$7:O$51,15,FALSE)</f>
        <v>-5.2499999999999998E-2</v>
      </c>
      <c r="G40" s="26">
        <f t="shared" si="0"/>
        <v>-7.4999999999999997E-2</v>
      </c>
      <c r="H40" s="27">
        <f t="shared" si="1"/>
        <v>-2.0999999999999999E-3</v>
      </c>
      <c r="I40" s="28">
        <f t="shared" si="2"/>
        <v>-701344</v>
      </c>
      <c r="J40" s="25">
        <f>VLOOKUP(A40,'CY23 Readmit Attainment'!A$4:E$47,5,FALSE)</f>
        <v>0.11145901639344258</v>
      </c>
      <c r="K40" s="29">
        <f t="shared" si="3"/>
        <v>0.1132</v>
      </c>
      <c r="L40" s="27">
        <f t="shared" si="7"/>
        <v>1.1000000000000001E-3</v>
      </c>
      <c r="M40" s="28">
        <f t="shared" si="4"/>
        <v>367370</v>
      </c>
      <c r="N40" s="30">
        <f t="shared" si="5"/>
        <v>367370</v>
      </c>
      <c r="O40" s="25">
        <f t="shared" si="8"/>
        <v>1.0999987718894589E-3</v>
      </c>
      <c r="P40" s="10" t="str">
        <f t="shared" si="6"/>
        <v>Att</v>
      </c>
      <c r="Q40" s="31"/>
    </row>
    <row r="41" spans="1:17">
      <c r="A41" s="4">
        <v>210058</v>
      </c>
      <c r="B41" s="5" t="str">
        <f>VLOOKUP(A41,[7]Sheet1!$A$2:$J$90,10,FALSE)</f>
        <v>UMMS- UMROI</v>
      </c>
      <c r="C41" s="6">
        <v>80968088.464057475</v>
      </c>
      <c r="D41" s="24">
        <f>VLOOKUP(A41,'CY2023 Improve All Payers'!A$7:O$51,8,FALSE)</f>
        <v>8.4400000000000003E-2</v>
      </c>
      <c r="E41" s="25">
        <f>VLOOKUP(A41,'CY2023 Improve All Payers'!A$7:O$51,14,FALSE)</f>
        <v>6.1199999999999997E-2</v>
      </c>
      <c r="F41" s="25">
        <f>VLOOKUP(A41,'CY2023 Improve All Payers'!A$7:O$51,15,FALSE)</f>
        <v>-0.27489999999999998</v>
      </c>
      <c r="G41" s="26">
        <f t="shared" si="0"/>
        <v>-7.4999999999999997E-2</v>
      </c>
      <c r="H41" s="27">
        <f t="shared" si="1"/>
        <v>1.9E-2</v>
      </c>
      <c r="I41" s="28">
        <f>ROUND($C41*H41,0)*0.15</f>
        <v>230759.1</v>
      </c>
      <c r="J41" s="25">
        <f>VLOOKUP(A41,'CY23 Readmit Attainment'!A$4:E$47,5,FALSE)</f>
        <v>6.1199999999999997E-2</v>
      </c>
      <c r="K41" s="29">
        <f t="shared" si="3"/>
        <v>0.1132</v>
      </c>
      <c r="L41" s="27">
        <f t="shared" si="7"/>
        <v>0.02</v>
      </c>
      <c r="M41" s="28">
        <f>ROUND($C41*L41,0)*0.15</f>
        <v>242904.3</v>
      </c>
      <c r="N41" s="30">
        <f t="shared" si="5"/>
        <v>242904.3</v>
      </c>
      <c r="O41" s="25">
        <f t="shared" si="8"/>
        <v>3.000000427425523E-3</v>
      </c>
      <c r="P41" s="10" t="str">
        <f t="shared" si="6"/>
        <v>Att</v>
      </c>
      <c r="Q41" s="31"/>
    </row>
    <row r="42" spans="1:17">
      <c r="A42" s="4">
        <v>210060</v>
      </c>
      <c r="B42" s="5" t="str">
        <f>VLOOKUP(A42,[7]Sheet1!$A$2:$J$90,10,FALSE)</f>
        <v>Adventist-Ft. Washington</v>
      </c>
      <c r="C42" s="6">
        <v>37782970.167521328</v>
      </c>
      <c r="D42" s="24">
        <f>VLOOKUP(A42,'CY2023 Improve All Payers'!A$7:O$51,8,FALSE)</f>
        <v>9.2299999999999993E-2</v>
      </c>
      <c r="E42" s="25">
        <f>VLOOKUP(A42,'CY2023 Improve All Payers'!A$7:O$51,14,FALSE)</f>
        <v>9.7600000000000006E-2</v>
      </c>
      <c r="F42" s="25">
        <f>VLOOKUP(A42,'CY2023 Improve All Payers'!A$7:O$51,15,FALSE)</f>
        <v>5.74E-2</v>
      </c>
      <c r="G42" s="26">
        <f t="shared" si="0"/>
        <v>-7.4999999999999997E-2</v>
      </c>
      <c r="H42" s="27">
        <f t="shared" si="1"/>
        <v>-1.26E-2</v>
      </c>
      <c r="I42" s="28">
        <f t="shared" si="2"/>
        <v>-476065</v>
      </c>
      <c r="J42" s="25">
        <f>VLOOKUP(A42,'CY23 Readmit Attainment'!A$4:E$47,5,FALSE)</f>
        <v>0.12821960784313721</v>
      </c>
      <c r="K42" s="29">
        <f t="shared" si="3"/>
        <v>0.1132</v>
      </c>
      <c r="L42" s="27">
        <f t="shared" si="7"/>
        <v>-9.4999999999999998E-3</v>
      </c>
      <c r="M42" s="28">
        <f t="shared" ref="M42:M47" si="9">ROUND($C42*L42,0)</f>
        <v>-358938</v>
      </c>
      <c r="N42" s="30">
        <f t="shared" si="5"/>
        <v>-358938</v>
      </c>
      <c r="O42" s="25">
        <f t="shared" si="8"/>
        <v>-9.4999942674847508E-3</v>
      </c>
      <c r="P42" s="10" t="str">
        <f t="shared" si="6"/>
        <v>Att</v>
      </c>
      <c r="Q42" s="31"/>
    </row>
    <row r="43" spans="1:17">
      <c r="A43" s="4">
        <v>210061</v>
      </c>
      <c r="B43" s="5" t="str">
        <f>VLOOKUP(A43,[7]Sheet1!$A$2:$J$90,10,FALSE)</f>
        <v>Atlantic General</v>
      </c>
      <c r="C43" s="6">
        <v>47434006.586457297</v>
      </c>
      <c r="D43" s="24">
        <f>VLOOKUP(A43,'CY2023 Improve All Payers'!A$7:O$51,8,FALSE)</f>
        <v>9.9099999999999994E-2</v>
      </c>
      <c r="E43" s="25">
        <f>VLOOKUP(A43,'CY2023 Improve All Payers'!A$7:O$51,14,FALSE)</f>
        <v>0.1076</v>
      </c>
      <c r="F43" s="25">
        <f>VLOOKUP(A43,'CY2023 Improve All Payers'!A$7:O$51,15,FALSE)</f>
        <v>8.5800000000000001E-2</v>
      </c>
      <c r="G43" s="26">
        <f t="shared" si="0"/>
        <v>-7.4999999999999997E-2</v>
      </c>
      <c r="H43" s="27">
        <f t="shared" si="1"/>
        <v>-1.5299999999999999E-2</v>
      </c>
      <c r="I43" s="28">
        <f t="shared" si="2"/>
        <v>-725740</v>
      </c>
      <c r="J43" s="25">
        <f>VLOOKUP(A43,'CY23 Readmit Attainment'!A$4:E$47,5,FALSE)</f>
        <v>0.12105</v>
      </c>
      <c r="K43" s="29">
        <f t="shared" si="3"/>
        <v>0.1132</v>
      </c>
      <c r="L43" s="27">
        <f t="shared" si="7"/>
        <v>-5.0000000000000001E-3</v>
      </c>
      <c r="M43" s="28">
        <f t="shared" si="9"/>
        <v>-237170</v>
      </c>
      <c r="N43" s="30">
        <f t="shared" si="5"/>
        <v>-237170</v>
      </c>
      <c r="O43" s="25">
        <f t="shared" si="8"/>
        <v>-4.9999993057241237E-3</v>
      </c>
      <c r="P43" s="10" t="str">
        <f t="shared" si="6"/>
        <v>Att</v>
      </c>
      <c r="Q43" s="31"/>
    </row>
    <row r="44" spans="1:17">
      <c r="A44" s="4">
        <v>210062</v>
      </c>
      <c r="B44" s="5" t="str">
        <f>VLOOKUP(A44,[7]Sheet1!$A$2:$J$90,10,FALSE)</f>
        <v>MedStar- Southern MD</v>
      </c>
      <c r="C44" s="6">
        <v>210921411.30316579</v>
      </c>
      <c r="D44" s="24">
        <f>VLOOKUP(A44,'CY2023 Improve All Payers'!A$7:O$51,8,FALSE)</f>
        <v>0.10340000000000001</v>
      </c>
      <c r="E44" s="25">
        <f>VLOOKUP(A44,'CY2023 Improve All Payers'!A$7:O$51,14,FALSE)</f>
        <v>0.1021</v>
      </c>
      <c r="F44" s="25">
        <f>VLOOKUP(A44,'CY2023 Improve All Payers'!A$7:O$51,15,FALSE)</f>
        <v>-1.26E-2</v>
      </c>
      <c r="G44" s="26">
        <f t="shared" si="0"/>
        <v>-7.4999999999999997E-2</v>
      </c>
      <c r="H44" s="27">
        <f t="shared" si="1"/>
        <v>-5.8999999999999999E-3</v>
      </c>
      <c r="I44" s="28">
        <f t="shared" si="2"/>
        <v>-1244436</v>
      </c>
      <c r="J44" s="25">
        <f>VLOOKUP(A44,'CY23 Readmit Attainment'!A$4:E$47,5,FALSE)</f>
        <v>0.12351958041958044</v>
      </c>
      <c r="K44" s="29">
        <f t="shared" si="3"/>
        <v>0.1132</v>
      </c>
      <c r="L44" s="27">
        <f t="shared" si="7"/>
        <v>-6.4999999999999997E-3</v>
      </c>
      <c r="M44" s="28">
        <f t="shared" si="9"/>
        <v>-1370989</v>
      </c>
      <c r="N44" s="30">
        <f t="shared" si="5"/>
        <v>-1244436</v>
      </c>
      <c r="O44" s="25">
        <f t="shared" si="8"/>
        <v>-5.8999984511355387E-3</v>
      </c>
      <c r="P44" s="10" t="str">
        <f t="shared" si="6"/>
        <v>Imp</v>
      </c>
      <c r="Q44" s="31"/>
    </row>
    <row r="45" spans="1:17" s="34" customFormat="1">
      <c r="A45" s="4">
        <v>210063</v>
      </c>
      <c r="B45" s="5" t="str">
        <f>VLOOKUP(A45,[7]Sheet1!$A$2:$J$90,10,FALSE)</f>
        <v>UMMS- St. Joe</v>
      </c>
      <c r="C45" s="6">
        <v>292568044.91055745</v>
      </c>
      <c r="D45" s="24">
        <f>VLOOKUP(A45,'CY2023 Improve All Payers'!A$7:O$51,8,FALSE)</f>
        <v>0.1195</v>
      </c>
      <c r="E45" s="25">
        <f>VLOOKUP(A45,'CY2023 Improve All Payers'!A$7:O$51,14,FALSE)</f>
        <v>0.1134</v>
      </c>
      <c r="F45" s="25">
        <f>VLOOKUP(A45,'CY2023 Improve All Payers'!A$7:O$51,15,FALSE)</f>
        <v>-5.0999999999999997E-2</v>
      </c>
      <c r="G45" s="26">
        <f t="shared" si="0"/>
        <v>-7.4999999999999997E-2</v>
      </c>
      <c r="H45" s="27">
        <f t="shared" si="1"/>
        <v>-2.3E-3</v>
      </c>
      <c r="I45" s="28">
        <f t="shared" si="2"/>
        <v>-672907</v>
      </c>
      <c r="J45" s="25">
        <f>VLOOKUP(A45,'CY23 Readmit Attainment'!A$4:E$47,5,FALSE)</f>
        <v>0.11547209302325577</v>
      </c>
      <c r="K45" s="29">
        <f t="shared" si="3"/>
        <v>0.1132</v>
      </c>
      <c r="L45" s="27">
        <f t="shared" si="7"/>
        <v>-1.4E-3</v>
      </c>
      <c r="M45" s="28">
        <f t="shared" si="9"/>
        <v>-409595</v>
      </c>
      <c r="N45" s="30">
        <f t="shared" si="5"/>
        <v>-409595</v>
      </c>
      <c r="O45" s="25">
        <f t="shared" si="8"/>
        <v>-1.3999991014918239E-3</v>
      </c>
      <c r="P45" s="10" t="str">
        <f t="shared" si="6"/>
        <v>Att</v>
      </c>
      <c r="Q45" s="31"/>
    </row>
    <row r="46" spans="1:17" s="34" customFormat="1">
      <c r="A46" s="4">
        <v>210064</v>
      </c>
      <c r="B46" s="5" t="str">
        <f>VLOOKUP(A46,[7]Sheet1!$A$2:$J$90,10,FALSE)</f>
        <v>Lifebridge- Levindale</v>
      </c>
      <c r="C46" s="6">
        <v>68147841.962635085</v>
      </c>
      <c r="D46" s="24">
        <f>VLOOKUP(A46,'CY2023 Improve All Payers'!A$7:O$51,8,FALSE)</f>
        <v>0.12330000000000001</v>
      </c>
      <c r="E46" s="25">
        <f>VLOOKUP(A46,'CY2023 Improve All Payers'!A$7:O$51,14,FALSE)</f>
        <v>0.12520000000000001</v>
      </c>
      <c r="F46" s="25">
        <f>VLOOKUP(A46,'CY2023 Improve All Payers'!A$7:O$51,15,FALSE)</f>
        <v>1.54E-2</v>
      </c>
      <c r="G46" s="26">
        <f t="shared" si="0"/>
        <v>-7.4999999999999997E-2</v>
      </c>
      <c r="H46" s="27">
        <f t="shared" si="1"/>
        <v>-8.6E-3</v>
      </c>
      <c r="I46" s="28">
        <f t="shared" si="2"/>
        <v>-586071</v>
      </c>
      <c r="J46" s="25">
        <f>VLOOKUP(A46,'CY23 Readmit Attainment'!A$4:E$47,5,FALSE)</f>
        <v>0.12520000000000001</v>
      </c>
      <c r="K46" s="29">
        <f t="shared" si="3"/>
        <v>0.1132</v>
      </c>
      <c r="L46" s="27">
        <f t="shared" si="7"/>
        <v>-7.6E-3</v>
      </c>
      <c r="M46" s="28">
        <f t="shared" si="9"/>
        <v>-517924</v>
      </c>
      <c r="N46" s="30">
        <f t="shared" si="5"/>
        <v>-517924</v>
      </c>
      <c r="O46" s="25">
        <f t="shared" si="8"/>
        <v>-7.6000058854977914E-3</v>
      </c>
      <c r="P46" s="10" t="str">
        <f t="shared" si="6"/>
        <v>Att</v>
      </c>
      <c r="Q46" s="31"/>
    </row>
    <row r="47" spans="1:17" s="34" customFormat="1">
      <c r="A47" s="4">
        <v>210065</v>
      </c>
      <c r="B47" s="5" t="str">
        <f>VLOOKUP(A47,[7]Sheet1!$A$2:$J$90,10,FALSE)</f>
        <v>Trinity - Holy Cross Germantown</v>
      </c>
      <c r="C47" s="6">
        <v>94710747.828931466</v>
      </c>
      <c r="D47" s="24">
        <f>VLOOKUP(A47,'CY2023 Improve All Payers'!A$7:O$51,8,FALSE)</f>
        <v>0.12470000000000001</v>
      </c>
      <c r="E47" s="25">
        <f>VLOOKUP(A47,'CY2023 Improve All Payers'!A$7:O$51,14,FALSE)</f>
        <v>0.115</v>
      </c>
      <c r="F47" s="25">
        <f>VLOOKUP(A47,'CY2023 Improve All Payers'!A$7:O$51,15,FALSE)</f>
        <v>-7.7799999999999994E-2</v>
      </c>
      <c r="G47" s="26">
        <f t="shared" si="0"/>
        <v>-7.4999999999999997E-2</v>
      </c>
      <c r="H47" s="27">
        <f t="shared" si="1"/>
        <v>2.9999999999999997E-4</v>
      </c>
      <c r="I47" s="28">
        <f t="shared" si="2"/>
        <v>28413</v>
      </c>
      <c r="J47" s="25">
        <f>VLOOKUP(A47,'CY23 Readmit Attainment'!A$4:E$47,5,FALSE)</f>
        <v>0.11553738317757013</v>
      </c>
      <c r="K47" s="29">
        <f t="shared" si="3"/>
        <v>0.1132</v>
      </c>
      <c r="L47" s="27">
        <f t="shared" si="7"/>
        <v>-1.5E-3</v>
      </c>
      <c r="M47" s="28">
        <f t="shared" si="9"/>
        <v>-142066</v>
      </c>
      <c r="N47" s="30">
        <f t="shared" si="5"/>
        <v>28413</v>
      </c>
      <c r="O47" s="25">
        <f t="shared" si="8"/>
        <v>2.9999763122259528E-4</v>
      </c>
      <c r="P47" s="10" t="str">
        <f t="shared" si="6"/>
        <v>Imp</v>
      </c>
      <c r="Q47" s="31"/>
    </row>
    <row r="48" spans="1:17" s="34" customFormat="1">
      <c r="A48" s="4"/>
      <c r="B48" s="5"/>
      <c r="C48" s="6"/>
      <c r="D48" s="41"/>
      <c r="E48" s="41"/>
      <c r="F48" s="41"/>
      <c r="G48" s="42"/>
      <c r="H48" s="43"/>
      <c r="I48" s="28"/>
      <c r="J48" s="28"/>
      <c r="K48" s="29"/>
      <c r="L48" s="43"/>
      <c r="M48" s="28"/>
      <c r="N48" s="30"/>
      <c r="O48" s="29"/>
      <c r="P48" s="10"/>
    </row>
    <row r="49" spans="1:16" s="51" customFormat="1">
      <c r="A49" s="11" t="s">
        <v>17</v>
      </c>
      <c r="B49" s="44"/>
      <c r="C49" s="45">
        <f>SUM(C4:C47)</f>
        <v>11840095065.768579</v>
      </c>
      <c r="D49" s="25"/>
      <c r="E49" s="46"/>
      <c r="F49" s="25"/>
      <c r="G49" s="47"/>
      <c r="H49" s="48"/>
      <c r="I49" s="49">
        <f>SUM(I4:I47)</f>
        <v>2922971.0999999996</v>
      </c>
      <c r="J49" s="49"/>
      <c r="K49" s="12"/>
      <c r="L49" s="50"/>
      <c r="M49" s="49">
        <f>SUM(M4:M47)</f>
        <v>-57022173.700000003</v>
      </c>
      <c r="N49" s="49">
        <f>SUM(N4:N47)</f>
        <v>14102128.300000001</v>
      </c>
      <c r="O49" s="12"/>
      <c r="P49" s="11"/>
    </row>
    <row r="50" spans="1:16">
      <c r="A50" s="52" t="s">
        <v>18</v>
      </c>
      <c r="B50" s="53"/>
      <c r="C50" s="12"/>
      <c r="D50" s="12"/>
      <c r="E50" s="12"/>
      <c r="F50" s="12"/>
      <c r="G50" s="12"/>
      <c r="H50" s="50"/>
      <c r="I50" s="28">
        <f>SUMIF(I2:I47,"&lt;0",I2:I47)</f>
        <v>-36638633</v>
      </c>
      <c r="J50" s="28"/>
      <c r="K50" s="12"/>
      <c r="L50" s="50"/>
      <c r="M50" s="28">
        <f>SUMIF(M2:M47,"&lt;0",M2:M47)</f>
        <v>-64085334</v>
      </c>
      <c r="N50" s="30">
        <f>SUMIF(N4:N47,"&lt;0",N4:N47)</f>
        <v>-28215336</v>
      </c>
      <c r="O50" s="12"/>
      <c r="P50" s="12"/>
    </row>
    <row r="51" spans="1:16">
      <c r="A51" s="52" t="s">
        <v>19</v>
      </c>
      <c r="B51" s="53"/>
      <c r="C51" s="12"/>
      <c r="D51" s="12"/>
      <c r="E51" s="12"/>
      <c r="F51" s="12"/>
      <c r="G51" s="12"/>
      <c r="I51" s="28">
        <f>SUMIF(I2:I47,"&gt;0",I2:I47)</f>
        <v>39561604.100000001</v>
      </c>
      <c r="J51" s="28"/>
      <c r="K51" s="12"/>
      <c r="L51" s="50"/>
      <c r="M51" s="28">
        <f>SUMIF(M2:M47,"&gt;0",M2:M47)</f>
        <v>7063160.2999999998</v>
      </c>
      <c r="N51" s="30">
        <f>SUMIF(N4:N47,"&gt;0",N4:N47)</f>
        <v>42317464.299999997</v>
      </c>
      <c r="O51" s="12"/>
      <c r="P51" s="12"/>
    </row>
    <row r="52" spans="1:16">
      <c r="A52" s="54"/>
      <c r="B52" s="55"/>
      <c r="C52" s="6"/>
      <c r="D52" s="56"/>
      <c r="E52" s="56"/>
      <c r="F52" s="56"/>
      <c r="G52" s="57"/>
      <c r="H52" s="29"/>
      <c r="I52" s="30"/>
      <c r="J52" s="30"/>
      <c r="K52" s="12"/>
      <c r="L52" s="12"/>
      <c r="M52" s="30"/>
      <c r="N52" s="30"/>
      <c r="O52" s="12"/>
      <c r="P52" s="13"/>
    </row>
    <row r="53" spans="1:16">
      <c r="A53" s="58"/>
      <c r="B53" s="59"/>
      <c r="C53" s="60"/>
      <c r="D53" s="61"/>
      <c r="E53" s="61"/>
      <c r="F53" s="61"/>
      <c r="G53" s="62"/>
      <c r="H53" s="63"/>
      <c r="I53" s="63"/>
      <c r="J53" s="63"/>
      <c r="N53" s="64"/>
    </row>
    <row r="54" spans="1:16">
      <c r="A54" s="132" t="s">
        <v>20</v>
      </c>
      <c r="B54" s="132"/>
      <c r="C54" s="132"/>
      <c r="D54" s="132"/>
      <c r="E54" s="132"/>
      <c r="F54" s="132"/>
      <c r="G54" s="132"/>
      <c r="H54" s="132"/>
      <c r="I54" s="132"/>
      <c r="J54" s="132"/>
      <c r="K54" s="132"/>
      <c r="L54" s="132"/>
      <c r="M54" s="132"/>
      <c r="N54" s="132"/>
    </row>
    <row r="55" spans="1:16">
      <c r="A55" s="8" t="s">
        <v>162</v>
      </c>
    </row>
    <row r="56" spans="1:16">
      <c r="A56" s="8" t="s">
        <v>21</v>
      </c>
      <c r="N56" s="64"/>
    </row>
    <row r="57" spans="1:16">
      <c r="N57" s="64"/>
    </row>
    <row r="58" spans="1:16" ht="15.3">
      <c r="B58" s="65" t="s">
        <v>22</v>
      </c>
      <c r="C58" s="66">
        <v>0.02</v>
      </c>
    </row>
    <row r="59" spans="1:16" ht="15.3">
      <c r="B59" s="65" t="s">
        <v>23</v>
      </c>
      <c r="C59" s="66">
        <v>-0.02</v>
      </c>
    </row>
    <row r="61" spans="1:16" ht="15.3">
      <c r="B61" s="65" t="s">
        <v>24</v>
      </c>
      <c r="C61" s="67">
        <v>-7.4999999999999997E-2</v>
      </c>
    </row>
    <row r="62" spans="1:16" ht="15.3">
      <c r="B62" s="65" t="s">
        <v>25</v>
      </c>
      <c r="C62" s="67">
        <v>-0.28499999999999998</v>
      </c>
    </row>
    <row r="63" spans="1:16" ht="15.3">
      <c r="B63" s="65" t="s">
        <v>26</v>
      </c>
      <c r="C63" s="67">
        <v>0.13500000000000001</v>
      </c>
    </row>
    <row r="64" spans="1:16" ht="15.3">
      <c r="B64" s="65" t="s">
        <v>27</v>
      </c>
      <c r="C64" s="67">
        <v>0.1132</v>
      </c>
    </row>
    <row r="65" spans="2:3" ht="15.3">
      <c r="B65" s="65" t="s">
        <v>28</v>
      </c>
      <c r="C65" s="67">
        <v>8.1500000000000003E-2</v>
      </c>
    </row>
    <row r="66" spans="2:3" ht="15.3">
      <c r="B66" s="65" t="s">
        <v>29</v>
      </c>
      <c r="C66" s="67">
        <v>0.1449</v>
      </c>
    </row>
  </sheetData>
  <autoFilter ref="A3:P3" xr:uid="{00000000-0009-0000-0000-000002000000}">
    <sortState xmlns:xlrd2="http://schemas.microsoft.com/office/spreadsheetml/2017/richdata2" ref="A4:P47">
      <sortCondition ref="A3"/>
    </sortState>
  </autoFilter>
  <mergeCells count="5">
    <mergeCell ref="A2:F2"/>
    <mergeCell ref="G2:I2"/>
    <mergeCell ref="J2:M2"/>
    <mergeCell ref="N2:P2"/>
    <mergeCell ref="A54:N54"/>
  </mergeCells>
  <conditionalFormatting sqref="I4:I47 M4:N48">
    <cfRule type="cellIs" dxfId="3" priority="1" operator="lessThan">
      <formula>0</formula>
    </cfRule>
    <cfRule type="cellIs" dxfId="2" priority="2" operator="greaterThan">
      <formula>0</formula>
    </cfRule>
  </conditionalFormatting>
  <conditionalFormatting sqref="I48:J48">
    <cfRule type="cellIs" dxfId="1" priority="3" operator="lessThan">
      <formula>0</formula>
    </cfRule>
    <cfRule type="cellIs" dxfId="0" priority="4" operator="greaterThan">
      <formula>0</formula>
    </cfRule>
  </conditionalFormatting>
  <printOptions horizontalCentered="1" verticalCentered="1"/>
  <pageMargins left="0.45" right="0.45" top="0.25" bottom="0.25" header="0.3" footer="0.3"/>
  <pageSetup paperSize="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EC5D0-12B8-43A5-A15C-AFFF8533847F}">
  <sheetPr>
    <pageSetUpPr fitToPage="1"/>
  </sheetPr>
  <dimension ref="A1:O62"/>
  <sheetViews>
    <sheetView zoomScale="106" zoomScaleNormal="106" workbookViewId="0">
      <selection sqref="A1:O1"/>
    </sheetView>
  </sheetViews>
  <sheetFormatPr defaultColWidth="9.26171875" defaultRowHeight="14.4"/>
  <cols>
    <col min="1" max="1" width="12.68359375" style="88" bestFit="1" customWidth="1"/>
    <col min="2" max="2" width="25.68359375" style="88" bestFit="1" customWidth="1"/>
    <col min="3" max="15" width="20.578125" style="88" bestFit="1" customWidth="1"/>
    <col min="16" max="16" width="9.26171875" style="88" customWidth="1"/>
    <col min="17" max="16384" width="9.26171875" style="88"/>
  </cols>
  <sheetData>
    <row r="1" spans="1:15" ht="14.1" customHeight="1">
      <c r="A1" s="133" t="s">
        <v>108</v>
      </c>
      <c r="B1" s="134"/>
      <c r="C1" s="134"/>
      <c r="D1" s="134"/>
      <c r="E1" s="134"/>
      <c r="F1" s="134"/>
      <c r="G1" s="134"/>
      <c r="H1" s="134"/>
      <c r="I1" s="134"/>
      <c r="J1" s="134"/>
      <c r="K1" s="134"/>
      <c r="L1" s="134"/>
      <c r="M1" s="134"/>
      <c r="N1" s="134"/>
      <c r="O1" s="134"/>
    </row>
    <row r="2" spans="1:15" ht="14.1" customHeight="1">
      <c r="A2" s="135" t="s">
        <v>109</v>
      </c>
      <c r="B2" s="134"/>
      <c r="C2" s="134"/>
      <c r="D2" s="134"/>
      <c r="E2" s="134"/>
      <c r="F2" s="134"/>
      <c r="G2" s="134"/>
      <c r="H2" s="134"/>
      <c r="I2" s="134"/>
      <c r="J2" s="134"/>
      <c r="K2" s="134"/>
      <c r="L2" s="134"/>
      <c r="M2" s="134"/>
      <c r="N2" s="134"/>
      <c r="O2" s="134"/>
    </row>
    <row r="3" spans="1:15" ht="13.15" customHeight="1"/>
    <row r="4" spans="1:15" ht="13.15" customHeight="1">
      <c r="A4" s="136" t="s">
        <v>50</v>
      </c>
      <c r="B4" s="137"/>
      <c r="C4" s="138" t="s">
        <v>110</v>
      </c>
      <c r="D4" s="139"/>
      <c r="E4" s="139"/>
      <c r="F4" s="139"/>
      <c r="G4" s="139"/>
      <c r="H4" s="137"/>
      <c r="I4" s="140" t="s">
        <v>111</v>
      </c>
      <c r="J4" s="139"/>
      <c r="K4" s="139"/>
      <c r="L4" s="139"/>
      <c r="M4" s="139"/>
      <c r="N4" s="139"/>
      <c r="O4" s="137"/>
    </row>
    <row r="5" spans="1:15" ht="13.15" customHeight="1">
      <c r="A5" s="90" t="s">
        <v>112</v>
      </c>
      <c r="B5" s="90" t="s">
        <v>113</v>
      </c>
      <c r="C5" s="92" t="s">
        <v>114</v>
      </c>
      <c r="D5" s="92" t="s">
        <v>115</v>
      </c>
      <c r="E5" s="92" t="s">
        <v>116</v>
      </c>
      <c r="F5" s="92" t="s">
        <v>117</v>
      </c>
      <c r="G5" s="92" t="s">
        <v>118</v>
      </c>
      <c r="H5" s="92" t="s">
        <v>119</v>
      </c>
      <c r="I5" s="103" t="s">
        <v>120</v>
      </c>
      <c r="J5" s="103" t="s">
        <v>121</v>
      </c>
      <c r="K5" s="103" t="s">
        <v>122</v>
      </c>
      <c r="L5" s="103" t="s">
        <v>123</v>
      </c>
      <c r="M5" s="103" t="s">
        <v>124</v>
      </c>
      <c r="N5" s="103" t="s">
        <v>125</v>
      </c>
      <c r="O5" s="103" t="s">
        <v>126</v>
      </c>
    </row>
    <row r="6" spans="1:15" ht="39" customHeight="1">
      <c r="A6" s="90" t="s">
        <v>0</v>
      </c>
      <c r="B6" s="90" t="s">
        <v>1</v>
      </c>
      <c r="C6" s="92" t="s">
        <v>127</v>
      </c>
      <c r="D6" s="92" t="s">
        <v>128</v>
      </c>
      <c r="E6" s="92" t="s">
        <v>129</v>
      </c>
      <c r="F6" s="92" t="s">
        <v>130</v>
      </c>
      <c r="G6" s="92" t="s">
        <v>131</v>
      </c>
      <c r="H6" s="92" t="s">
        <v>132</v>
      </c>
      <c r="I6" s="103" t="s">
        <v>127</v>
      </c>
      <c r="J6" s="103" t="s">
        <v>128</v>
      </c>
      <c r="K6" s="103" t="s">
        <v>129</v>
      </c>
      <c r="L6" s="103" t="s">
        <v>130</v>
      </c>
      <c r="M6" s="103" t="s">
        <v>131</v>
      </c>
      <c r="N6" s="103" t="s">
        <v>132</v>
      </c>
      <c r="O6" s="103" t="s">
        <v>133</v>
      </c>
    </row>
    <row r="7" spans="1:15" ht="15" customHeight="1">
      <c r="A7" s="98">
        <v>210001</v>
      </c>
      <c r="B7" s="99" t="s">
        <v>63</v>
      </c>
      <c r="C7" s="104">
        <v>13247</v>
      </c>
      <c r="D7" s="104">
        <v>1501</v>
      </c>
      <c r="E7" s="100">
        <v>0.1133</v>
      </c>
      <c r="F7" s="104">
        <v>1447.0399</v>
      </c>
      <c r="G7" s="105">
        <v>1.03729</v>
      </c>
      <c r="H7" s="100">
        <v>0.1174</v>
      </c>
      <c r="I7" s="104">
        <v>12332</v>
      </c>
      <c r="J7" s="104">
        <v>1532</v>
      </c>
      <c r="K7" s="100">
        <v>0.1242</v>
      </c>
      <c r="L7" s="104">
        <v>1430.0478000000001</v>
      </c>
      <c r="M7" s="105">
        <v>1.0712929</v>
      </c>
      <c r="N7" s="100">
        <v>0.1212</v>
      </c>
      <c r="O7" s="100">
        <v>3.2399999999999998E-2</v>
      </c>
    </row>
    <row r="8" spans="1:15" ht="15" customHeight="1">
      <c r="A8" s="98">
        <v>210002</v>
      </c>
      <c r="B8" s="99" t="s">
        <v>64</v>
      </c>
      <c r="C8" s="104">
        <v>22053</v>
      </c>
      <c r="D8" s="104">
        <v>3092</v>
      </c>
      <c r="E8" s="100">
        <v>0.14019999999999999</v>
      </c>
      <c r="F8" s="104">
        <v>2567.8063000000002</v>
      </c>
      <c r="G8" s="105">
        <v>1.2041407</v>
      </c>
      <c r="H8" s="100">
        <v>0.1363</v>
      </c>
      <c r="I8" s="104">
        <v>19336</v>
      </c>
      <c r="J8" s="104">
        <v>2285</v>
      </c>
      <c r="K8" s="100">
        <v>0.1182</v>
      </c>
      <c r="L8" s="104">
        <v>2384.7283000000002</v>
      </c>
      <c r="M8" s="105">
        <v>0.95818040000000004</v>
      </c>
      <c r="N8" s="100">
        <v>0.1084</v>
      </c>
      <c r="O8" s="100">
        <v>-0.20469999999999999</v>
      </c>
    </row>
    <row r="9" spans="1:15" ht="30" customHeight="1">
      <c r="A9" s="98">
        <v>210003</v>
      </c>
      <c r="B9" s="99" t="s">
        <v>65</v>
      </c>
      <c r="C9" s="104">
        <v>10597</v>
      </c>
      <c r="D9" s="104">
        <v>1259</v>
      </c>
      <c r="E9" s="100">
        <v>0.1188</v>
      </c>
      <c r="F9" s="104">
        <v>1239.7862</v>
      </c>
      <c r="G9" s="105">
        <v>1.0154976</v>
      </c>
      <c r="H9" s="100">
        <v>0.1149</v>
      </c>
      <c r="I9" s="104">
        <v>9391</v>
      </c>
      <c r="J9" s="104">
        <v>848</v>
      </c>
      <c r="K9" s="100">
        <v>9.0300000000000005E-2</v>
      </c>
      <c r="L9" s="104">
        <v>1028.8230000000001</v>
      </c>
      <c r="M9" s="105">
        <v>0.8242429</v>
      </c>
      <c r="N9" s="100">
        <v>9.3299999999999994E-2</v>
      </c>
      <c r="O9" s="100">
        <v>-0.188</v>
      </c>
    </row>
    <row r="10" spans="1:15" ht="15" customHeight="1">
      <c r="A10" s="98">
        <v>210004</v>
      </c>
      <c r="B10" s="99" t="s">
        <v>66</v>
      </c>
      <c r="C10" s="104">
        <v>23326</v>
      </c>
      <c r="D10" s="104">
        <v>1936</v>
      </c>
      <c r="E10" s="100">
        <v>8.3000000000000004E-2</v>
      </c>
      <c r="F10" s="104">
        <v>1803.2859000000001</v>
      </c>
      <c r="G10" s="105">
        <v>1.0735957</v>
      </c>
      <c r="H10" s="100">
        <v>0.1215</v>
      </c>
      <c r="I10" s="104">
        <v>19454</v>
      </c>
      <c r="J10" s="104">
        <v>1648</v>
      </c>
      <c r="K10" s="100">
        <v>8.4699999999999998E-2</v>
      </c>
      <c r="L10" s="104">
        <v>1640.9623999999999</v>
      </c>
      <c r="M10" s="105">
        <v>1.0042887</v>
      </c>
      <c r="N10" s="100">
        <v>0.1137</v>
      </c>
      <c r="O10" s="100">
        <v>-6.4199999999999993E-2</v>
      </c>
    </row>
    <row r="11" spans="1:15" ht="15" customHeight="1">
      <c r="A11" s="98">
        <v>210005</v>
      </c>
      <c r="B11" s="99" t="s">
        <v>67</v>
      </c>
      <c r="C11" s="104">
        <v>14413</v>
      </c>
      <c r="D11" s="104">
        <v>1490</v>
      </c>
      <c r="E11" s="100">
        <v>0.10340000000000001</v>
      </c>
      <c r="F11" s="104">
        <v>1529.0585000000001</v>
      </c>
      <c r="G11" s="105">
        <v>0.97445590000000004</v>
      </c>
      <c r="H11" s="100">
        <v>0.1103</v>
      </c>
      <c r="I11" s="104">
        <v>12652</v>
      </c>
      <c r="J11" s="104">
        <v>1352</v>
      </c>
      <c r="K11" s="100">
        <v>0.1069</v>
      </c>
      <c r="L11" s="104">
        <v>1385.8062</v>
      </c>
      <c r="M11" s="105">
        <v>0.97560539999999996</v>
      </c>
      <c r="N11" s="100">
        <v>0.1104</v>
      </c>
      <c r="O11" s="100">
        <v>8.9999999999999998E-4</v>
      </c>
    </row>
    <row r="12" spans="1:15" ht="15" customHeight="1">
      <c r="A12" s="98">
        <v>210006</v>
      </c>
      <c r="B12" s="99" t="s">
        <v>68</v>
      </c>
      <c r="C12" s="104">
        <v>3864</v>
      </c>
      <c r="D12" s="104">
        <v>523</v>
      </c>
      <c r="E12" s="100">
        <v>0.13539999999999999</v>
      </c>
      <c r="F12" s="104">
        <v>499.86738000000003</v>
      </c>
      <c r="G12" s="105">
        <v>1.0462775</v>
      </c>
      <c r="H12" s="100">
        <v>0.11840000000000001</v>
      </c>
      <c r="I12" s="104">
        <v>3511</v>
      </c>
      <c r="J12" s="104">
        <v>606</v>
      </c>
      <c r="K12" s="100">
        <v>0.1726</v>
      </c>
      <c r="L12" s="104">
        <v>497.04561999999999</v>
      </c>
      <c r="M12" s="105">
        <v>1.219204</v>
      </c>
      <c r="N12" s="100">
        <v>0.13800000000000001</v>
      </c>
      <c r="O12" s="100">
        <v>0.16550000000000001</v>
      </c>
    </row>
    <row r="13" spans="1:15" ht="15" customHeight="1">
      <c r="A13" s="98">
        <v>210008</v>
      </c>
      <c r="B13" s="99" t="s">
        <v>69</v>
      </c>
      <c r="C13" s="104">
        <v>12687</v>
      </c>
      <c r="D13" s="104">
        <v>1152</v>
      </c>
      <c r="E13" s="100">
        <v>9.0800000000000006E-2</v>
      </c>
      <c r="F13" s="104">
        <v>998.24347</v>
      </c>
      <c r="G13" s="105">
        <v>1.1540271</v>
      </c>
      <c r="H13" s="100">
        <v>0.13059999999999999</v>
      </c>
      <c r="I13" s="104">
        <v>8578</v>
      </c>
      <c r="J13" s="104">
        <v>913</v>
      </c>
      <c r="K13" s="100">
        <v>0.10639999999999999</v>
      </c>
      <c r="L13" s="104">
        <v>728.97459000000003</v>
      </c>
      <c r="M13" s="105">
        <v>1.2524442</v>
      </c>
      <c r="N13" s="100">
        <v>0.14169999999999999</v>
      </c>
      <c r="O13" s="100">
        <v>8.5000000000000006E-2</v>
      </c>
    </row>
    <row r="14" spans="1:15" ht="15" customHeight="1">
      <c r="A14" s="98">
        <v>210009</v>
      </c>
      <c r="B14" s="99" t="s">
        <v>70</v>
      </c>
      <c r="C14" s="104">
        <v>36677</v>
      </c>
      <c r="D14" s="104">
        <v>5090</v>
      </c>
      <c r="E14" s="100">
        <v>0.13880000000000001</v>
      </c>
      <c r="F14" s="104">
        <v>4272.6922999999997</v>
      </c>
      <c r="G14" s="105">
        <v>1.1912863</v>
      </c>
      <c r="H14" s="100">
        <v>0.1348</v>
      </c>
      <c r="I14" s="104">
        <v>34217</v>
      </c>
      <c r="J14" s="104">
        <v>4542</v>
      </c>
      <c r="K14" s="100">
        <v>0.13270000000000001</v>
      </c>
      <c r="L14" s="104">
        <v>4308.5447000000004</v>
      </c>
      <c r="M14" s="105">
        <v>1.0541843</v>
      </c>
      <c r="N14" s="100">
        <v>0.1193</v>
      </c>
      <c r="O14" s="100">
        <v>-0.115</v>
      </c>
    </row>
    <row r="15" spans="1:15" ht="30" customHeight="1">
      <c r="A15" s="98">
        <v>210011</v>
      </c>
      <c r="B15" s="99" t="s">
        <v>71</v>
      </c>
      <c r="C15" s="104">
        <v>13253</v>
      </c>
      <c r="D15" s="104">
        <v>1577</v>
      </c>
      <c r="E15" s="100">
        <v>0.11899999999999999</v>
      </c>
      <c r="F15" s="104">
        <v>1442.3552999999999</v>
      </c>
      <c r="G15" s="105">
        <v>1.0933504999999999</v>
      </c>
      <c r="H15" s="100">
        <v>0.1237</v>
      </c>
      <c r="I15" s="104">
        <v>9209</v>
      </c>
      <c r="J15" s="104">
        <v>1111</v>
      </c>
      <c r="K15" s="100">
        <v>0.1206</v>
      </c>
      <c r="L15" s="104">
        <v>1080.4816000000001</v>
      </c>
      <c r="M15" s="105">
        <v>1.0282452</v>
      </c>
      <c r="N15" s="100">
        <v>0.1164</v>
      </c>
      <c r="O15" s="100">
        <v>-5.8999999999999997E-2</v>
      </c>
    </row>
    <row r="16" spans="1:15" ht="15" customHeight="1">
      <c r="A16" s="98">
        <v>210012</v>
      </c>
      <c r="B16" s="99" t="s">
        <v>72</v>
      </c>
      <c r="C16" s="104">
        <v>13844</v>
      </c>
      <c r="D16" s="104">
        <v>1641</v>
      </c>
      <c r="E16" s="100">
        <v>0.11849999999999999</v>
      </c>
      <c r="F16" s="104">
        <v>1526.0565999999999</v>
      </c>
      <c r="G16" s="105">
        <v>1.0753206</v>
      </c>
      <c r="H16" s="100">
        <v>0.1217</v>
      </c>
      <c r="I16" s="104">
        <v>11823</v>
      </c>
      <c r="J16" s="104">
        <v>1533</v>
      </c>
      <c r="K16" s="100">
        <v>0.12970000000000001</v>
      </c>
      <c r="L16" s="104">
        <v>1470.7808</v>
      </c>
      <c r="M16" s="105">
        <v>1.0423035</v>
      </c>
      <c r="N16" s="100">
        <v>0.11799999999999999</v>
      </c>
      <c r="O16" s="100">
        <v>-3.04E-2</v>
      </c>
    </row>
    <row r="17" spans="1:15" ht="15" customHeight="1">
      <c r="A17" s="98">
        <v>210015</v>
      </c>
      <c r="B17" s="99" t="s">
        <v>73</v>
      </c>
      <c r="C17" s="104">
        <v>19167</v>
      </c>
      <c r="D17" s="104">
        <v>2617</v>
      </c>
      <c r="E17" s="100">
        <v>0.13650000000000001</v>
      </c>
      <c r="F17" s="104">
        <v>2125.1111000000001</v>
      </c>
      <c r="G17" s="105">
        <v>1.231465</v>
      </c>
      <c r="H17" s="100">
        <v>0.1394</v>
      </c>
      <c r="I17" s="104">
        <v>15458</v>
      </c>
      <c r="J17" s="104">
        <v>2050</v>
      </c>
      <c r="K17" s="100">
        <v>0.1326</v>
      </c>
      <c r="L17" s="104">
        <v>1916.6513</v>
      </c>
      <c r="M17" s="105">
        <v>1.0695737999999999</v>
      </c>
      <c r="N17" s="100">
        <v>0.121</v>
      </c>
      <c r="O17" s="100">
        <v>-0.13200000000000001</v>
      </c>
    </row>
    <row r="18" spans="1:15" ht="15" customHeight="1">
      <c r="A18" s="98">
        <v>210016</v>
      </c>
      <c r="B18" s="99" t="s">
        <v>74</v>
      </c>
      <c r="C18" s="104">
        <v>8822</v>
      </c>
      <c r="D18" s="104">
        <v>854</v>
      </c>
      <c r="E18" s="100">
        <v>9.6799999999999997E-2</v>
      </c>
      <c r="F18" s="104">
        <v>881.00229999999999</v>
      </c>
      <c r="G18" s="105">
        <v>0.9693505</v>
      </c>
      <c r="H18" s="100">
        <v>0.10970000000000001</v>
      </c>
      <c r="I18" s="104">
        <v>8975</v>
      </c>
      <c r="J18" s="104">
        <v>989</v>
      </c>
      <c r="K18" s="100">
        <v>0.11020000000000001</v>
      </c>
      <c r="L18" s="104">
        <v>968.83582000000001</v>
      </c>
      <c r="M18" s="105">
        <v>1.0208128000000001</v>
      </c>
      <c r="N18" s="100">
        <v>0.11550000000000001</v>
      </c>
      <c r="O18" s="100">
        <v>5.2900000000000003E-2</v>
      </c>
    </row>
    <row r="19" spans="1:15" ht="15" customHeight="1">
      <c r="A19" s="98">
        <v>210017</v>
      </c>
      <c r="B19" s="99" t="s">
        <v>75</v>
      </c>
      <c r="C19" s="104">
        <v>1869</v>
      </c>
      <c r="D19" s="104">
        <v>127</v>
      </c>
      <c r="E19" s="100">
        <v>6.8000000000000005E-2</v>
      </c>
      <c r="F19" s="104">
        <v>196.66172</v>
      </c>
      <c r="G19" s="105">
        <v>0.64577890000000004</v>
      </c>
      <c r="H19" s="100">
        <v>7.3099999999999998E-2</v>
      </c>
      <c r="I19" s="104">
        <v>1453</v>
      </c>
      <c r="J19" s="104">
        <v>103</v>
      </c>
      <c r="K19" s="100">
        <v>7.0900000000000005E-2</v>
      </c>
      <c r="L19" s="104">
        <v>169.41453999999999</v>
      </c>
      <c r="M19" s="105">
        <v>0.60797619999999997</v>
      </c>
      <c r="N19" s="100">
        <v>6.88E-2</v>
      </c>
      <c r="O19" s="100">
        <v>-5.8799999999999998E-2</v>
      </c>
    </row>
    <row r="20" spans="1:15" ht="15" customHeight="1">
      <c r="A20" s="98">
        <v>210018</v>
      </c>
      <c r="B20" s="99" t="s">
        <v>76</v>
      </c>
      <c r="C20" s="104">
        <v>6028</v>
      </c>
      <c r="D20" s="104">
        <v>733</v>
      </c>
      <c r="E20" s="100">
        <v>0.1216</v>
      </c>
      <c r="F20" s="104">
        <v>675.93679999999995</v>
      </c>
      <c r="G20" s="105">
        <v>1.0844209</v>
      </c>
      <c r="H20" s="100">
        <v>0.1227</v>
      </c>
      <c r="I20" s="104">
        <v>4777</v>
      </c>
      <c r="J20" s="104">
        <v>552</v>
      </c>
      <c r="K20" s="100">
        <v>0.11559999999999999</v>
      </c>
      <c r="L20" s="104">
        <v>626.92227000000003</v>
      </c>
      <c r="M20" s="105">
        <v>0.88049189999999999</v>
      </c>
      <c r="N20" s="100">
        <v>9.9599999999999994E-2</v>
      </c>
      <c r="O20" s="100">
        <v>-0.1883</v>
      </c>
    </row>
    <row r="21" spans="1:15" ht="15" customHeight="1">
      <c r="A21" s="98">
        <v>210019</v>
      </c>
      <c r="B21" s="99" t="s">
        <v>77</v>
      </c>
      <c r="C21" s="104">
        <v>14510</v>
      </c>
      <c r="D21" s="104">
        <v>1577</v>
      </c>
      <c r="E21" s="100">
        <v>0.1087</v>
      </c>
      <c r="F21" s="104">
        <v>1579.0989</v>
      </c>
      <c r="G21" s="105">
        <v>0.99867079999999997</v>
      </c>
      <c r="H21" s="100">
        <v>0.113</v>
      </c>
      <c r="I21" s="104">
        <v>13459</v>
      </c>
      <c r="J21" s="104">
        <v>1435</v>
      </c>
      <c r="K21" s="100">
        <v>0.1066</v>
      </c>
      <c r="L21" s="104">
        <v>1539.6124</v>
      </c>
      <c r="M21" s="105">
        <v>0.93205280000000001</v>
      </c>
      <c r="N21" s="100">
        <v>0.1055</v>
      </c>
      <c r="O21" s="100">
        <v>-6.6400000000000001E-2</v>
      </c>
    </row>
    <row r="22" spans="1:15" ht="15" customHeight="1">
      <c r="A22" s="98">
        <v>210022</v>
      </c>
      <c r="B22" s="99" t="s">
        <v>78</v>
      </c>
      <c r="C22" s="104">
        <v>12510</v>
      </c>
      <c r="D22" s="104">
        <v>1449</v>
      </c>
      <c r="E22" s="100">
        <v>0.1158</v>
      </c>
      <c r="F22" s="104">
        <v>1391.6909000000001</v>
      </c>
      <c r="G22" s="105">
        <v>1.0411794999999999</v>
      </c>
      <c r="H22" s="100">
        <v>0.1178</v>
      </c>
      <c r="I22" s="104">
        <v>10307</v>
      </c>
      <c r="J22" s="104">
        <v>1300</v>
      </c>
      <c r="K22" s="100">
        <v>0.12609999999999999</v>
      </c>
      <c r="L22" s="104">
        <v>1334.4965</v>
      </c>
      <c r="M22" s="105">
        <v>0.97415019999999997</v>
      </c>
      <c r="N22" s="100">
        <v>0.11020000000000001</v>
      </c>
      <c r="O22" s="100">
        <v>-6.4500000000000002E-2</v>
      </c>
    </row>
    <row r="23" spans="1:15" ht="15" customHeight="1">
      <c r="A23" s="98">
        <v>210023</v>
      </c>
      <c r="B23" s="99" t="s">
        <v>79</v>
      </c>
      <c r="C23" s="104">
        <v>22830</v>
      </c>
      <c r="D23" s="104">
        <v>2079</v>
      </c>
      <c r="E23" s="100">
        <v>9.11E-2</v>
      </c>
      <c r="F23" s="104">
        <v>1975.7284</v>
      </c>
      <c r="G23" s="105">
        <v>1.0522701000000001</v>
      </c>
      <c r="H23" s="100">
        <v>0.1191</v>
      </c>
      <c r="I23" s="104">
        <v>20225</v>
      </c>
      <c r="J23" s="104">
        <v>2125</v>
      </c>
      <c r="K23" s="100">
        <v>0.1051</v>
      </c>
      <c r="L23" s="104">
        <v>2017.3579999999999</v>
      </c>
      <c r="M23" s="105">
        <v>1.0533579</v>
      </c>
      <c r="N23" s="100">
        <v>0.1192</v>
      </c>
      <c r="O23" s="100">
        <v>8.0000000000000004E-4</v>
      </c>
    </row>
    <row r="24" spans="1:15" ht="15" customHeight="1">
      <c r="A24" s="98">
        <v>210024</v>
      </c>
      <c r="B24" s="99" t="s">
        <v>80</v>
      </c>
      <c r="C24" s="104">
        <v>9602</v>
      </c>
      <c r="D24" s="104">
        <v>1196</v>
      </c>
      <c r="E24" s="100">
        <v>0.1246</v>
      </c>
      <c r="F24" s="104">
        <v>1061.8413</v>
      </c>
      <c r="G24" s="105">
        <v>1.1263453000000001</v>
      </c>
      <c r="H24" s="100">
        <v>0.1275</v>
      </c>
      <c r="I24" s="104">
        <v>7540</v>
      </c>
      <c r="J24" s="104">
        <v>1115</v>
      </c>
      <c r="K24" s="100">
        <v>0.1479</v>
      </c>
      <c r="L24" s="104">
        <v>1016.9305000000001</v>
      </c>
      <c r="M24" s="105">
        <v>1.0964368</v>
      </c>
      <c r="N24" s="100">
        <v>0.1241</v>
      </c>
      <c r="O24" s="100">
        <v>-2.6700000000000002E-2</v>
      </c>
    </row>
    <row r="25" spans="1:15" ht="15" customHeight="1">
      <c r="A25" s="98">
        <v>210027</v>
      </c>
      <c r="B25" s="99" t="s">
        <v>81</v>
      </c>
      <c r="C25" s="104">
        <v>9759</v>
      </c>
      <c r="D25" s="104">
        <v>1135</v>
      </c>
      <c r="E25" s="100">
        <v>0.1163</v>
      </c>
      <c r="F25" s="104">
        <v>1139.9915000000001</v>
      </c>
      <c r="G25" s="105">
        <v>0.99562139999999999</v>
      </c>
      <c r="H25" s="100">
        <v>0.11269999999999999</v>
      </c>
      <c r="I25" s="104">
        <v>7882</v>
      </c>
      <c r="J25" s="104">
        <v>967</v>
      </c>
      <c r="K25" s="100">
        <v>0.1227</v>
      </c>
      <c r="L25" s="104">
        <v>998.58434</v>
      </c>
      <c r="M25" s="105">
        <v>0.96837090000000003</v>
      </c>
      <c r="N25" s="100">
        <v>0.1096</v>
      </c>
      <c r="O25" s="100">
        <v>-2.75E-2</v>
      </c>
    </row>
    <row r="26" spans="1:15" ht="15" customHeight="1">
      <c r="A26" s="98">
        <v>210028</v>
      </c>
      <c r="B26" s="99" t="s">
        <v>82</v>
      </c>
      <c r="C26" s="104">
        <v>5969</v>
      </c>
      <c r="D26" s="104">
        <v>608</v>
      </c>
      <c r="E26" s="100">
        <v>0.1019</v>
      </c>
      <c r="F26" s="104">
        <v>583.89311999999995</v>
      </c>
      <c r="G26" s="105">
        <v>1.0412865</v>
      </c>
      <c r="H26" s="100">
        <v>0.1178</v>
      </c>
      <c r="I26" s="104">
        <v>5532</v>
      </c>
      <c r="J26" s="104">
        <v>543</v>
      </c>
      <c r="K26" s="100">
        <v>9.8199999999999996E-2</v>
      </c>
      <c r="L26" s="104">
        <v>620.76278000000002</v>
      </c>
      <c r="M26" s="105">
        <v>0.87473029999999996</v>
      </c>
      <c r="N26" s="100">
        <v>9.9000000000000005E-2</v>
      </c>
      <c r="O26" s="100">
        <v>-0.15959999999999999</v>
      </c>
    </row>
    <row r="27" spans="1:15" ht="15" customHeight="1">
      <c r="A27" s="98">
        <v>210029</v>
      </c>
      <c r="B27" s="99" t="s">
        <v>83</v>
      </c>
      <c r="C27" s="104">
        <v>16220</v>
      </c>
      <c r="D27" s="104">
        <v>2327</v>
      </c>
      <c r="E27" s="100">
        <v>0.14349999999999999</v>
      </c>
      <c r="F27" s="104">
        <v>1797.5603000000001</v>
      </c>
      <c r="G27" s="105">
        <v>1.2945324</v>
      </c>
      <c r="H27" s="100">
        <v>0.14649999999999999</v>
      </c>
      <c r="I27" s="104">
        <v>13255</v>
      </c>
      <c r="J27" s="104">
        <v>1753</v>
      </c>
      <c r="K27" s="100">
        <v>0.1323</v>
      </c>
      <c r="L27" s="104">
        <v>1604.1478</v>
      </c>
      <c r="M27" s="105">
        <v>1.0927921</v>
      </c>
      <c r="N27" s="100">
        <v>0.1237</v>
      </c>
      <c r="O27" s="100">
        <v>-0.15559999999999999</v>
      </c>
    </row>
    <row r="28" spans="1:15" ht="15" customHeight="1">
      <c r="A28" s="98">
        <v>210030</v>
      </c>
      <c r="B28" s="99" t="s">
        <v>84</v>
      </c>
      <c r="C28" s="104">
        <v>835</v>
      </c>
      <c r="D28" s="104">
        <v>73</v>
      </c>
      <c r="E28" s="100">
        <v>8.7400000000000005E-2</v>
      </c>
      <c r="F28" s="104">
        <v>108.24787000000001</v>
      </c>
      <c r="G28" s="105">
        <v>0.67437809999999998</v>
      </c>
      <c r="H28" s="100">
        <v>7.6300000000000007E-2</v>
      </c>
      <c r="I28" s="104">
        <v>245</v>
      </c>
      <c r="J28" s="104">
        <v>31</v>
      </c>
      <c r="K28" s="100">
        <v>0.1265</v>
      </c>
      <c r="L28" s="104">
        <v>38.327700999999998</v>
      </c>
      <c r="M28" s="105">
        <v>0.80881449999999999</v>
      </c>
      <c r="N28" s="100">
        <v>9.1499999999999998E-2</v>
      </c>
      <c r="O28" s="100">
        <v>0.19919999999999999</v>
      </c>
    </row>
    <row r="29" spans="1:15" ht="15" customHeight="1">
      <c r="A29" s="98">
        <v>210032</v>
      </c>
      <c r="B29" s="99" t="s">
        <v>85</v>
      </c>
      <c r="C29" s="104">
        <v>4597</v>
      </c>
      <c r="D29" s="104">
        <v>502</v>
      </c>
      <c r="E29" s="100">
        <v>0.10920000000000001</v>
      </c>
      <c r="F29" s="104">
        <v>514.97024999999996</v>
      </c>
      <c r="G29" s="105">
        <v>0.97481359999999995</v>
      </c>
      <c r="H29" s="100">
        <v>0.1103</v>
      </c>
      <c r="I29" s="104">
        <v>5363</v>
      </c>
      <c r="J29" s="104">
        <v>671</v>
      </c>
      <c r="K29" s="100">
        <v>0.12509999999999999</v>
      </c>
      <c r="L29" s="104">
        <v>686.07109000000003</v>
      </c>
      <c r="M29" s="105">
        <v>0.97803280000000004</v>
      </c>
      <c r="N29" s="100">
        <v>0.11070000000000001</v>
      </c>
      <c r="O29" s="100">
        <v>3.5999999999999999E-3</v>
      </c>
    </row>
    <row r="30" spans="1:15" ht="15" customHeight="1">
      <c r="A30" s="98">
        <v>210033</v>
      </c>
      <c r="B30" s="99" t="s">
        <v>86</v>
      </c>
      <c r="C30" s="104">
        <v>9379</v>
      </c>
      <c r="D30" s="104">
        <v>1126</v>
      </c>
      <c r="E30" s="100">
        <v>0.1201</v>
      </c>
      <c r="F30" s="104">
        <v>1030.8869</v>
      </c>
      <c r="G30" s="105">
        <v>1.0922632999999999</v>
      </c>
      <c r="H30" s="100">
        <v>0.1236</v>
      </c>
      <c r="I30" s="104">
        <v>8396</v>
      </c>
      <c r="J30" s="104">
        <v>1122</v>
      </c>
      <c r="K30" s="100">
        <v>0.1336</v>
      </c>
      <c r="L30" s="104">
        <v>1064.9493</v>
      </c>
      <c r="M30" s="105">
        <v>1.0535711999999999</v>
      </c>
      <c r="N30" s="100">
        <v>0.1192</v>
      </c>
      <c r="O30" s="100">
        <v>-3.56E-2</v>
      </c>
    </row>
    <row r="31" spans="1:15" ht="15" customHeight="1">
      <c r="A31" s="98">
        <v>210034</v>
      </c>
      <c r="B31" s="99" t="s">
        <v>87</v>
      </c>
      <c r="C31" s="104">
        <v>6552</v>
      </c>
      <c r="D31" s="104">
        <v>931</v>
      </c>
      <c r="E31" s="100">
        <v>0.1421</v>
      </c>
      <c r="F31" s="104">
        <v>710.88053000000002</v>
      </c>
      <c r="G31" s="105">
        <v>1.3096433999999999</v>
      </c>
      <c r="H31" s="100">
        <v>0.1482</v>
      </c>
      <c r="I31" s="104">
        <v>5541</v>
      </c>
      <c r="J31" s="104">
        <v>824</v>
      </c>
      <c r="K31" s="100">
        <v>0.1487</v>
      </c>
      <c r="L31" s="104">
        <v>695.88342999999998</v>
      </c>
      <c r="M31" s="105">
        <v>1.1841063999999999</v>
      </c>
      <c r="N31" s="100">
        <v>0.13400000000000001</v>
      </c>
      <c r="O31" s="100">
        <v>-9.5799999999999996E-2</v>
      </c>
    </row>
    <row r="32" spans="1:15" ht="15" customHeight="1">
      <c r="A32" s="98">
        <v>210035</v>
      </c>
      <c r="B32" s="99" t="s">
        <v>88</v>
      </c>
      <c r="C32" s="104">
        <v>5736</v>
      </c>
      <c r="D32" s="104">
        <v>640</v>
      </c>
      <c r="E32" s="100">
        <v>0.1116</v>
      </c>
      <c r="F32" s="104">
        <v>671.64751999999999</v>
      </c>
      <c r="G32" s="105">
        <v>0.95288079999999997</v>
      </c>
      <c r="H32" s="100">
        <v>0.10780000000000001</v>
      </c>
      <c r="I32" s="104">
        <v>4641</v>
      </c>
      <c r="J32" s="104">
        <v>486</v>
      </c>
      <c r="K32" s="100">
        <v>0.1047</v>
      </c>
      <c r="L32" s="104">
        <v>593.93201999999997</v>
      </c>
      <c r="M32" s="105">
        <v>0.81827550000000004</v>
      </c>
      <c r="N32" s="100">
        <v>9.2600000000000002E-2</v>
      </c>
      <c r="O32" s="100">
        <v>-0.14099999999999999</v>
      </c>
    </row>
    <row r="33" spans="1:15" ht="15" customHeight="1">
      <c r="A33" s="98">
        <v>210037</v>
      </c>
      <c r="B33" s="99" t="s">
        <v>89</v>
      </c>
      <c r="C33" s="104">
        <v>5589</v>
      </c>
      <c r="D33" s="104">
        <v>480</v>
      </c>
      <c r="E33" s="100">
        <v>8.5900000000000004E-2</v>
      </c>
      <c r="F33" s="104">
        <v>558.13837000000001</v>
      </c>
      <c r="G33" s="105">
        <v>0.86000180000000004</v>
      </c>
      <c r="H33" s="100">
        <v>9.7299999999999998E-2</v>
      </c>
      <c r="I33" s="104">
        <v>4942</v>
      </c>
      <c r="J33" s="104">
        <v>503</v>
      </c>
      <c r="K33" s="100">
        <v>0.1018</v>
      </c>
      <c r="L33" s="104">
        <v>616.75512000000003</v>
      </c>
      <c r="M33" s="105">
        <v>0.81555869999999997</v>
      </c>
      <c r="N33" s="100">
        <v>9.2299999999999993E-2</v>
      </c>
      <c r="O33" s="100">
        <v>-5.1400000000000001E-2</v>
      </c>
    </row>
    <row r="34" spans="1:15" ht="15" customHeight="1">
      <c r="A34" s="98">
        <v>210038</v>
      </c>
      <c r="B34" s="99" t="s">
        <v>90</v>
      </c>
      <c r="C34" s="104">
        <v>3643</v>
      </c>
      <c r="D34" s="104">
        <v>686</v>
      </c>
      <c r="E34" s="100">
        <v>0.1883</v>
      </c>
      <c r="F34" s="104">
        <v>518.67551000000003</v>
      </c>
      <c r="G34" s="105">
        <v>1.3225996</v>
      </c>
      <c r="H34" s="100">
        <v>0.1497</v>
      </c>
      <c r="I34" s="104">
        <v>3308</v>
      </c>
      <c r="J34" s="104">
        <v>564</v>
      </c>
      <c r="K34" s="100">
        <v>0.17050000000000001</v>
      </c>
      <c r="L34" s="104">
        <v>506.33299</v>
      </c>
      <c r="M34" s="105">
        <v>1.1138915</v>
      </c>
      <c r="N34" s="100">
        <v>0.12609999999999999</v>
      </c>
      <c r="O34" s="100">
        <v>-0.15759999999999999</v>
      </c>
    </row>
    <row r="35" spans="1:15" ht="15" customHeight="1">
      <c r="A35" s="98">
        <v>210039</v>
      </c>
      <c r="B35" s="99" t="s">
        <v>91</v>
      </c>
      <c r="C35" s="104">
        <v>5045</v>
      </c>
      <c r="D35" s="104">
        <v>534</v>
      </c>
      <c r="E35" s="100">
        <v>0.10580000000000001</v>
      </c>
      <c r="F35" s="104">
        <v>560.81277</v>
      </c>
      <c r="G35" s="105">
        <v>0.95218939999999996</v>
      </c>
      <c r="H35" s="100">
        <v>0.10780000000000001</v>
      </c>
      <c r="I35" s="104">
        <v>4938</v>
      </c>
      <c r="J35" s="104">
        <v>540</v>
      </c>
      <c r="K35" s="100">
        <v>0.1094</v>
      </c>
      <c r="L35" s="104">
        <v>602.20061999999996</v>
      </c>
      <c r="M35" s="105">
        <v>0.89671109999999998</v>
      </c>
      <c r="N35" s="100">
        <v>0.10150000000000001</v>
      </c>
      <c r="O35" s="100">
        <v>-5.8400000000000001E-2</v>
      </c>
    </row>
    <row r="36" spans="1:15" ht="15" customHeight="1">
      <c r="A36" s="98">
        <v>210040</v>
      </c>
      <c r="B36" s="99" t="s">
        <v>92</v>
      </c>
      <c r="C36" s="104">
        <v>9080</v>
      </c>
      <c r="D36" s="104">
        <v>1277</v>
      </c>
      <c r="E36" s="100">
        <v>0.1406</v>
      </c>
      <c r="F36" s="104">
        <v>1199.0229999999999</v>
      </c>
      <c r="G36" s="105">
        <v>1.0650337999999999</v>
      </c>
      <c r="H36" s="100">
        <v>0.1205</v>
      </c>
      <c r="I36" s="104">
        <v>6733</v>
      </c>
      <c r="J36" s="104">
        <v>1173</v>
      </c>
      <c r="K36" s="100">
        <v>0.17419999999999999</v>
      </c>
      <c r="L36" s="104">
        <v>1027.7665</v>
      </c>
      <c r="M36" s="105">
        <v>1.1413097999999999</v>
      </c>
      <c r="N36" s="100">
        <v>0.12920000000000001</v>
      </c>
      <c r="O36" s="100">
        <v>7.22E-2</v>
      </c>
    </row>
    <row r="37" spans="1:15" ht="15" customHeight="1">
      <c r="A37" s="98">
        <v>210043</v>
      </c>
      <c r="B37" s="99" t="s">
        <v>93</v>
      </c>
      <c r="C37" s="104">
        <v>14411</v>
      </c>
      <c r="D37" s="104">
        <v>1881</v>
      </c>
      <c r="E37" s="100">
        <v>0.1305</v>
      </c>
      <c r="F37" s="104">
        <v>1745.5361</v>
      </c>
      <c r="G37" s="105">
        <v>1.0776059</v>
      </c>
      <c r="H37" s="100">
        <v>0.122</v>
      </c>
      <c r="I37" s="104">
        <v>14144</v>
      </c>
      <c r="J37" s="104">
        <v>1915</v>
      </c>
      <c r="K37" s="100">
        <v>0.13539999999999999</v>
      </c>
      <c r="L37" s="104">
        <v>1773.9401</v>
      </c>
      <c r="M37" s="105">
        <v>1.0795178999999999</v>
      </c>
      <c r="N37" s="100">
        <v>0.1222</v>
      </c>
      <c r="O37" s="100">
        <v>1.6000000000000001E-3</v>
      </c>
    </row>
    <row r="38" spans="1:15" ht="15" customHeight="1">
      <c r="A38" s="98">
        <v>210044</v>
      </c>
      <c r="B38" s="99" t="s">
        <v>94</v>
      </c>
      <c r="C38" s="104">
        <v>16277</v>
      </c>
      <c r="D38" s="104">
        <v>1352</v>
      </c>
      <c r="E38" s="100">
        <v>8.3099999999999993E-2</v>
      </c>
      <c r="F38" s="104">
        <v>1388.6845000000001</v>
      </c>
      <c r="G38" s="105">
        <v>0.97358330000000004</v>
      </c>
      <c r="H38" s="100">
        <v>0.11020000000000001</v>
      </c>
      <c r="I38" s="104">
        <v>11880</v>
      </c>
      <c r="J38" s="104">
        <v>1053</v>
      </c>
      <c r="K38" s="100">
        <v>8.8599999999999998E-2</v>
      </c>
      <c r="L38" s="104">
        <v>1137.5233000000001</v>
      </c>
      <c r="M38" s="105">
        <v>0.9256953</v>
      </c>
      <c r="N38" s="100">
        <v>0.1048</v>
      </c>
      <c r="O38" s="100">
        <v>-4.9000000000000002E-2</v>
      </c>
    </row>
    <row r="39" spans="1:15" ht="15" customHeight="1">
      <c r="A39" s="98">
        <v>210048</v>
      </c>
      <c r="B39" s="99" t="s">
        <v>95</v>
      </c>
      <c r="C39" s="104">
        <v>13168</v>
      </c>
      <c r="D39" s="104">
        <v>1349</v>
      </c>
      <c r="E39" s="100">
        <v>0.1024</v>
      </c>
      <c r="F39" s="104">
        <v>1313.6424</v>
      </c>
      <c r="G39" s="105">
        <v>1.0269157</v>
      </c>
      <c r="H39" s="100">
        <v>0.1162</v>
      </c>
      <c r="I39" s="104">
        <v>13606</v>
      </c>
      <c r="J39" s="104">
        <v>1740</v>
      </c>
      <c r="K39" s="100">
        <v>0.12790000000000001</v>
      </c>
      <c r="L39" s="104">
        <v>1537.5192</v>
      </c>
      <c r="M39" s="105">
        <v>1.1316932</v>
      </c>
      <c r="N39" s="100">
        <v>0.12809999999999999</v>
      </c>
      <c r="O39" s="100">
        <v>0.1024</v>
      </c>
    </row>
    <row r="40" spans="1:15" ht="15" customHeight="1">
      <c r="A40" s="98">
        <v>210049</v>
      </c>
      <c r="B40" s="99" t="s">
        <v>96</v>
      </c>
      <c r="C40" s="104">
        <v>9530</v>
      </c>
      <c r="D40" s="104">
        <v>1107</v>
      </c>
      <c r="E40" s="100">
        <v>0.1162</v>
      </c>
      <c r="F40" s="104">
        <v>1046.6781000000001</v>
      </c>
      <c r="G40" s="105">
        <v>1.0576317</v>
      </c>
      <c r="H40" s="100">
        <v>0.1197</v>
      </c>
      <c r="I40" s="104">
        <v>10296</v>
      </c>
      <c r="J40" s="104">
        <v>1369</v>
      </c>
      <c r="K40" s="100">
        <v>0.13300000000000001</v>
      </c>
      <c r="L40" s="104">
        <v>1274.0885000000001</v>
      </c>
      <c r="M40" s="105">
        <v>1.0744936</v>
      </c>
      <c r="N40" s="100">
        <v>0.1216</v>
      </c>
      <c r="O40" s="100">
        <v>1.5900000000000001E-2</v>
      </c>
    </row>
    <row r="41" spans="1:15" ht="15" customHeight="1">
      <c r="A41" s="98">
        <v>210051</v>
      </c>
      <c r="B41" s="99" t="s">
        <v>97</v>
      </c>
      <c r="C41" s="104">
        <v>9002</v>
      </c>
      <c r="D41" s="104">
        <v>1069</v>
      </c>
      <c r="E41" s="100">
        <v>0.1188</v>
      </c>
      <c r="F41" s="104">
        <v>1169.9903999999999</v>
      </c>
      <c r="G41" s="105">
        <v>0.91368269999999996</v>
      </c>
      <c r="H41" s="100">
        <v>0.10340000000000001</v>
      </c>
      <c r="I41" s="104">
        <v>8637</v>
      </c>
      <c r="J41" s="104">
        <v>970</v>
      </c>
      <c r="K41" s="100">
        <v>0.1123</v>
      </c>
      <c r="L41" s="104">
        <v>1215.7541000000001</v>
      </c>
      <c r="M41" s="105">
        <v>0.79785870000000003</v>
      </c>
      <c r="N41" s="100">
        <v>9.0300000000000005E-2</v>
      </c>
      <c r="O41" s="100">
        <v>-0.12670000000000001</v>
      </c>
    </row>
    <row r="42" spans="1:15" ht="15" customHeight="1">
      <c r="A42" s="98">
        <v>210056</v>
      </c>
      <c r="B42" s="99" t="s">
        <v>98</v>
      </c>
      <c r="C42" s="104">
        <v>6361</v>
      </c>
      <c r="D42" s="104">
        <v>1138</v>
      </c>
      <c r="E42" s="100">
        <v>0.1789</v>
      </c>
      <c r="F42" s="104">
        <v>893.06578999999999</v>
      </c>
      <c r="G42" s="105">
        <v>1.2742621999999999</v>
      </c>
      <c r="H42" s="100">
        <v>0.14419999999999999</v>
      </c>
      <c r="I42" s="104">
        <v>5761</v>
      </c>
      <c r="J42" s="104">
        <v>1042</v>
      </c>
      <c r="K42" s="100">
        <v>0.18090000000000001</v>
      </c>
      <c r="L42" s="104">
        <v>905.80781999999999</v>
      </c>
      <c r="M42" s="105">
        <v>1.1503544000000001</v>
      </c>
      <c r="N42" s="100">
        <v>0.13020000000000001</v>
      </c>
      <c r="O42" s="100">
        <v>-9.7100000000000006E-2</v>
      </c>
    </row>
    <row r="43" spans="1:15" ht="15" customHeight="1">
      <c r="A43" s="98">
        <v>210057</v>
      </c>
      <c r="B43" s="99" t="s">
        <v>99</v>
      </c>
      <c r="C43" s="104">
        <v>17728</v>
      </c>
      <c r="D43" s="104">
        <v>1553</v>
      </c>
      <c r="E43" s="100">
        <v>8.7599999999999997E-2</v>
      </c>
      <c r="F43" s="104">
        <v>1592.3345999999999</v>
      </c>
      <c r="G43" s="105">
        <v>0.97529750000000004</v>
      </c>
      <c r="H43" s="100">
        <v>0.1104</v>
      </c>
      <c r="I43" s="104">
        <v>15001</v>
      </c>
      <c r="J43" s="104">
        <v>1293</v>
      </c>
      <c r="K43" s="100">
        <v>8.6199999999999999E-2</v>
      </c>
      <c r="L43" s="104">
        <v>1398.68</v>
      </c>
      <c r="M43" s="105">
        <v>0.92444300000000001</v>
      </c>
      <c r="N43" s="100">
        <v>0.1046</v>
      </c>
      <c r="O43" s="100">
        <v>-5.2499999999999998E-2</v>
      </c>
    </row>
    <row r="44" spans="1:15" ht="15" customHeight="1">
      <c r="A44" s="98">
        <v>210058</v>
      </c>
      <c r="B44" s="99" t="s">
        <v>100</v>
      </c>
      <c r="C44" s="104">
        <v>478</v>
      </c>
      <c r="D44" s="104">
        <v>25</v>
      </c>
      <c r="E44" s="100">
        <v>5.2299999999999999E-2</v>
      </c>
      <c r="F44" s="104">
        <v>33.518751000000002</v>
      </c>
      <c r="G44" s="105">
        <v>0.74585120000000005</v>
      </c>
      <c r="H44" s="100">
        <v>8.4400000000000003E-2</v>
      </c>
      <c r="I44" s="104">
        <v>282</v>
      </c>
      <c r="J44" s="104">
        <v>18</v>
      </c>
      <c r="K44" s="100">
        <v>6.3799999999999996E-2</v>
      </c>
      <c r="L44" s="104">
        <v>33.276527999999999</v>
      </c>
      <c r="M44" s="105">
        <v>0.54092180000000001</v>
      </c>
      <c r="N44" s="100">
        <v>6.1199999999999997E-2</v>
      </c>
      <c r="O44" s="100">
        <v>-0.27489999999999998</v>
      </c>
    </row>
    <row r="45" spans="1:15" ht="15" customHeight="1">
      <c r="A45" s="98">
        <v>210060</v>
      </c>
      <c r="B45" s="99" t="s">
        <v>101</v>
      </c>
      <c r="C45" s="104">
        <v>1934</v>
      </c>
      <c r="D45" s="104">
        <v>202</v>
      </c>
      <c r="E45" s="100">
        <v>0.10440000000000001</v>
      </c>
      <c r="F45" s="104">
        <v>247.7167</v>
      </c>
      <c r="G45" s="105">
        <v>0.81544760000000005</v>
      </c>
      <c r="H45" s="100">
        <v>9.2299999999999993E-2</v>
      </c>
      <c r="I45" s="104">
        <v>1735</v>
      </c>
      <c r="J45" s="104">
        <v>199</v>
      </c>
      <c r="K45" s="100">
        <v>0.1147</v>
      </c>
      <c r="L45" s="104">
        <v>230.63998000000001</v>
      </c>
      <c r="M45" s="105">
        <v>0.86281660000000004</v>
      </c>
      <c r="N45" s="100">
        <v>9.7600000000000006E-2</v>
      </c>
      <c r="O45" s="100">
        <v>5.74E-2</v>
      </c>
    </row>
    <row r="46" spans="1:15" ht="15" customHeight="1">
      <c r="A46" s="98">
        <v>210061</v>
      </c>
      <c r="B46" s="99" t="s">
        <v>102</v>
      </c>
      <c r="C46" s="104">
        <v>2754</v>
      </c>
      <c r="D46" s="104">
        <v>295</v>
      </c>
      <c r="E46" s="100">
        <v>0.1071</v>
      </c>
      <c r="F46" s="104">
        <v>337.03375999999997</v>
      </c>
      <c r="G46" s="105">
        <v>0.87528320000000004</v>
      </c>
      <c r="H46" s="100">
        <v>9.9099999999999994E-2</v>
      </c>
      <c r="I46" s="104">
        <v>2235</v>
      </c>
      <c r="J46" s="104">
        <v>273</v>
      </c>
      <c r="K46" s="100">
        <v>0.1221</v>
      </c>
      <c r="L46" s="104">
        <v>287.11520999999999</v>
      </c>
      <c r="M46" s="105">
        <v>0.95083779999999996</v>
      </c>
      <c r="N46" s="100">
        <v>0.1076</v>
      </c>
      <c r="O46" s="100">
        <v>8.5800000000000001E-2</v>
      </c>
    </row>
    <row r="47" spans="1:15" ht="15" customHeight="1">
      <c r="A47" s="98">
        <v>210062</v>
      </c>
      <c r="B47" s="99" t="s">
        <v>103</v>
      </c>
      <c r="C47" s="104">
        <v>8975</v>
      </c>
      <c r="D47" s="104">
        <v>964</v>
      </c>
      <c r="E47" s="100">
        <v>0.1074</v>
      </c>
      <c r="F47" s="104">
        <v>1054.7663</v>
      </c>
      <c r="G47" s="105">
        <v>0.91394660000000005</v>
      </c>
      <c r="H47" s="100">
        <v>0.10340000000000001</v>
      </c>
      <c r="I47" s="104">
        <v>9153</v>
      </c>
      <c r="J47" s="104">
        <v>1083</v>
      </c>
      <c r="K47" s="100">
        <v>0.1183</v>
      </c>
      <c r="L47" s="104">
        <v>1199.9023</v>
      </c>
      <c r="M47" s="105">
        <v>0.90257350000000003</v>
      </c>
      <c r="N47" s="100">
        <v>0.1021</v>
      </c>
      <c r="O47" s="100">
        <v>-1.26E-2</v>
      </c>
    </row>
    <row r="48" spans="1:15" ht="15" customHeight="1">
      <c r="A48" s="98">
        <v>210063</v>
      </c>
      <c r="B48" s="99" t="s">
        <v>104</v>
      </c>
      <c r="C48" s="104">
        <v>13564</v>
      </c>
      <c r="D48" s="104">
        <v>1326</v>
      </c>
      <c r="E48" s="100">
        <v>9.7799999999999998E-2</v>
      </c>
      <c r="F48" s="104">
        <v>1256.3044</v>
      </c>
      <c r="G48" s="105">
        <v>1.0554767</v>
      </c>
      <c r="H48" s="100">
        <v>0.1195</v>
      </c>
      <c r="I48" s="104">
        <v>12316</v>
      </c>
      <c r="J48" s="104">
        <v>1355</v>
      </c>
      <c r="K48" s="100">
        <v>0.11</v>
      </c>
      <c r="L48" s="104">
        <v>1351.9254000000001</v>
      </c>
      <c r="M48" s="105">
        <v>1.0022743000000001</v>
      </c>
      <c r="N48" s="100">
        <v>0.1134</v>
      </c>
      <c r="O48" s="100">
        <v>-5.0999999999999997E-2</v>
      </c>
    </row>
    <row r="49" spans="1:15" ht="15" customHeight="1">
      <c r="A49" s="98">
        <v>210064</v>
      </c>
      <c r="B49" s="99" t="s">
        <v>105</v>
      </c>
      <c r="C49" s="104">
        <v>980</v>
      </c>
      <c r="D49" s="104">
        <v>137</v>
      </c>
      <c r="E49" s="100">
        <v>0.13980000000000001</v>
      </c>
      <c r="F49" s="104">
        <v>125.75349</v>
      </c>
      <c r="G49" s="105">
        <v>1.0894330000000001</v>
      </c>
      <c r="H49" s="100">
        <v>0.12330000000000001</v>
      </c>
      <c r="I49" s="104">
        <v>560</v>
      </c>
      <c r="J49" s="104">
        <v>84</v>
      </c>
      <c r="K49" s="100">
        <v>0.15</v>
      </c>
      <c r="L49" s="104">
        <v>75.953210999999996</v>
      </c>
      <c r="M49" s="105">
        <v>1.105944</v>
      </c>
      <c r="N49" s="100">
        <v>0.12520000000000001</v>
      </c>
      <c r="O49" s="100">
        <v>1.54E-2</v>
      </c>
    </row>
    <row r="50" spans="1:15" ht="15" customHeight="1">
      <c r="A50" s="98">
        <v>210065</v>
      </c>
      <c r="B50" s="99" t="s">
        <v>106</v>
      </c>
      <c r="C50" s="104">
        <v>4370</v>
      </c>
      <c r="D50" s="104">
        <v>487</v>
      </c>
      <c r="E50" s="100">
        <v>0.1114</v>
      </c>
      <c r="F50" s="104">
        <v>441.87533000000002</v>
      </c>
      <c r="G50" s="105">
        <v>1.1021208</v>
      </c>
      <c r="H50" s="100">
        <v>0.12470000000000001</v>
      </c>
      <c r="I50" s="104">
        <v>5500</v>
      </c>
      <c r="J50" s="104">
        <v>584</v>
      </c>
      <c r="K50" s="100">
        <v>0.1062</v>
      </c>
      <c r="L50" s="104">
        <v>574.85157000000004</v>
      </c>
      <c r="M50" s="105">
        <v>1.0159144</v>
      </c>
      <c r="N50" s="100">
        <v>0.115</v>
      </c>
      <c r="O50" s="100">
        <v>-7.7799999999999994E-2</v>
      </c>
    </row>
    <row r="51" spans="1:15" ht="15" customHeight="1">
      <c r="A51" s="106" t="s">
        <v>46</v>
      </c>
      <c r="B51" s="107" t="s">
        <v>17</v>
      </c>
      <c r="C51" s="108">
        <v>461235</v>
      </c>
      <c r="D51" s="108">
        <v>53097</v>
      </c>
      <c r="E51" s="109">
        <v>0.11509999999999999</v>
      </c>
      <c r="F51" s="108">
        <v>49254.892</v>
      </c>
      <c r="G51" s="110">
        <v>1.0780046000000001</v>
      </c>
      <c r="H51" s="109">
        <v>0.122</v>
      </c>
      <c r="I51" s="108">
        <v>404579</v>
      </c>
      <c r="J51" s="108">
        <v>48194</v>
      </c>
      <c r="K51" s="109">
        <v>0.1191</v>
      </c>
      <c r="L51" s="108">
        <v>47599.107000000004</v>
      </c>
      <c r="M51" s="110">
        <v>1.0124979999999999</v>
      </c>
      <c r="N51" s="109">
        <v>0.11459999999999999</v>
      </c>
      <c r="O51" s="109">
        <v>-6.0699999999999997E-2</v>
      </c>
    </row>
    <row r="52" spans="1:15" ht="13.15" customHeight="1"/>
    <row r="53" spans="1:15">
      <c r="A53" s="111" t="s">
        <v>134</v>
      </c>
    </row>
    <row r="54" spans="1:15">
      <c r="A54" s="111" t="s">
        <v>135</v>
      </c>
    </row>
    <row r="55" spans="1:15">
      <c r="A55" s="111" t="s">
        <v>136</v>
      </c>
    </row>
    <row r="56" spans="1:15">
      <c r="A56" s="111" t="s">
        <v>137</v>
      </c>
    </row>
    <row r="57" spans="1:15">
      <c r="A57" s="111" t="s">
        <v>138</v>
      </c>
    </row>
    <row r="58" spans="1:15">
      <c r="A58" s="111" t="s">
        <v>139</v>
      </c>
    </row>
    <row r="59" spans="1:15">
      <c r="A59" s="111" t="s">
        <v>140</v>
      </c>
    </row>
    <row r="60" spans="1:15">
      <c r="A60" s="111" t="s">
        <v>141</v>
      </c>
    </row>
    <row r="61" spans="1:15">
      <c r="A61" s="111" t="s">
        <v>142</v>
      </c>
    </row>
    <row r="62" spans="1:15">
      <c r="A62" s="111" t="s">
        <v>143</v>
      </c>
    </row>
  </sheetData>
  <autoFilter ref="A6:O51" xr:uid="{00000000-0009-0000-0000-000002000000}"/>
  <mergeCells count="5">
    <mergeCell ref="A1:O1"/>
    <mergeCell ref="A2:O2"/>
    <mergeCell ref="A4:B4"/>
    <mergeCell ref="C4:H4"/>
    <mergeCell ref="I4:O4"/>
  </mergeCells>
  <pageMargins left="0" right="0" top="0" bottom="0" header="0.5" footer="0.5"/>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E18F-1661-47D5-BB0B-6A39E64B0DAA}">
  <dimension ref="A1:G47"/>
  <sheetViews>
    <sheetView workbookViewId="0"/>
  </sheetViews>
  <sheetFormatPr defaultColWidth="9.26171875" defaultRowHeight="15" customHeight="1"/>
  <cols>
    <col min="1" max="1" width="9.26171875" style="113" customWidth="1"/>
    <col min="2" max="2" width="48.41796875" style="113" bestFit="1" customWidth="1"/>
    <col min="3" max="3" width="27.68359375" style="113" customWidth="1"/>
    <col min="4" max="4" width="22.26171875" style="113" customWidth="1"/>
    <col min="5" max="5" width="16.41796875" style="113" customWidth="1"/>
    <col min="6" max="6" width="9.26171875" style="113" customWidth="1"/>
    <col min="7" max="7" width="54.41796875" style="113" customWidth="1"/>
    <col min="8" max="9" width="9.26171875" style="113" customWidth="1"/>
    <col min="10" max="16384" width="9.26171875" style="113"/>
  </cols>
  <sheetData>
    <row r="1" spans="1:7" ht="21" customHeight="1">
      <c r="A1" s="112" t="s">
        <v>144</v>
      </c>
    </row>
    <row r="2" spans="1:7" ht="15.75" customHeight="1">
      <c r="A2" s="114" t="s">
        <v>145</v>
      </c>
    </row>
    <row r="3" spans="1:7" ht="105" customHeight="1">
      <c r="A3" s="115" t="s">
        <v>30</v>
      </c>
      <c r="B3" s="115" t="s">
        <v>146</v>
      </c>
      <c r="C3" s="115" t="s">
        <v>147</v>
      </c>
      <c r="D3" s="116" t="s">
        <v>132</v>
      </c>
      <c r="E3" s="115" t="s">
        <v>148</v>
      </c>
      <c r="G3" s="117" t="s">
        <v>149</v>
      </c>
    </row>
    <row r="4" spans="1:7" ht="15" customHeight="1">
      <c r="A4" s="118">
        <v>210001</v>
      </c>
      <c r="B4" s="118" t="str">
        <f>VLOOKUP(A4,'[8]3.CY2023 Improve All Payers'!$A$7:$B$56,2,0)</f>
        <v>Meritus</v>
      </c>
      <c r="C4" s="81">
        <v>1.0489432703003341</v>
      </c>
      <c r="D4" s="119">
        <f>VLOOKUP(A4,'[8]3.CY2023 Improve All Payers'!A7:O51,14,FALSE)</f>
        <v>0.1212</v>
      </c>
      <c r="E4" s="120">
        <f t="shared" ref="E4:E47" si="0">D4*C4</f>
        <v>0.12713192436040049</v>
      </c>
      <c r="G4" s="141" t="s">
        <v>150</v>
      </c>
    </row>
    <row r="5" spans="1:7" ht="15" customHeight="1">
      <c r="A5" s="118">
        <v>210002</v>
      </c>
      <c r="B5" s="118" t="str">
        <f>VLOOKUP(A5,'[8]3.CY2023 Improve All Payers'!$A$7:$B$56,2,0)</f>
        <v>UMMS- UMMC</v>
      </c>
      <c r="C5" s="81">
        <v>1.0273822562979189</v>
      </c>
      <c r="D5" s="119">
        <f>VLOOKUP(A5,'[8]3.CY2023 Improve All Payers'!A8:O52,14,FALSE)</f>
        <v>0.1084</v>
      </c>
      <c r="E5" s="120">
        <f t="shared" si="0"/>
        <v>0.1113682365826944</v>
      </c>
      <c r="G5" s="142"/>
    </row>
    <row r="6" spans="1:7" ht="15" customHeight="1">
      <c r="A6" s="118">
        <v>210003</v>
      </c>
      <c r="B6" s="118" t="str">
        <f>VLOOKUP(A6,'[8]3.CY2023 Improve All Payers'!$A$7:$B$56,2,0)</f>
        <v>UMMS- Capital Region</v>
      </c>
      <c r="C6" s="81">
        <v>1.1898734177215191</v>
      </c>
      <c r="D6" s="119">
        <f>VLOOKUP(A6,'[8]3.CY2023 Improve All Payers'!A9:O53,14,FALSE)</f>
        <v>9.3299999999999994E-2</v>
      </c>
      <c r="E6" s="120">
        <f t="shared" si="0"/>
        <v>0.11101518987341773</v>
      </c>
      <c r="G6" s="142"/>
    </row>
    <row r="7" spans="1:7" ht="15" customHeight="1">
      <c r="A7" s="118">
        <v>210004</v>
      </c>
      <c r="B7" s="118" t="str">
        <f>VLOOKUP(A7,'[8]3.CY2023 Improve All Payers'!$A$7:$B$56,2,0)</f>
        <v>Trinity - Holy Cross</v>
      </c>
      <c r="C7" s="81">
        <v>1.100985221674877</v>
      </c>
      <c r="D7" s="119">
        <f>VLOOKUP(A7,'[8]3.CY2023 Improve All Payers'!A10:O54,14,FALSE)</f>
        <v>0.1137</v>
      </c>
      <c r="E7" s="120">
        <f t="shared" si="0"/>
        <v>0.12518201970443352</v>
      </c>
      <c r="G7" s="142"/>
    </row>
    <row r="8" spans="1:7" ht="15" customHeight="1">
      <c r="A8" s="118">
        <v>210005</v>
      </c>
      <c r="B8" s="118" t="str">
        <f>VLOOKUP(A8,'[8]3.CY2023 Improve All Payers'!$A$7:$B$56,2,0)</f>
        <v>Frederick</v>
      </c>
      <c r="C8" s="81">
        <v>1.055401662049861</v>
      </c>
      <c r="D8" s="119">
        <f>VLOOKUP(A8,'[8]3.CY2023 Improve All Payers'!A11:O55,14,FALSE)</f>
        <v>0.1104</v>
      </c>
      <c r="E8" s="120">
        <f t="shared" si="0"/>
        <v>0.11651634349030465</v>
      </c>
      <c r="G8" s="142"/>
    </row>
    <row r="9" spans="1:7" ht="15" customHeight="1">
      <c r="A9" s="118">
        <v>210006</v>
      </c>
      <c r="B9" s="118" t="str">
        <f>VLOOKUP(A9,'[8]3.CY2023 Improve All Payers'!$A$7:$B$56,2,0)</f>
        <v>UMMS- Harford</v>
      </c>
      <c r="C9" s="81">
        <v>1.012096774193548</v>
      </c>
      <c r="D9" s="119">
        <f>VLOOKUP(A9,'[8]3.CY2023 Improve All Payers'!A12:O56,14,FALSE)</f>
        <v>0.13800000000000001</v>
      </c>
      <c r="E9" s="120">
        <f t="shared" si="0"/>
        <v>0.13966935483870965</v>
      </c>
      <c r="G9" s="142"/>
    </row>
    <row r="10" spans="1:7" ht="15" customHeight="1">
      <c r="A10" s="118">
        <v>210008</v>
      </c>
      <c r="B10" s="118" t="str">
        <f>VLOOKUP(A10,'[8]3.CY2023 Improve All Payers'!$A$7:$B$56,2,0)</f>
        <v>Mercy</v>
      </c>
      <c r="C10" s="81">
        <v>1.021897810218978</v>
      </c>
      <c r="D10" s="119">
        <f>VLOOKUP(A10,'[8]3.CY2023 Improve All Payers'!A13:O57,14,FALSE)</f>
        <v>0.14169999999999999</v>
      </c>
      <c r="E10" s="120">
        <f t="shared" si="0"/>
        <v>0.14480291970802917</v>
      </c>
      <c r="G10" s="142"/>
    </row>
    <row r="11" spans="1:7" ht="15" customHeight="1">
      <c r="A11" s="118">
        <v>210009</v>
      </c>
      <c r="B11" s="118" t="str">
        <f>VLOOKUP(A11,'[8]3.CY2023 Improve All Payers'!$A$7:$B$56,2,0)</f>
        <v>JHH- Johns Hopkins</v>
      </c>
      <c r="C11" s="81">
        <v>1.0720658888126291</v>
      </c>
      <c r="D11" s="119">
        <f>VLOOKUP(A11,'[8]3.CY2023 Improve All Payers'!A14:O58,14,FALSE)</f>
        <v>0.1193</v>
      </c>
      <c r="E11" s="120">
        <f t="shared" si="0"/>
        <v>0.12789746053534665</v>
      </c>
      <c r="G11" s="142"/>
    </row>
    <row r="12" spans="1:7" ht="15" customHeight="1">
      <c r="A12" s="118">
        <v>210011</v>
      </c>
      <c r="B12" s="118" t="str">
        <f>VLOOKUP(A12,'[8]3.CY2023 Improve All Payers'!$A$7:$B$56,2,0)</f>
        <v>Saint Agnes</v>
      </c>
      <c r="C12" s="81">
        <v>1.005769230769231</v>
      </c>
      <c r="D12" s="119">
        <f>VLOOKUP(A12,'[8]3.CY2023 Improve All Payers'!A15:O59,14,FALSE)</f>
        <v>0.1164</v>
      </c>
      <c r="E12" s="120">
        <f t="shared" si="0"/>
        <v>0.11707153846153849</v>
      </c>
      <c r="G12" s="142"/>
    </row>
    <row r="13" spans="1:7" ht="15" customHeight="1">
      <c r="A13" s="118">
        <v>210012</v>
      </c>
      <c r="B13" s="118" t="str">
        <f>VLOOKUP(A13,'[8]3.CY2023 Improve All Payers'!$A$7:$B$56,2,0)</f>
        <v>Lifebridge- Sinai</v>
      </c>
      <c r="C13" s="81">
        <v>1.010791366906475</v>
      </c>
      <c r="D13" s="119">
        <f>VLOOKUP(A13,'[8]3.CY2023 Improve All Payers'!A16:O60,14,FALSE)</f>
        <v>0.11799999999999999</v>
      </c>
      <c r="E13" s="120">
        <f t="shared" si="0"/>
        <v>0.11927338129496404</v>
      </c>
      <c r="G13" s="142"/>
    </row>
    <row r="14" spans="1:7" ht="15" customHeight="1">
      <c r="A14" s="118">
        <v>210015</v>
      </c>
      <c r="B14" s="118" t="str">
        <f>VLOOKUP(A14,'[8]3.CY2023 Improve All Payers'!$A$7:$B$56,2,0)</f>
        <v>MedStar- Franklin Square</v>
      </c>
      <c r="C14" s="81">
        <v>1.005787037037037</v>
      </c>
      <c r="D14" s="119">
        <f>VLOOKUP(A14,'[8]3.CY2023 Improve All Payers'!A17:O61,14,FALSE)</f>
        <v>0.121</v>
      </c>
      <c r="E14" s="120">
        <f t="shared" si="0"/>
        <v>0.12170023148148147</v>
      </c>
      <c r="G14" s="142"/>
    </row>
    <row r="15" spans="1:7" ht="15" customHeight="1">
      <c r="A15" s="118">
        <v>210016</v>
      </c>
      <c r="B15" s="118" t="str">
        <f>VLOOKUP(A15,'[8]3.CY2023 Improve All Payers'!$A$7:$B$56,2,0)</f>
        <v>Adventist- White Oak</v>
      </c>
      <c r="C15" s="81">
        <v>1.102678571428571</v>
      </c>
      <c r="D15" s="119">
        <f>VLOOKUP(A15,'[8]3.CY2023 Improve All Payers'!A18:O62,14,FALSE)</f>
        <v>0.11550000000000001</v>
      </c>
      <c r="E15" s="120">
        <f t="shared" si="0"/>
        <v>0.12735937499999994</v>
      </c>
      <c r="G15" s="143"/>
    </row>
    <row r="16" spans="1:7" ht="15" customHeight="1">
      <c r="A16" s="118">
        <v>210017</v>
      </c>
      <c r="B16" s="118" t="str">
        <f>VLOOKUP(A16,'[8]3.CY2023 Improve All Payers'!$A$7:$B$56,2,0)</f>
        <v>Garrett</v>
      </c>
      <c r="C16" s="81">
        <v>1.6976744186046511</v>
      </c>
      <c r="D16" s="119">
        <f>VLOOKUP(A16,'[8]3.CY2023 Improve All Payers'!A19:O63,14,FALSE)</f>
        <v>6.88E-2</v>
      </c>
      <c r="E16" s="120">
        <f t="shared" si="0"/>
        <v>0.11679999999999999</v>
      </c>
    </row>
    <row r="17" spans="1:5" ht="15" customHeight="1">
      <c r="A17" s="118">
        <v>210018</v>
      </c>
      <c r="B17" s="118" t="str">
        <f>VLOOKUP(A17,'[8]3.CY2023 Improve All Payers'!$A$7:$B$56,2,0)</f>
        <v>MedStar- Montgomery</v>
      </c>
      <c r="C17" s="81">
        <v>1.066225165562914</v>
      </c>
      <c r="D17" s="119">
        <f>VLOOKUP(A17,'[8]3.CY2023 Improve All Payers'!A20:O64,14,FALSE)</f>
        <v>9.9599999999999994E-2</v>
      </c>
      <c r="E17" s="120">
        <f t="shared" si="0"/>
        <v>0.10619602649006624</v>
      </c>
    </row>
    <row r="18" spans="1:5" ht="15" customHeight="1">
      <c r="A18" s="118">
        <v>210019</v>
      </c>
      <c r="B18" s="118" t="str">
        <f>VLOOKUP(A18,'[8]3.CY2023 Improve All Payers'!$A$7:$B$56,2,0)</f>
        <v>Tidal- Peninsula</v>
      </c>
      <c r="C18" s="81">
        <v>1.0663562281722929</v>
      </c>
      <c r="D18" s="119">
        <f>VLOOKUP(A18,'[8]3.CY2023 Improve All Payers'!A21:O65,14,FALSE)</f>
        <v>0.1055</v>
      </c>
      <c r="E18" s="120">
        <f t="shared" si="0"/>
        <v>0.11250058207217691</v>
      </c>
    </row>
    <row r="19" spans="1:5" ht="15" customHeight="1">
      <c r="A19" s="118">
        <v>210022</v>
      </c>
      <c r="B19" s="118" t="str">
        <f>VLOOKUP(A19,'[8]3.CY2023 Improve All Payers'!$A$7:$B$56,2,0)</f>
        <v>JHH- Suburban</v>
      </c>
      <c r="C19" s="81">
        <v>1.0893118594436311</v>
      </c>
      <c r="D19" s="119">
        <f>VLOOKUP(A19,'[8]3.CY2023 Improve All Payers'!A22:O66,14,FALSE)</f>
        <v>0.11020000000000001</v>
      </c>
      <c r="E19" s="120">
        <f t="shared" si="0"/>
        <v>0.12004216691068816</v>
      </c>
    </row>
    <row r="20" spans="1:5" ht="15" customHeight="1">
      <c r="A20" s="118">
        <v>210023</v>
      </c>
      <c r="B20" s="118" t="str">
        <f>VLOOKUP(A20,'[8]3.CY2023 Improve All Payers'!$A$7:$B$56,2,0)</f>
        <v>Luminis- Anne Arundel</v>
      </c>
      <c r="C20" s="81">
        <v>1.0498981670061101</v>
      </c>
      <c r="D20" s="119">
        <f>VLOOKUP(A20,'[8]3.CY2023 Improve All Payers'!A23:O67,14,FALSE)</f>
        <v>0.1192</v>
      </c>
      <c r="E20" s="120">
        <f t="shared" si="0"/>
        <v>0.12514786150712831</v>
      </c>
    </row>
    <row r="21" spans="1:5" ht="15" customHeight="1">
      <c r="A21" s="118">
        <v>210024</v>
      </c>
      <c r="B21" s="118" t="str">
        <f>VLOOKUP(A21,'[8]3.CY2023 Improve All Payers'!$A$7:$B$56,2,0)</f>
        <v>MedStar- Union Mem</v>
      </c>
      <c r="C21" s="81">
        <v>1.009174311926605</v>
      </c>
      <c r="D21" s="119">
        <f>VLOOKUP(A21,'[8]3.CY2023 Improve All Payers'!A24:O68,14,FALSE)</f>
        <v>0.1241</v>
      </c>
      <c r="E21" s="120">
        <f t="shared" si="0"/>
        <v>0.12523853211009167</v>
      </c>
    </row>
    <row r="22" spans="1:5" ht="15" customHeight="1">
      <c r="A22" s="118">
        <v>210027</v>
      </c>
      <c r="B22" s="118" t="str">
        <f>VLOOKUP(A22,'[8]3.CY2023 Improve All Payers'!$A$7:$B$56,2,0)</f>
        <v>Western Maryland</v>
      </c>
      <c r="C22" s="81">
        <v>1.1066666666666669</v>
      </c>
      <c r="D22" s="119">
        <f>VLOOKUP(A22,'[8]3.CY2023 Improve All Payers'!A25:O69,14,FALSE)</f>
        <v>0.1096</v>
      </c>
      <c r="E22" s="120">
        <f t="shared" si="0"/>
        <v>0.1212906666666667</v>
      </c>
    </row>
    <row r="23" spans="1:5" ht="15" customHeight="1">
      <c r="A23" s="118">
        <v>210028</v>
      </c>
      <c r="B23" s="118" t="str">
        <f>VLOOKUP(A23,'[8]3.CY2023 Improve All Payers'!$A$7:$B$56,2,0)</f>
        <v>MedStar- St. Mary's</v>
      </c>
      <c r="C23" s="81">
        <v>1.1043165467625899</v>
      </c>
      <c r="D23" s="119">
        <f>VLOOKUP(A23,'[8]3.CY2023 Improve All Payers'!A26:O70,14,FALSE)</f>
        <v>9.9000000000000005E-2</v>
      </c>
      <c r="E23" s="120">
        <f t="shared" si="0"/>
        <v>0.10932733812949641</v>
      </c>
    </row>
    <row r="24" spans="1:5" ht="15" customHeight="1">
      <c r="A24" s="118">
        <v>210029</v>
      </c>
      <c r="B24" s="118" t="str">
        <f>VLOOKUP(A24,'[8]3.CY2023 Improve All Payers'!$A$7:$B$56,2,0)</f>
        <v>JHH- Bayview</v>
      </c>
      <c r="C24" s="81">
        <v>1.0200617283950619</v>
      </c>
      <c r="D24" s="119">
        <f>VLOOKUP(A24,'[8]3.CY2023 Improve All Payers'!A27:O71,14,FALSE)</f>
        <v>0.1237</v>
      </c>
      <c r="E24" s="120">
        <f t="shared" si="0"/>
        <v>0.12618163580246916</v>
      </c>
    </row>
    <row r="25" spans="1:5" ht="15" customHeight="1">
      <c r="A25" s="118">
        <v>210030</v>
      </c>
      <c r="B25" s="118" t="str">
        <f>VLOOKUP(A25,'[8]3.CY2023 Improve All Payers'!$A$7:$B$56,2,0)</f>
        <v>UMMS- Chestertown</v>
      </c>
      <c r="C25" s="81">
        <v>1.153846153846154</v>
      </c>
      <c r="D25" s="119">
        <f>VLOOKUP(A25,'[8]3.CY2023 Improve All Payers'!A28:O72,14,FALSE)</f>
        <v>9.1499999999999998E-2</v>
      </c>
      <c r="E25" s="120">
        <f t="shared" si="0"/>
        <v>0.10557692307692308</v>
      </c>
    </row>
    <row r="26" spans="1:5" ht="15" customHeight="1">
      <c r="A26" s="118">
        <v>210032</v>
      </c>
      <c r="B26" s="118" t="str">
        <f>VLOOKUP(A26,'[8]3.CY2023 Improve All Payers'!$A$7:$B$56,2,0)</f>
        <v>ChristianaCare, Union</v>
      </c>
      <c r="C26" s="81">
        <v>1.3374485596707819</v>
      </c>
      <c r="D26" s="119">
        <f>VLOOKUP(A26,'[8]3.CY2023 Improve All Payers'!A29:O73,14,FALSE)</f>
        <v>0.11070000000000001</v>
      </c>
      <c r="E26" s="120">
        <f t="shared" si="0"/>
        <v>0.14805555555555558</v>
      </c>
    </row>
    <row r="27" spans="1:5" ht="15" customHeight="1">
      <c r="A27" s="118">
        <v>210033</v>
      </c>
      <c r="B27" s="118" t="str">
        <f>VLOOKUP(A27,'[8]3.CY2023 Improve All Payers'!$A$7:$B$56,2,0)</f>
        <v>Lifebridge- Carroll</v>
      </c>
      <c r="C27" s="81">
        <v>1.0588235294117649</v>
      </c>
      <c r="D27" s="119">
        <f>VLOOKUP(A27,'[8]3.CY2023 Improve All Payers'!A30:O74,14,FALSE)</f>
        <v>0.1192</v>
      </c>
      <c r="E27" s="120">
        <f t="shared" si="0"/>
        <v>0.12621176470588238</v>
      </c>
    </row>
    <row r="28" spans="1:5" ht="15" customHeight="1">
      <c r="A28" s="118">
        <v>210034</v>
      </c>
      <c r="B28" s="118" t="str">
        <f>VLOOKUP(A28,'[8]3.CY2023 Improve All Payers'!$A$7:$B$56,2,0)</f>
        <v>MedStar- Harbor</v>
      </c>
      <c r="C28" s="81">
        <v>1.014760147601476</v>
      </c>
      <c r="D28" s="119">
        <f>VLOOKUP(A28,'[8]3.CY2023 Improve All Payers'!A31:O75,14,FALSE)</f>
        <v>0.13400000000000001</v>
      </c>
      <c r="E28" s="120">
        <f t="shared" si="0"/>
        <v>0.1359778597785978</v>
      </c>
    </row>
    <row r="29" spans="1:5" ht="15" customHeight="1">
      <c r="A29" s="118">
        <v>210035</v>
      </c>
      <c r="B29" s="118" t="str">
        <f>VLOOKUP(A29,'[8]3.CY2023 Improve All Payers'!$A$7:$B$56,2,0)</f>
        <v>UMMS- Charles</v>
      </c>
      <c r="C29" s="81">
        <v>1.1644444444444439</v>
      </c>
      <c r="D29" s="119">
        <f>VLOOKUP(A29,'[8]3.CY2023 Improve All Payers'!A32:O76,14,FALSE)</f>
        <v>9.2600000000000002E-2</v>
      </c>
      <c r="E29" s="120">
        <f t="shared" si="0"/>
        <v>0.10782755555555551</v>
      </c>
    </row>
    <row r="30" spans="1:5" ht="15" customHeight="1">
      <c r="A30" s="118">
        <v>210037</v>
      </c>
      <c r="B30" s="118" t="str">
        <f>VLOOKUP(A30,'[8]3.CY2023 Improve All Payers'!$A$7:$B$56,2,0)</f>
        <v>UMMS- Easton</v>
      </c>
      <c r="C30" s="81">
        <v>1.088709677419355</v>
      </c>
      <c r="D30" s="119">
        <f>VLOOKUP(A30,'[8]3.CY2023 Improve All Payers'!A33:O77,14,FALSE)</f>
        <v>9.2299999999999993E-2</v>
      </c>
      <c r="E30" s="120">
        <f t="shared" si="0"/>
        <v>0.10048790322580646</v>
      </c>
    </row>
    <row r="31" spans="1:5" ht="15" customHeight="1">
      <c r="A31" s="118">
        <v>210038</v>
      </c>
      <c r="B31" s="118" t="str">
        <f>VLOOKUP(A31,'[8]3.CY2023 Improve All Payers'!$A$7:$B$56,2,0)</f>
        <v>UMMS- Midtown</v>
      </c>
      <c r="C31" s="81">
        <v>1.011173184357542</v>
      </c>
      <c r="D31" s="119">
        <f>VLOOKUP(A31,'[8]3.CY2023 Improve All Payers'!A34:O78,14,FALSE)</f>
        <v>0.12609999999999999</v>
      </c>
      <c r="E31" s="120">
        <f t="shared" si="0"/>
        <v>0.12750893854748604</v>
      </c>
    </row>
    <row r="32" spans="1:5" ht="15" customHeight="1">
      <c r="A32" s="118">
        <v>210039</v>
      </c>
      <c r="B32" s="118" t="str">
        <f>VLOOKUP(A32,'[8]3.CY2023 Improve All Payers'!$A$7:$B$56,2,0)</f>
        <v>Calvert</v>
      </c>
      <c r="C32" s="81">
        <v>1.090551181102362</v>
      </c>
      <c r="D32" s="119">
        <f>VLOOKUP(A32,'[8]3.CY2023 Improve All Payers'!A35:O79,14,FALSE)</f>
        <v>0.10150000000000001</v>
      </c>
      <c r="E32" s="120">
        <f t="shared" si="0"/>
        <v>0.11069094488188976</v>
      </c>
    </row>
    <row r="33" spans="1:5" ht="15" customHeight="1">
      <c r="A33" s="118">
        <v>210040</v>
      </c>
      <c r="B33" s="118" t="str">
        <f>VLOOKUP(A33,'[8]3.CY2023 Improve All Payers'!$A$7:$B$56,2,0)</f>
        <v>Lifebridge- Northwest</v>
      </c>
      <c r="C33" s="81">
        <v>1.011037527593819</v>
      </c>
      <c r="D33" s="119">
        <f>VLOOKUP(A33,'[8]3.CY2023 Improve All Payers'!A36:O80,14,FALSE)</f>
        <v>0.12920000000000001</v>
      </c>
      <c r="E33" s="120">
        <f t="shared" si="0"/>
        <v>0.13062604856512142</v>
      </c>
    </row>
    <row r="34" spans="1:5" ht="15" customHeight="1">
      <c r="A34" s="118">
        <v>210043</v>
      </c>
      <c r="B34" s="118" t="str">
        <f>VLOOKUP(A34,'[8]3.CY2023 Improve All Payers'!$A$7:$B$56,2,0)</f>
        <v>UMMS- BWMC</v>
      </c>
      <c r="C34" s="81">
        <v>1.006180469715698</v>
      </c>
      <c r="D34" s="119">
        <f>VLOOKUP(A34,'[8]3.CY2023 Improve All Payers'!A37:O81,14,FALSE)</f>
        <v>0.1222</v>
      </c>
      <c r="E34" s="120">
        <f t="shared" si="0"/>
        <v>0.12295525339925829</v>
      </c>
    </row>
    <row r="35" spans="1:5" ht="15" customHeight="1">
      <c r="A35" s="118">
        <v>210044</v>
      </c>
      <c r="B35" s="118" t="str">
        <f>VLOOKUP(A35,'[8]3.CY2023 Improve All Payers'!$A$7:$B$56,2,0)</f>
        <v>GBMC</v>
      </c>
      <c r="C35" s="81">
        <v>1.0183486238532109</v>
      </c>
      <c r="D35" s="119">
        <f>VLOOKUP(A35,'[8]3.CY2023 Improve All Payers'!A38:O82,14,FALSE)</f>
        <v>0.1048</v>
      </c>
      <c r="E35" s="120">
        <f t="shared" si="0"/>
        <v>0.10672293577981651</v>
      </c>
    </row>
    <row r="36" spans="1:5" ht="15" customHeight="1">
      <c r="A36" s="118">
        <v>210048</v>
      </c>
      <c r="B36" s="118" t="str">
        <f>VLOOKUP(A36,'[8]3.CY2023 Improve All Payers'!$A$7:$B$56,2,0)</f>
        <v>JHH- Howard County</v>
      </c>
      <c r="C36" s="81">
        <v>1.021822849807446</v>
      </c>
      <c r="D36" s="119">
        <f>VLOOKUP(A36,'[8]3.CY2023 Improve All Payers'!A39:O83,14,FALSE)</f>
        <v>0.12809999999999999</v>
      </c>
      <c r="E36" s="120">
        <f t="shared" si="0"/>
        <v>0.13089550706033382</v>
      </c>
    </row>
    <row r="37" spans="1:5" ht="15" customHeight="1">
      <c r="A37" s="118">
        <v>210049</v>
      </c>
      <c r="B37" s="118" t="str">
        <f>VLOOKUP(A37,'[8]3.CY2023 Improve All Payers'!$A$7:$B$56,2,0)</f>
        <v>UMMS-Upper Chesapeake</v>
      </c>
      <c r="C37" s="81">
        <v>1.018817204301075</v>
      </c>
      <c r="D37" s="119">
        <f>VLOOKUP(A37,'[8]3.CY2023 Improve All Payers'!A40:O84,14,FALSE)</f>
        <v>0.1216</v>
      </c>
      <c r="E37" s="120">
        <f t="shared" si="0"/>
        <v>0.12388817204301072</v>
      </c>
    </row>
    <row r="38" spans="1:5" ht="15" customHeight="1">
      <c r="A38" s="118">
        <v>210051</v>
      </c>
      <c r="B38" s="118" t="str">
        <f>VLOOKUP(A38,'[8]3.CY2023 Improve All Payers'!$A$7:$B$56,2,0)</f>
        <v>Luminis- Doctors</v>
      </c>
      <c r="C38" s="81">
        <v>1.1719197707736391</v>
      </c>
      <c r="D38" s="119">
        <f>VLOOKUP(A38,'[8]3.CY2023 Improve All Payers'!A41:O85,14,FALSE)</f>
        <v>9.0300000000000005E-2</v>
      </c>
      <c r="E38" s="120">
        <f t="shared" si="0"/>
        <v>0.10582435530085961</v>
      </c>
    </row>
    <row r="39" spans="1:5" ht="15" customHeight="1">
      <c r="A39" s="118">
        <v>210056</v>
      </c>
      <c r="B39" s="118" t="str">
        <f>VLOOKUP(A39,'[8]3.CY2023 Improve All Payers'!$A$7:$B$56,2,0)</f>
        <v>MedStar- Good Sam</v>
      </c>
      <c r="C39" s="81">
        <v>1.0035335689045941</v>
      </c>
      <c r="D39" s="119">
        <f>VLOOKUP(A39,'[8]3.CY2023 Improve All Payers'!A42:O86,14,FALSE)</f>
        <v>0.13020000000000001</v>
      </c>
      <c r="E39" s="120">
        <f t="shared" si="0"/>
        <v>0.13066007067137816</v>
      </c>
    </row>
    <row r="40" spans="1:5" ht="15" customHeight="1">
      <c r="A40" s="118">
        <v>210057</v>
      </c>
      <c r="B40" s="118" t="str">
        <f>VLOOKUP(A40,'[8]3.CY2023 Improve All Payers'!$A$7:$B$56,2,0)</f>
        <v>Adventist- Shady Grove</v>
      </c>
      <c r="C40" s="81">
        <v>1.0655737704918029</v>
      </c>
      <c r="D40" s="119">
        <f>VLOOKUP(A40,'[8]3.CY2023 Improve All Payers'!A43:O87,14,FALSE)</f>
        <v>0.1046</v>
      </c>
      <c r="E40" s="120">
        <f t="shared" si="0"/>
        <v>0.11145901639344258</v>
      </c>
    </row>
    <row r="41" spans="1:5" ht="15" customHeight="1">
      <c r="A41" s="118">
        <v>210058</v>
      </c>
      <c r="B41" s="118" t="str">
        <f>VLOOKUP(A41,'[8]3.CY2023 Improve All Payers'!$A$7:$B$56,2,0)</f>
        <v>UMMS- UMROI</v>
      </c>
      <c r="C41" s="81">
        <v>1</v>
      </c>
      <c r="D41" s="119">
        <f>VLOOKUP(A41,'[8]3.CY2023 Improve All Payers'!A44:O88,14,FALSE)</f>
        <v>6.1199999999999997E-2</v>
      </c>
      <c r="E41" s="120">
        <f t="shared" si="0"/>
        <v>6.1199999999999997E-2</v>
      </c>
    </row>
    <row r="42" spans="1:5" ht="15" customHeight="1">
      <c r="A42" s="118">
        <v>210060</v>
      </c>
      <c r="B42" s="118" t="str">
        <f>VLOOKUP(A42,'[8]3.CY2023 Improve All Payers'!$A$7:$B$56,2,0)</f>
        <v>Adventist-Ft. Washington</v>
      </c>
      <c r="C42" s="81">
        <v>1.313725490196078</v>
      </c>
      <c r="D42" s="119">
        <f>VLOOKUP(A42,'[8]3.CY2023 Improve All Payers'!A45:O89,14,FALSE)</f>
        <v>9.7600000000000006E-2</v>
      </c>
      <c r="E42" s="120">
        <f t="shared" si="0"/>
        <v>0.12821960784313721</v>
      </c>
    </row>
    <row r="43" spans="1:5" ht="15" customHeight="1">
      <c r="A43" s="118">
        <v>210061</v>
      </c>
      <c r="B43" s="118" t="str">
        <f>VLOOKUP(A43,'[8]3.CY2023 Improve All Payers'!$A$7:$B$56,2,0)</f>
        <v>Atlantic General</v>
      </c>
      <c r="C43" s="81">
        <v>1.125</v>
      </c>
      <c r="D43" s="119">
        <f>VLOOKUP(A43,'[8]3.CY2023 Improve All Payers'!A46:O90,14,FALSE)</f>
        <v>0.1076</v>
      </c>
      <c r="E43" s="120">
        <f t="shared" si="0"/>
        <v>0.12105</v>
      </c>
    </row>
    <row r="44" spans="1:5" ht="15" customHeight="1">
      <c r="A44" s="118">
        <v>210062</v>
      </c>
      <c r="B44" s="118" t="str">
        <f>VLOOKUP(A44,'[8]3.CY2023 Improve All Payers'!$A$7:$B$56,2,0)</f>
        <v>MedStar- Southern MD</v>
      </c>
      <c r="C44" s="81">
        <v>1.20979020979021</v>
      </c>
      <c r="D44" s="119">
        <f>VLOOKUP(A44,'[8]3.CY2023 Improve All Payers'!A47:O91,14,FALSE)</f>
        <v>0.1021</v>
      </c>
      <c r="E44" s="120">
        <f t="shared" si="0"/>
        <v>0.12351958041958044</v>
      </c>
    </row>
    <row r="45" spans="1:5" ht="15" customHeight="1">
      <c r="A45" s="118">
        <v>210063</v>
      </c>
      <c r="B45" s="118" t="str">
        <f>VLOOKUP(A45,'[8]3.CY2023 Improve All Payers'!$A$7:$B$56,2,0)</f>
        <v>UMMS- St. Joe</v>
      </c>
      <c r="C45" s="81">
        <v>1.0182724252491691</v>
      </c>
      <c r="D45" s="119">
        <f>VLOOKUP(A45,'[8]3.CY2023 Improve All Payers'!A48:O92,14,FALSE)</f>
        <v>0.1134</v>
      </c>
      <c r="E45" s="120">
        <f t="shared" si="0"/>
        <v>0.11547209302325577</v>
      </c>
    </row>
    <row r="46" spans="1:5" ht="15" customHeight="1">
      <c r="A46" s="118">
        <v>210064</v>
      </c>
      <c r="B46" s="118" t="str">
        <f>VLOOKUP(A46,'[8]3.CY2023 Improve All Payers'!$A$7:$B$56,2,0)</f>
        <v>Lifebridge- Levindale</v>
      </c>
      <c r="C46" s="81">
        <v>1</v>
      </c>
      <c r="D46" s="119">
        <f>VLOOKUP(A46,'[8]3.CY2023 Improve All Payers'!A49:O93,14,FALSE)</f>
        <v>0.12520000000000001</v>
      </c>
      <c r="E46" s="120">
        <f t="shared" si="0"/>
        <v>0.12520000000000001</v>
      </c>
    </row>
    <row r="47" spans="1:5" ht="15" customHeight="1">
      <c r="A47" s="118">
        <v>210065</v>
      </c>
      <c r="B47" s="118" t="str">
        <f>VLOOKUP(A47,'[8]3.CY2023 Improve All Payers'!$A$7:$B$56,2,0)</f>
        <v>Trinity - Holy Cross Germantown</v>
      </c>
      <c r="C47" s="81">
        <v>1.004672897196262</v>
      </c>
      <c r="D47" s="119">
        <f>VLOOKUP(A47,'[8]3.CY2023 Improve All Payers'!A50:O94,14,FALSE)</f>
        <v>0.115</v>
      </c>
      <c r="E47" s="120">
        <f t="shared" si="0"/>
        <v>0.11553738317757013</v>
      </c>
    </row>
  </sheetData>
  <mergeCells count="1">
    <mergeCell ref="G4:G15"/>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88218-A86F-4ACF-933E-E004DCDD2994}">
  <dimension ref="A1:L57"/>
  <sheetViews>
    <sheetView workbookViewId="0">
      <selection activeCell="C4" sqref="C4:C5"/>
    </sheetView>
  </sheetViews>
  <sheetFormatPr defaultRowHeight="14.4"/>
  <cols>
    <col min="2" max="2" width="49.68359375" customWidth="1"/>
    <col min="3" max="3" width="18.68359375" bestFit="1" customWidth="1"/>
    <col min="4" max="4" width="18.68359375" customWidth="1"/>
    <col min="5" max="7" width="17.15625" customWidth="1"/>
    <col min="14" max="14" width="19.15625" bestFit="1" customWidth="1"/>
  </cols>
  <sheetData>
    <row r="1" spans="1:12">
      <c r="G1" s="68"/>
    </row>
    <row r="2" spans="1:12" ht="78.75" customHeight="1">
      <c r="A2" s="69" t="s">
        <v>30</v>
      </c>
      <c r="B2" s="69" t="s">
        <v>31</v>
      </c>
      <c r="C2" s="69" t="s">
        <v>32</v>
      </c>
      <c r="D2" s="69" t="s">
        <v>33</v>
      </c>
      <c r="E2" s="69" t="s">
        <v>34</v>
      </c>
      <c r="F2" s="69" t="s">
        <v>35</v>
      </c>
      <c r="G2" s="69" t="s">
        <v>36</v>
      </c>
    </row>
    <row r="3" spans="1:12" ht="15.3">
      <c r="A3" s="5">
        <v>210001</v>
      </c>
      <c r="B3" s="5" t="s">
        <v>63</v>
      </c>
      <c r="C3" s="70">
        <v>251995786.0308682</v>
      </c>
      <c r="D3" s="71">
        <f>VLOOKUP(A3,'CY2023 Improve All Payers'!A$7:O$51,15,FALSE)</f>
        <v>3.2399999999999998E-2</v>
      </c>
      <c r="E3" s="72">
        <f>VLOOKUP(A3,'Disparity Gap Report'!A$9:AA$52,3,FALSE)</f>
        <v>-0.10992200000000001</v>
      </c>
      <c r="F3" s="73">
        <f t="shared" ref="F3:F46" si="0">ROUND(IF(AND(E3&lt;=$C$55,D3&lt;=0),$E$55,IF(AND(E3&lt;=$C$54,E3&gt;=$C$55,D3&lt;=0),($E$54+((E3-$C$54)/($C$57))/10000),0)),6)</f>
        <v>0</v>
      </c>
      <c r="G3" s="74">
        <f t="shared" ref="G3:G46" si="1">ROUND(F3*C3,0)</f>
        <v>0</v>
      </c>
    </row>
    <row r="4" spans="1:12" ht="15.3">
      <c r="A4" s="5">
        <v>210002</v>
      </c>
      <c r="B4" s="5" t="s">
        <v>64</v>
      </c>
      <c r="C4" s="70">
        <v>1473072119.8111489</v>
      </c>
      <c r="D4" s="71">
        <f>VLOOKUP(A4,'CY2023 Improve All Payers'!A$7:O$51,15,FALSE)</f>
        <v>-0.20469999999999999</v>
      </c>
      <c r="E4" s="72">
        <f>VLOOKUP(A4,'Disparity Gap Report'!A$9:AA$52,3,FALSE)</f>
        <v>-0.15878500000000001</v>
      </c>
      <c r="F4" s="73">
        <f t="shared" si="0"/>
        <v>0</v>
      </c>
      <c r="G4" s="74">
        <f t="shared" si="1"/>
        <v>0</v>
      </c>
    </row>
    <row r="5" spans="1:12" ht="15.3">
      <c r="A5" s="5">
        <v>210003</v>
      </c>
      <c r="B5" s="5" t="s">
        <v>65</v>
      </c>
      <c r="C5" s="70">
        <v>309492831.36471736</v>
      </c>
      <c r="D5" s="71">
        <f>VLOOKUP(A5,'CY2023 Improve All Payers'!A$7:O$51,15,FALSE)</f>
        <v>-0.188</v>
      </c>
      <c r="E5" s="72">
        <f>VLOOKUP(A5,'Disparity Gap Report'!A$9:AA$52,3,FALSE)</f>
        <v>-0.21307100000000001</v>
      </c>
      <c r="F5" s="73">
        <f t="shared" si="0"/>
        <v>0</v>
      </c>
      <c r="G5" s="74">
        <f t="shared" si="1"/>
        <v>0</v>
      </c>
    </row>
    <row r="6" spans="1:12" ht="15.3">
      <c r="A6" s="5">
        <v>210004</v>
      </c>
      <c r="B6" s="5" t="s">
        <v>66</v>
      </c>
      <c r="C6" s="70">
        <v>413940590.21822864</v>
      </c>
      <c r="D6" s="71">
        <f>VLOOKUP(A6,'CY2023 Improve All Payers'!A$7:O$51,15,FALSE)</f>
        <v>-6.4199999999999993E-2</v>
      </c>
      <c r="E6" s="72">
        <f>VLOOKUP(A6,'Disparity Gap Report'!A$9:AA$52,3,FALSE)</f>
        <v>0.31203530000000002</v>
      </c>
      <c r="F6" s="73">
        <f t="shared" si="0"/>
        <v>0</v>
      </c>
      <c r="G6" s="74">
        <f t="shared" si="1"/>
        <v>0</v>
      </c>
      <c r="L6" s="75"/>
    </row>
    <row r="7" spans="1:12" ht="15.3">
      <c r="A7" s="5">
        <v>210005</v>
      </c>
      <c r="B7" s="5" t="s">
        <v>67</v>
      </c>
      <c r="C7" s="70">
        <v>254562530.16781789</v>
      </c>
      <c r="D7" s="71">
        <f>VLOOKUP(A7,'CY2023 Improve All Payers'!A$7:O$51,15,FALSE)</f>
        <v>8.9999999999999998E-4</v>
      </c>
      <c r="E7" s="72">
        <f>VLOOKUP(A7,'Disparity Gap Report'!A$9:AA$52,3,FALSE)</f>
        <v>-0.115637</v>
      </c>
      <c r="F7" s="73">
        <f t="shared" si="0"/>
        <v>0</v>
      </c>
      <c r="G7" s="74">
        <f t="shared" si="1"/>
        <v>0</v>
      </c>
    </row>
    <row r="8" spans="1:12" ht="15.3">
      <c r="A8" s="5">
        <v>210006</v>
      </c>
      <c r="B8" s="5" t="s">
        <v>68</v>
      </c>
      <c r="C8" s="70">
        <v>19531273.510110669</v>
      </c>
      <c r="D8" s="71">
        <f>VLOOKUP(A8,'CY2023 Improve All Payers'!A$7:O$51,15,FALSE)</f>
        <v>0.16550000000000001</v>
      </c>
      <c r="E8" s="72">
        <f>VLOOKUP(A8,'Disparity Gap Report'!A$9:AA$52,3,FALSE)</f>
        <v>-3.5116000000000001E-2</v>
      </c>
      <c r="F8" s="73">
        <f t="shared" si="0"/>
        <v>0</v>
      </c>
      <c r="G8" s="74">
        <f t="shared" si="1"/>
        <v>0</v>
      </c>
    </row>
    <row r="9" spans="1:12" ht="15.3">
      <c r="A9" s="5">
        <v>210008</v>
      </c>
      <c r="B9" s="5" t="s">
        <v>69</v>
      </c>
      <c r="C9" s="70">
        <v>220664524.10427508</v>
      </c>
      <c r="D9" s="71">
        <f>VLOOKUP(A9,'CY2023 Improve All Payers'!A$7:O$51,15,FALSE)</f>
        <v>8.5000000000000006E-2</v>
      </c>
      <c r="E9" s="72">
        <f>VLOOKUP(A9,'Disparity Gap Report'!A$9:AA$52,3,FALSE)</f>
        <v>0.67524550000000005</v>
      </c>
      <c r="F9" s="73">
        <f t="shared" si="0"/>
        <v>0</v>
      </c>
      <c r="G9" s="74">
        <f t="shared" si="1"/>
        <v>0</v>
      </c>
    </row>
    <row r="10" spans="1:12" ht="15.3">
      <c r="A10" s="5">
        <v>210009</v>
      </c>
      <c r="B10" s="5" t="s">
        <v>70</v>
      </c>
      <c r="C10" s="70">
        <v>1818903394.6007323</v>
      </c>
      <c r="D10" s="71">
        <f>VLOOKUP(A10,'CY2023 Improve All Payers'!A$7:O$51,15,FALSE)</f>
        <v>-0.115</v>
      </c>
      <c r="E10" s="72">
        <f>VLOOKUP(A10,'Disparity Gap Report'!A$9:AA$52,3,FALSE)</f>
        <v>-4.6378000000000003E-2</v>
      </c>
      <c r="F10" s="73">
        <f t="shared" si="0"/>
        <v>0</v>
      </c>
      <c r="G10" s="74">
        <f t="shared" si="1"/>
        <v>0</v>
      </c>
    </row>
    <row r="11" spans="1:12" ht="15.3">
      <c r="A11" s="5">
        <v>210011</v>
      </c>
      <c r="B11" s="5" t="s">
        <v>71</v>
      </c>
      <c r="C11" s="70">
        <v>254764484.17041704</v>
      </c>
      <c r="D11" s="71">
        <f>VLOOKUP(A11,'CY2023 Improve All Payers'!A$7:O$51,15,FALSE)</f>
        <v>-5.8999999999999997E-2</v>
      </c>
      <c r="E11" s="72">
        <f>VLOOKUP(A11,'Disparity Gap Report'!A$9:AA$52,3,FALSE)</f>
        <v>0.1049634</v>
      </c>
      <c r="F11" s="73">
        <f t="shared" si="0"/>
        <v>0</v>
      </c>
      <c r="G11" s="74">
        <f t="shared" si="1"/>
        <v>0</v>
      </c>
    </row>
    <row r="12" spans="1:12" ht="15.3">
      <c r="A12" s="5">
        <v>210012</v>
      </c>
      <c r="B12" s="5" t="s">
        <v>72</v>
      </c>
      <c r="C12" s="70">
        <v>519012883.32696152</v>
      </c>
      <c r="D12" s="71">
        <f>VLOOKUP(A12,'CY2023 Improve All Payers'!A$7:O$51,15,FALSE)</f>
        <v>-3.04E-2</v>
      </c>
      <c r="E12" s="72">
        <f>VLOOKUP(A12,'Disparity Gap Report'!A$9:AA$52,3,FALSE)</f>
        <v>0.65809309999999999</v>
      </c>
      <c r="F12" s="73">
        <f t="shared" si="0"/>
        <v>0</v>
      </c>
      <c r="G12" s="74">
        <f t="shared" si="1"/>
        <v>0</v>
      </c>
    </row>
    <row r="13" spans="1:12" ht="15.3">
      <c r="A13" s="5">
        <v>210015</v>
      </c>
      <c r="B13" s="5" t="s">
        <v>73</v>
      </c>
      <c r="C13" s="70">
        <v>371862301.59074455</v>
      </c>
      <c r="D13" s="71">
        <f>VLOOKUP(A13,'CY2023 Improve All Payers'!A$7:O$51,15,FALSE)</f>
        <v>-0.13200000000000001</v>
      </c>
      <c r="E13" s="72">
        <f>VLOOKUP(A13,'Disparity Gap Report'!A$9:AA$52,3,FALSE)</f>
        <v>-0.147678</v>
      </c>
      <c r="F13" s="73">
        <f t="shared" si="0"/>
        <v>0</v>
      </c>
      <c r="G13" s="74">
        <f t="shared" si="1"/>
        <v>0</v>
      </c>
    </row>
    <row r="14" spans="1:12" ht="15.3">
      <c r="A14" s="5">
        <v>210016</v>
      </c>
      <c r="B14" s="5" t="s">
        <v>74</v>
      </c>
      <c r="C14" s="70">
        <v>242890871.86439809</v>
      </c>
      <c r="D14" s="71">
        <f>VLOOKUP(A14,'CY2023 Improve All Payers'!A$7:O$51,15,FALSE)</f>
        <v>5.2900000000000003E-2</v>
      </c>
      <c r="E14" s="72">
        <f>VLOOKUP(A14,'Disparity Gap Report'!A$9:AA$52,3,FALSE)</f>
        <v>4.9767100000000002E-2</v>
      </c>
      <c r="F14" s="73">
        <f t="shared" si="0"/>
        <v>0</v>
      </c>
      <c r="G14" s="74">
        <f t="shared" si="1"/>
        <v>0</v>
      </c>
    </row>
    <row r="15" spans="1:12" ht="15.3">
      <c r="A15" s="5">
        <v>210017</v>
      </c>
      <c r="B15" s="5" t="s">
        <v>75</v>
      </c>
      <c r="C15" s="70">
        <v>28988188.907371815</v>
      </c>
      <c r="D15" s="71">
        <f>VLOOKUP(A15,'CY2023 Improve All Payers'!A$7:O$51,15,FALSE)</f>
        <v>-5.8799999999999998E-2</v>
      </c>
      <c r="E15" s="72">
        <f>VLOOKUP(A15,'Disparity Gap Report'!A$9:AA$52,3,FALSE)</f>
        <v>-1.8617999999999999E-2</v>
      </c>
      <c r="F15" s="73">
        <f t="shared" si="0"/>
        <v>0</v>
      </c>
      <c r="G15" s="74">
        <f t="shared" si="1"/>
        <v>0</v>
      </c>
    </row>
    <row r="16" spans="1:12" ht="15.3">
      <c r="A16" s="5">
        <v>210018</v>
      </c>
      <c r="B16" s="5" t="s">
        <v>76</v>
      </c>
      <c r="C16" s="70">
        <v>96052027.906504214</v>
      </c>
      <c r="D16" s="71">
        <f>VLOOKUP(A16,'CY2023 Improve All Payers'!A$7:O$51,15,FALSE)</f>
        <v>-0.1883</v>
      </c>
      <c r="E16" s="72">
        <f>VLOOKUP(A16,'Disparity Gap Report'!A$9:AA$52,3,FALSE)</f>
        <v>-5.4900000000000001E-3</v>
      </c>
      <c r="F16" s="73">
        <f t="shared" si="0"/>
        <v>0</v>
      </c>
      <c r="G16" s="74">
        <f t="shared" si="1"/>
        <v>0</v>
      </c>
    </row>
    <row r="17" spans="1:7" ht="15.3">
      <c r="A17" s="5">
        <v>210019</v>
      </c>
      <c r="B17" s="5" t="s">
        <v>77</v>
      </c>
      <c r="C17" s="70">
        <v>350375491.02988094</v>
      </c>
      <c r="D17" s="71">
        <f>VLOOKUP(A17,'CY2023 Improve All Payers'!A$7:O$51,15,FALSE)</f>
        <v>-6.6400000000000001E-2</v>
      </c>
      <c r="E17" s="72">
        <f>VLOOKUP(A17,'Disparity Gap Report'!A$9:AA$52,3,FALSE)</f>
        <v>0.1068887</v>
      </c>
      <c r="F17" s="73">
        <f t="shared" si="0"/>
        <v>0</v>
      </c>
      <c r="G17" s="74">
        <f t="shared" si="1"/>
        <v>0</v>
      </c>
    </row>
    <row r="18" spans="1:7" ht="15.3">
      <c r="A18" s="5">
        <v>210022</v>
      </c>
      <c r="B18" s="5" t="s">
        <v>78</v>
      </c>
      <c r="C18" s="70">
        <v>249484035.15865654</v>
      </c>
      <c r="D18" s="71">
        <f>VLOOKUP(A18,'CY2023 Improve All Payers'!A$7:O$51,15,FALSE)</f>
        <v>-6.4500000000000002E-2</v>
      </c>
      <c r="E18" s="72">
        <f>VLOOKUP(A18,'Disparity Gap Report'!A$9:AA$52,3,FALSE)</f>
        <v>1.5880000000000001E-4</v>
      </c>
      <c r="F18" s="73">
        <f t="shared" si="0"/>
        <v>0</v>
      </c>
      <c r="G18" s="74">
        <f t="shared" si="1"/>
        <v>0</v>
      </c>
    </row>
    <row r="19" spans="1:7" ht="15.3">
      <c r="A19" s="5">
        <v>210023</v>
      </c>
      <c r="B19" s="5" t="s">
        <v>79</v>
      </c>
      <c r="C19" s="70">
        <v>367930453.54061693</v>
      </c>
      <c r="D19" s="71">
        <f>VLOOKUP(A19,'CY2023 Improve All Payers'!A$7:O$51,15,FALSE)</f>
        <v>8.0000000000000004E-4</v>
      </c>
      <c r="E19" s="72">
        <f>VLOOKUP(A19,'Disparity Gap Report'!A$9:AA$52,3,FALSE)</f>
        <v>-0.15254100000000001</v>
      </c>
      <c r="F19" s="73">
        <f t="shared" si="0"/>
        <v>0</v>
      </c>
      <c r="G19" s="74">
        <f t="shared" si="1"/>
        <v>0</v>
      </c>
    </row>
    <row r="20" spans="1:7" ht="15.3">
      <c r="A20" s="5">
        <v>210024</v>
      </c>
      <c r="B20" s="5" t="s">
        <v>80</v>
      </c>
      <c r="C20" s="70">
        <v>267917283.44321227</v>
      </c>
      <c r="D20" s="71">
        <f>VLOOKUP(A20,'CY2023 Improve All Payers'!A$7:O$51,15,FALSE)</f>
        <v>-2.6700000000000002E-2</v>
      </c>
      <c r="E20" s="72">
        <f>VLOOKUP(A20,'Disparity Gap Report'!A$9:AA$52,3,FALSE)</f>
        <v>-2.4143000000000001E-2</v>
      </c>
      <c r="F20" s="73">
        <f t="shared" si="0"/>
        <v>0</v>
      </c>
      <c r="G20" s="74">
        <f t="shared" si="1"/>
        <v>0</v>
      </c>
    </row>
    <row r="21" spans="1:7" ht="15.3">
      <c r="A21" s="5">
        <v>210027</v>
      </c>
      <c r="B21" s="5" t="s">
        <v>81</v>
      </c>
      <c r="C21" s="70">
        <v>183379828.84085968</v>
      </c>
      <c r="D21" s="71">
        <f>VLOOKUP(A21,'CY2023 Improve All Payers'!A$7:O$51,15,FALSE)</f>
        <v>-2.75E-2</v>
      </c>
      <c r="E21" s="72">
        <f>VLOOKUP(A21,'Disparity Gap Report'!A$9:AA$52,3,FALSE)</f>
        <v>0.36413050000000002</v>
      </c>
      <c r="F21" s="73">
        <f t="shared" si="0"/>
        <v>0</v>
      </c>
      <c r="G21" s="74">
        <f t="shared" si="1"/>
        <v>0</v>
      </c>
    </row>
    <row r="22" spans="1:7" ht="15.3">
      <c r="A22" s="5">
        <v>210028</v>
      </c>
      <c r="B22" s="5" t="s">
        <v>82</v>
      </c>
      <c r="C22" s="70">
        <v>100479484.71027109</v>
      </c>
      <c r="D22" s="71">
        <f>VLOOKUP(A22,'CY2023 Improve All Payers'!A$7:O$51,15,FALSE)</f>
        <v>-0.15959999999999999</v>
      </c>
      <c r="E22" s="72">
        <f>VLOOKUP(A22,'Disparity Gap Report'!A$9:AA$52,3,FALSE)</f>
        <v>-0.30912000000000001</v>
      </c>
      <c r="F22" s="73">
        <f t="shared" si="0"/>
        <v>2.696E-3</v>
      </c>
      <c r="G22" s="74">
        <f t="shared" si="1"/>
        <v>270893</v>
      </c>
    </row>
    <row r="23" spans="1:7" ht="15.3">
      <c r="A23" s="5">
        <v>210029</v>
      </c>
      <c r="B23" s="5" t="s">
        <v>83</v>
      </c>
      <c r="C23" s="70">
        <v>471786217.55591047</v>
      </c>
      <c r="D23" s="71">
        <f>VLOOKUP(A23,'CY2023 Improve All Payers'!A$7:O$51,15,FALSE)</f>
        <v>-0.15559999999999999</v>
      </c>
      <c r="E23" s="72">
        <f>VLOOKUP(A23,'Disparity Gap Report'!A$9:AA$52,3,FALSE)</f>
        <v>-0.348717</v>
      </c>
      <c r="F23" s="73">
        <f t="shared" si="0"/>
        <v>3.1740000000000002E-3</v>
      </c>
      <c r="G23" s="74">
        <f t="shared" si="1"/>
        <v>1497449</v>
      </c>
    </row>
    <row r="24" spans="1:7" ht="15.3">
      <c r="A24" s="5">
        <v>210030</v>
      </c>
      <c r="B24" s="5" t="s">
        <v>84</v>
      </c>
      <c r="C24" s="70">
        <v>7562394.1373569136</v>
      </c>
      <c r="D24" s="71">
        <f>VLOOKUP(A24,'CY2023 Improve All Payers'!A$7:O$51,15,FALSE)</f>
        <v>0.19919999999999999</v>
      </c>
      <c r="E24" s="72">
        <f>VLOOKUP(A24,'Disparity Gap Report'!A$9:AA$52,3,FALSE)</f>
        <v>0.15683900000000001</v>
      </c>
      <c r="F24" s="73">
        <f t="shared" si="0"/>
        <v>0</v>
      </c>
      <c r="G24" s="74">
        <f t="shared" si="1"/>
        <v>0</v>
      </c>
    </row>
    <row r="25" spans="1:7" ht="15.3">
      <c r="A25" s="5">
        <v>210032</v>
      </c>
      <c r="B25" s="5" t="s">
        <v>85</v>
      </c>
      <c r="C25" s="70">
        <v>84802922.167348281</v>
      </c>
      <c r="D25" s="71">
        <f>VLOOKUP(A25,'CY2023 Improve All Payers'!A$7:O$51,15,FALSE)</f>
        <v>3.5999999999999999E-3</v>
      </c>
      <c r="E25" s="72">
        <f>VLOOKUP(A25,'Disparity Gap Report'!A$9:AA$52,3,FALSE)</f>
        <v>8.3419400000000005E-2</v>
      </c>
      <c r="F25" s="73">
        <f t="shared" si="0"/>
        <v>0</v>
      </c>
      <c r="G25" s="74">
        <f t="shared" si="1"/>
        <v>0</v>
      </c>
    </row>
    <row r="26" spans="1:7" ht="15.3">
      <c r="A26" s="5">
        <v>210033</v>
      </c>
      <c r="B26" s="5" t="s">
        <v>86</v>
      </c>
      <c r="C26" s="70">
        <v>162844958.77056196</v>
      </c>
      <c r="D26" s="71">
        <f>VLOOKUP(A26,'CY2023 Improve All Payers'!A$7:O$51,15,FALSE)</f>
        <v>-3.56E-2</v>
      </c>
      <c r="E26" s="72">
        <f>VLOOKUP(A26,'Disparity Gap Report'!A$9:AA$52,3,FALSE)</f>
        <v>-0.14371100000000001</v>
      </c>
      <c r="F26" s="73">
        <f t="shared" si="0"/>
        <v>0</v>
      </c>
      <c r="G26" s="74">
        <f t="shared" si="1"/>
        <v>0</v>
      </c>
    </row>
    <row r="27" spans="1:7" ht="15.3">
      <c r="A27" s="5">
        <v>210034</v>
      </c>
      <c r="B27" s="5" t="s">
        <v>87</v>
      </c>
      <c r="C27" s="70">
        <v>128234465.02164324</v>
      </c>
      <c r="D27" s="71">
        <f>VLOOKUP(A27,'CY2023 Improve All Payers'!A$7:O$51,15,FALSE)</f>
        <v>-9.5799999999999996E-2</v>
      </c>
      <c r="E27" s="72">
        <f>VLOOKUP(A27,'Disparity Gap Report'!A$9:AA$52,3,FALSE)</f>
        <v>-0.107616</v>
      </c>
      <c r="F27" s="73">
        <f t="shared" si="0"/>
        <v>0</v>
      </c>
      <c r="G27" s="74">
        <f t="shared" si="1"/>
        <v>0</v>
      </c>
    </row>
    <row r="28" spans="1:7" ht="15.3">
      <c r="A28" s="5">
        <v>210035</v>
      </c>
      <c r="B28" s="5" t="s">
        <v>88</v>
      </c>
      <c r="C28" s="70">
        <v>97586229.04406479</v>
      </c>
      <c r="D28" s="71">
        <f>VLOOKUP(A28,'CY2023 Improve All Payers'!A$7:O$51,15,FALSE)</f>
        <v>-0.14099999999999999</v>
      </c>
      <c r="E28" s="72">
        <f>VLOOKUP(A28,'Disparity Gap Report'!A$9:AA$52,3,FALSE)</f>
        <v>0.28711540000000002</v>
      </c>
      <c r="F28" s="73">
        <f t="shared" si="0"/>
        <v>0</v>
      </c>
      <c r="G28" s="74">
        <f t="shared" si="1"/>
        <v>0</v>
      </c>
    </row>
    <row r="29" spans="1:7" ht="15.3">
      <c r="A29" s="5">
        <v>210037</v>
      </c>
      <c r="B29" s="5" t="s">
        <v>89</v>
      </c>
      <c r="C29" s="70">
        <v>123617438.92921548</v>
      </c>
      <c r="D29" s="71">
        <f>VLOOKUP(A29,'CY2023 Improve All Payers'!A$7:O$51,15,FALSE)</f>
        <v>-5.1400000000000001E-2</v>
      </c>
      <c r="E29" s="72">
        <f>VLOOKUP(A29,'Disparity Gap Report'!A$9:AA$52,3,FALSE)</f>
        <v>0.1386993</v>
      </c>
      <c r="F29" s="73">
        <f t="shared" si="0"/>
        <v>0</v>
      </c>
      <c r="G29" s="74">
        <f t="shared" si="1"/>
        <v>0</v>
      </c>
    </row>
    <row r="30" spans="1:7" ht="15.3">
      <c r="A30" s="5">
        <v>210038</v>
      </c>
      <c r="B30" s="5" t="s">
        <v>90</v>
      </c>
      <c r="C30" s="70">
        <v>140418655.58721641</v>
      </c>
      <c r="D30" s="71">
        <f>VLOOKUP(A30,'CY2023 Improve All Payers'!A$7:O$51,15,FALSE)</f>
        <v>-0.15759999999999999</v>
      </c>
      <c r="E30" s="72">
        <f>VLOOKUP(A30,'Disparity Gap Report'!A$9:AA$52,3,FALSE)</f>
        <v>0.48224359999999999</v>
      </c>
      <c r="F30" s="73">
        <f t="shared" si="0"/>
        <v>0</v>
      </c>
      <c r="G30" s="74">
        <f t="shared" si="1"/>
        <v>0</v>
      </c>
    </row>
    <row r="31" spans="1:7" ht="15.3">
      <c r="A31" s="5">
        <v>210039</v>
      </c>
      <c r="B31" s="5" t="s">
        <v>91</v>
      </c>
      <c r="C31" s="70">
        <v>80925063.895801395</v>
      </c>
      <c r="D31" s="71">
        <f>VLOOKUP(A31,'CY2023 Improve All Payers'!A$7:O$51,15,FALSE)</f>
        <v>-5.8400000000000001E-2</v>
      </c>
      <c r="E31" s="72">
        <f>VLOOKUP(A31,'Disparity Gap Report'!A$9:AA$52,3,FALSE)</f>
        <v>0.41102820000000001</v>
      </c>
      <c r="F31" s="73">
        <f t="shared" si="0"/>
        <v>0</v>
      </c>
      <c r="G31" s="74">
        <f t="shared" si="1"/>
        <v>0</v>
      </c>
    </row>
    <row r="32" spans="1:7" ht="15.3">
      <c r="A32" s="5">
        <v>210040</v>
      </c>
      <c r="B32" s="5" t="s">
        <v>92</v>
      </c>
      <c r="C32" s="70">
        <v>160861386.99006546</v>
      </c>
      <c r="D32" s="71">
        <f>VLOOKUP(A32,'CY2023 Improve All Payers'!A$7:O$51,15,FALSE)</f>
        <v>7.22E-2</v>
      </c>
      <c r="E32" s="72">
        <f>VLOOKUP(A32,'Disparity Gap Report'!A$9:AA$52,3,FALSE)</f>
        <v>-6.8465999999999999E-2</v>
      </c>
      <c r="F32" s="73">
        <f t="shared" si="0"/>
        <v>0</v>
      </c>
      <c r="G32" s="74">
        <f t="shared" si="1"/>
        <v>0</v>
      </c>
    </row>
    <row r="33" spans="1:7" ht="15.3">
      <c r="A33" s="5">
        <v>210043</v>
      </c>
      <c r="B33" s="5" t="s">
        <v>93</v>
      </c>
      <c r="C33" s="70">
        <v>325584008.88370675</v>
      </c>
      <c r="D33" s="71">
        <f>VLOOKUP(A33,'CY2023 Improve All Payers'!A$7:O$51,15,FALSE)</f>
        <v>1.6000000000000001E-3</v>
      </c>
      <c r="E33" s="72">
        <f>VLOOKUP(A33,'Disparity Gap Report'!A$9:AA$52,3,FALSE)</f>
        <v>-9.9998000000000004E-2</v>
      </c>
      <c r="F33" s="73">
        <f t="shared" si="0"/>
        <v>0</v>
      </c>
      <c r="G33" s="74">
        <f t="shared" si="1"/>
        <v>0</v>
      </c>
    </row>
    <row r="34" spans="1:7" ht="15.3">
      <c r="A34" s="5">
        <v>210044</v>
      </c>
      <c r="B34" s="5" t="s">
        <v>94</v>
      </c>
      <c r="C34" s="70">
        <v>263774654.90000576</v>
      </c>
      <c r="D34" s="71">
        <f>VLOOKUP(A34,'CY2023 Improve All Payers'!A$7:O$51,15,FALSE)</f>
        <v>-4.9000000000000002E-2</v>
      </c>
      <c r="E34" s="72">
        <f>VLOOKUP(A34,'Disparity Gap Report'!A$9:AA$52,3,FALSE)</f>
        <v>-2.2006999999999999E-2</v>
      </c>
      <c r="F34" s="73">
        <f t="shared" si="0"/>
        <v>0</v>
      </c>
      <c r="G34" s="74">
        <f t="shared" si="1"/>
        <v>0</v>
      </c>
    </row>
    <row r="35" spans="1:7" ht="15.3">
      <c r="A35" s="5">
        <v>210048</v>
      </c>
      <c r="B35" s="5" t="s">
        <v>95</v>
      </c>
      <c r="C35" s="70">
        <v>220287562.06632188</v>
      </c>
      <c r="D35" s="71">
        <f>VLOOKUP(A35,'CY2023 Improve All Payers'!A$7:O$51,15,FALSE)</f>
        <v>0.1024</v>
      </c>
      <c r="E35" s="72">
        <f>VLOOKUP(A35,'Disparity Gap Report'!A$9:AA$52,3,FALSE)</f>
        <v>0.4346313</v>
      </c>
      <c r="F35" s="73">
        <f t="shared" si="0"/>
        <v>0</v>
      </c>
      <c r="G35" s="74">
        <f t="shared" si="1"/>
        <v>0</v>
      </c>
    </row>
    <row r="36" spans="1:7" ht="15.3">
      <c r="A36" s="5">
        <v>210049</v>
      </c>
      <c r="B36" s="5" t="s">
        <v>96</v>
      </c>
      <c r="C36" s="70">
        <v>236862561.59017706</v>
      </c>
      <c r="D36" s="71">
        <f>VLOOKUP(A36,'CY2023 Improve All Payers'!A$7:O$51,15,FALSE)</f>
        <v>1.5900000000000001E-2</v>
      </c>
      <c r="E36" s="72">
        <f>VLOOKUP(A36,'Disparity Gap Report'!A$9:AA$52,3,FALSE)</f>
        <v>0.54916419999999999</v>
      </c>
      <c r="F36" s="73">
        <f t="shared" si="0"/>
        <v>0</v>
      </c>
      <c r="G36" s="74">
        <f t="shared" si="1"/>
        <v>0</v>
      </c>
    </row>
    <row r="37" spans="1:7" ht="15.3">
      <c r="A37" s="5">
        <v>210051</v>
      </c>
      <c r="B37" s="5" t="s">
        <v>97</v>
      </c>
      <c r="C37" s="70">
        <v>187232106.48240566</v>
      </c>
      <c r="D37" s="71">
        <f>VLOOKUP(A37,'CY2023 Improve All Payers'!A$7:O$51,15,FALSE)</f>
        <v>-0.12670000000000001</v>
      </c>
      <c r="E37" s="72">
        <f>VLOOKUP(A37,'Disparity Gap Report'!A$9:AA$52,3,FALSE)</f>
        <v>-8.004E-2</v>
      </c>
      <c r="F37" s="73">
        <f t="shared" si="0"/>
        <v>0</v>
      </c>
      <c r="G37" s="74">
        <f t="shared" si="1"/>
        <v>0</v>
      </c>
    </row>
    <row r="38" spans="1:7" ht="15.3">
      <c r="A38" s="5">
        <v>210056</v>
      </c>
      <c r="B38" s="5" t="s">
        <v>98</v>
      </c>
      <c r="C38" s="70">
        <v>186628390.72624695</v>
      </c>
      <c r="D38" s="71">
        <f>VLOOKUP(A38,'CY2023 Improve All Payers'!A$7:O$51,15,FALSE)</f>
        <v>-9.7100000000000006E-2</v>
      </c>
      <c r="E38" s="72">
        <f>VLOOKUP(A38,'Disparity Gap Report'!A$9:AA$52,3,FALSE)</f>
        <v>6.7152900000000001E-2</v>
      </c>
      <c r="F38" s="73">
        <f t="shared" si="0"/>
        <v>0</v>
      </c>
      <c r="G38" s="74">
        <f t="shared" si="1"/>
        <v>0</v>
      </c>
    </row>
    <row r="39" spans="1:7" ht="15.3">
      <c r="A39" s="5">
        <v>210057</v>
      </c>
      <c r="B39" s="5" t="s">
        <v>99</v>
      </c>
      <c r="C39" s="70">
        <v>333973100.14171338</v>
      </c>
      <c r="D39" s="71">
        <f>VLOOKUP(A39,'CY2023 Improve All Payers'!A$7:O$51,15,FALSE)</f>
        <v>-5.2499999999999998E-2</v>
      </c>
      <c r="E39" s="72">
        <f>VLOOKUP(A39,'Disparity Gap Report'!A$9:AA$52,3,FALSE)</f>
        <v>-0.225327</v>
      </c>
      <c r="F39" s="73">
        <f t="shared" si="0"/>
        <v>0</v>
      </c>
      <c r="G39" s="74">
        <f t="shared" si="1"/>
        <v>0</v>
      </c>
    </row>
    <row r="40" spans="1:7" ht="15.3">
      <c r="A40" s="5">
        <v>210058</v>
      </c>
      <c r="B40" s="5" t="s">
        <v>100</v>
      </c>
      <c r="C40" s="70">
        <v>80968088.464057475</v>
      </c>
      <c r="D40" s="71">
        <f>VLOOKUP(A40,'CY2023 Improve All Payers'!A$7:O$51,15,FALSE)</f>
        <v>-0.27489999999999998</v>
      </c>
      <c r="E40" s="72">
        <f>VLOOKUP(A40,'Disparity Gap Report'!A$9:AA$52,3,FALSE)</f>
        <v>3.9575800000000001E-2</v>
      </c>
      <c r="F40" s="73">
        <f t="shared" si="0"/>
        <v>0</v>
      </c>
      <c r="G40" s="74">
        <f t="shared" si="1"/>
        <v>0</v>
      </c>
    </row>
    <row r="41" spans="1:7" ht="15.3">
      <c r="A41" s="5">
        <v>210060</v>
      </c>
      <c r="B41" s="5" t="s">
        <v>101</v>
      </c>
      <c r="C41" s="70">
        <v>37782970.167521328</v>
      </c>
      <c r="D41" s="71">
        <f>VLOOKUP(A41,'CY2023 Improve All Payers'!A$7:O$51,15,FALSE)</f>
        <v>5.74E-2</v>
      </c>
      <c r="E41" s="72">
        <f>VLOOKUP(A41,'Disparity Gap Report'!A$9:AA$52,3,FALSE)</f>
        <v>1.55905E-2</v>
      </c>
      <c r="F41" s="73">
        <f t="shared" si="0"/>
        <v>0</v>
      </c>
      <c r="G41" s="74">
        <f t="shared" si="1"/>
        <v>0</v>
      </c>
    </row>
    <row r="42" spans="1:7" ht="15.3">
      <c r="A42" s="5">
        <v>210061</v>
      </c>
      <c r="B42" s="5" t="s">
        <v>102</v>
      </c>
      <c r="C42" s="70">
        <v>47434006.586457297</v>
      </c>
      <c r="D42" s="71">
        <f>VLOOKUP(A42,'CY2023 Improve All Payers'!A$7:O$51,15,FALSE)</f>
        <v>8.5800000000000001E-2</v>
      </c>
      <c r="E42" s="72">
        <f>VLOOKUP(A42,'Disparity Gap Report'!A$9:AA$52,3,FALSE)</f>
        <v>0.53359060000000003</v>
      </c>
      <c r="F42" s="73">
        <f t="shared" si="0"/>
        <v>0</v>
      </c>
      <c r="G42" s="74">
        <f t="shared" si="1"/>
        <v>0</v>
      </c>
    </row>
    <row r="43" spans="1:7" ht="15.3">
      <c r="A43" s="5">
        <v>210062</v>
      </c>
      <c r="B43" s="5" t="s">
        <v>103</v>
      </c>
      <c r="C43" s="70">
        <v>210921411.30316579</v>
      </c>
      <c r="D43" s="71">
        <f>VLOOKUP(A43,'CY2023 Improve All Payers'!A$7:O$51,15,FALSE)</f>
        <v>-1.26E-2</v>
      </c>
      <c r="E43" s="72">
        <f>VLOOKUP(A43,'Disparity Gap Report'!A$9:AA$52,3,FALSE)</f>
        <v>0.384131</v>
      </c>
      <c r="F43" s="73">
        <f t="shared" si="0"/>
        <v>0</v>
      </c>
      <c r="G43" s="74">
        <f t="shared" si="1"/>
        <v>0</v>
      </c>
    </row>
    <row r="44" spans="1:7" ht="15.3">
      <c r="A44" s="5">
        <v>210063</v>
      </c>
      <c r="B44" s="5" t="s">
        <v>104</v>
      </c>
      <c r="C44" s="70">
        <v>292568044.91055745</v>
      </c>
      <c r="D44" s="71">
        <f>VLOOKUP(A44,'CY2023 Improve All Payers'!A$7:O$51,15,FALSE)</f>
        <v>-5.0999999999999997E-2</v>
      </c>
      <c r="E44" s="72">
        <f>VLOOKUP(A44,'Disparity Gap Report'!A$9:AA$52,3,FALSE)</f>
        <v>-9.9436999999999998E-2</v>
      </c>
      <c r="F44" s="73">
        <f t="shared" si="0"/>
        <v>0</v>
      </c>
      <c r="G44" s="74">
        <f t="shared" si="1"/>
        <v>0</v>
      </c>
    </row>
    <row r="45" spans="1:7" ht="15.3">
      <c r="A45" s="5">
        <v>210064</v>
      </c>
      <c r="B45" s="5" t="s">
        <v>105</v>
      </c>
      <c r="C45" s="70">
        <v>68147841.962635085</v>
      </c>
      <c r="D45" s="71">
        <f>VLOOKUP(A45,'CY2023 Improve All Payers'!A$7:O$51,15,FALSE)</f>
        <v>1.54E-2</v>
      </c>
      <c r="E45" s="72">
        <f>VLOOKUP(A45,'Disparity Gap Report'!A$9:AA$52,3,FALSE)</f>
        <v>-9.8387000000000002E-2</v>
      </c>
      <c r="F45" s="73">
        <f t="shared" si="0"/>
        <v>0</v>
      </c>
      <c r="G45" s="74">
        <f t="shared" si="1"/>
        <v>0</v>
      </c>
    </row>
    <row r="46" spans="1:7" ht="15.3">
      <c r="A46" s="5">
        <v>210065</v>
      </c>
      <c r="B46" s="5" t="s">
        <v>106</v>
      </c>
      <c r="C46" s="70">
        <v>94710747.828931466</v>
      </c>
      <c r="D46" s="71">
        <f>VLOOKUP(A46,'CY2023 Improve All Payers'!A$7:O$51,15,FALSE)</f>
        <v>-7.7799999999999994E-2</v>
      </c>
      <c r="E46" s="72">
        <f>VLOOKUP(A46,'Disparity Gap Report'!A$9:AA$52,3,FALSE)</f>
        <v>0.1046165</v>
      </c>
      <c r="F46" s="73">
        <f t="shared" si="0"/>
        <v>0</v>
      </c>
      <c r="G46" s="74">
        <f t="shared" si="1"/>
        <v>0</v>
      </c>
    </row>
    <row r="47" spans="1:7" ht="15.3">
      <c r="A47" s="76"/>
      <c r="B47" s="76"/>
      <c r="C47" s="77"/>
      <c r="D47" s="77"/>
    </row>
    <row r="48" spans="1:7" ht="15.3">
      <c r="A48" s="34"/>
      <c r="B48" s="78" t="s">
        <v>37</v>
      </c>
      <c r="C48" s="79">
        <f>SUM(C3:C46)</f>
        <v>11840815612.410883</v>
      </c>
      <c r="D48" s="80"/>
      <c r="F48" s="78" t="s">
        <v>38</v>
      </c>
      <c r="G48" s="79">
        <f>SUM(G3:G46)</f>
        <v>1768342</v>
      </c>
    </row>
    <row r="53" spans="2:5">
      <c r="B53" s="81"/>
      <c r="C53" s="81" t="s">
        <v>39</v>
      </c>
      <c r="D53" s="81"/>
      <c r="E53" s="81" t="s">
        <v>40</v>
      </c>
    </row>
    <row r="54" spans="2:5">
      <c r="B54" s="81" t="s">
        <v>41</v>
      </c>
      <c r="C54" s="82">
        <v>-0.29289999999999999</v>
      </c>
      <c r="D54" s="82"/>
      <c r="E54" s="82">
        <v>2.5000000000000001E-3</v>
      </c>
    </row>
    <row r="55" spans="2:5">
      <c r="B55" s="81" t="s">
        <v>42</v>
      </c>
      <c r="C55" s="82">
        <v>-0.5</v>
      </c>
      <c r="D55" s="82"/>
      <c r="E55" s="82">
        <v>5.0000000000000001E-3</v>
      </c>
    </row>
    <row r="56" spans="2:5">
      <c r="B56" s="81" t="s">
        <v>43</v>
      </c>
      <c r="C56" s="82">
        <f>C55-C54</f>
        <v>-0.20710000000000001</v>
      </c>
      <c r="D56" s="82"/>
      <c r="E56" s="81"/>
    </row>
    <row r="57" spans="2:5">
      <c r="B57" s="81" t="s">
        <v>44</v>
      </c>
      <c r="C57" s="82">
        <f>C56/25</f>
        <v>-8.2839999999999997E-3</v>
      </c>
      <c r="D57" s="82"/>
      <c r="E57" s="81"/>
    </row>
  </sheetData>
  <autoFilter ref="A2:G2" xr:uid="{10618AC8-4B02-4C23-B470-7CF5793C8AB4}">
    <sortState xmlns:xlrd2="http://schemas.microsoft.com/office/spreadsheetml/2017/richdata2" ref="A3:G46">
      <sortCondition ref="A2"/>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12A05-31C6-45B0-AE05-6F335DE93A5B}">
  <sheetPr>
    <pageSetUpPr fitToPage="1"/>
  </sheetPr>
  <dimension ref="A1:AA55"/>
  <sheetViews>
    <sheetView workbookViewId="0"/>
  </sheetViews>
  <sheetFormatPr defaultColWidth="8.68359375" defaultRowHeight="14.4"/>
  <cols>
    <col min="1" max="1" width="12.26171875" style="88" bestFit="1" customWidth="1"/>
    <col min="2" max="2" width="29.41796875" style="88" bestFit="1" customWidth="1"/>
    <col min="3" max="23" width="24.578125" style="88" bestFit="1" customWidth="1"/>
    <col min="24" max="24" width="12.26171875" style="88" bestFit="1" customWidth="1"/>
    <col min="25" max="25" width="29.41796875" style="88" bestFit="1" customWidth="1"/>
    <col min="26" max="27" width="24.578125" style="88" bestFit="1" customWidth="1"/>
    <col min="28" max="16384" width="8.68359375" style="88"/>
  </cols>
  <sheetData>
    <row r="1" spans="1:27" s="87" customFormat="1" ht="14.1" customHeight="1">
      <c r="A1" s="87" t="s">
        <v>45</v>
      </c>
    </row>
    <row r="2" spans="1:27" ht="14.1" customHeight="1">
      <c r="A2" s="135" t="s">
        <v>46</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row>
    <row r="3" spans="1:27" s="89" customFormat="1" ht="12" customHeight="1">
      <c r="A3" s="89" t="s">
        <v>47</v>
      </c>
    </row>
    <row r="4" spans="1:27" s="89" customFormat="1" ht="12" customHeight="1">
      <c r="A4" s="89" t="s">
        <v>48</v>
      </c>
    </row>
    <row r="5" spans="1:27" s="89" customFormat="1" ht="12" customHeight="1">
      <c r="A5" s="89" t="s">
        <v>49</v>
      </c>
    </row>
    <row r="6" spans="1:27" ht="13" customHeight="1"/>
    <row r="7" spans="1:27" ht="13" customHeight="1">
      <c r="A7" s="144" t="s">
        <v>50</v>
      </c>
      <c r="B7" s="136"/>
      <c r="C7" s="91" t="s">
        <v>51</v>
      </c>
      <c r="D7" s="145" t="s">
        <v>52</v>
      </c>
      <c r="E7" s="145"/>
      <c r="F7" s="145"/>
      <c r="G7" s="138"/>
      <c r="H7" s="146" t="s">
        <v>53</v>
      </c>
      <c r="I7" s="146"/>
      <c r="J7" s="146"/>
      <c r="K7" s="147"/>
      <c r="L7" s="148" t="s">
        <v>54</v>
      </c>
      <c r="M7" s="148"/>
      <c r="N7" s="148"/>
      <c r="O7" s="149"/>
      <c r="P7" s="150" t="s">
        <v>55</v>
      </c>
      <c r="Q7" s="150"/>
      <c r="R7" s="150"/>
      <c r="S7" s="151"/>
      <c r="T7" s="152" t="s">
        <v>56</v>
      </c>
      <c r="U7" s="152"/>
      <c r="V7" s="152"/>
      <c r="W7" s="153"/>
      <c r="X7" s="154" t="s">
        <v>57</v>
      </c>
      <c r="Y7" s="154"/>
      <c r="Z7" s="154"/>
      <c r="AA7" s="155"/>
    </row>
    <row r="8" spans="1:27" ht="39" customHeight="1">
      <c r="A8" s="90" t="s">
        <v>0</v>
      </c>
      <c r="B8" s="90" t="s">
        <v>1</v>
      </c>
      <c r="C8" s="91" t="s">
        <v>58</v>
      </c>
      <c r="D8" s="92" t="s">
        <v>59</v>
      </c>
      <c r="E8" s="92" t="s">
        <v>60</v>
      </c>
      <c r="F8" s="92" t="s">
        <v>61</v>
      </c>
      <c r="G8" s="92" t="s">
        <v>62</v>
      </c>
      <c r="H8" s="93" t="s">
        <v>59</v>
      </c>
      <c r="I8" s="93" t="s">
        <v>60</v>
      </c>
      <c r="J8" s="93" t="s">
        <v>61</v>
      </c>
      <c r="K8" s="93" t="s">
        <v>62</v>
      </c>
      <c r="L8" s="94" t="s">
        <v>59</v>
      </c>
      <c r="M8" s="94" t="s">
        <v>60</v>
      </c>
      <c r="N8" s="94" t="s">
        <v>61</v>
      </c>
      <c r="O8" s="94" t="s">
        <v>62</v>
      </c>
      <c r="P8" s="95" t="s">
        <v>59</v>
      </c>
      <c r="Q8" s="95" t="s">
        <v>60</v>
      </c>
      <c r="R8" s="95" t="s">
        <v>61</v>
      </c>
      <c r="S8" s="95" t="s">
        <v>62</v>
      </c>
      <c r="T8" s="96" t="s">
        <v>59</v>
      </c>
      <c r="U8" s="96" t="s">
        <v>60</v>
      </c>
      <c r="V8" s="96" t="s">
        <v>61</v>
      </c>
      <c r="W8" s="96" t="s">
        <v>62</v>
      </c>
      <c r="X8" s="97" t="s">
        <v>59</v>
      </c>
      <c r="Y8" s="97" t="s">
        <v>60</v>
      </c>
      <c r="Z8" s="97" t="s">
        <v>61</v>
      </c>
      <c r="AA8" s="97" t="s">
        <v>62</v>
      </c>
    </row>
    <row r="9" spans="1:27" ht="15" customHeight="1">
      <c r="A9" s="98">
        <v>210001</v>
      </c>
      <c r="B9" s="99" t="s">
        <v>63</v>
      </c>
      <c r="C9" s="100">
        <v>-0.10992200000000001</v>
      </c>
      <c r="D9" s="101">
        <v>8.8482500000000006E-2</v>
      </c>
      <c r="E9" s="102">
        <v>3.2271599999999998E-2</v>
      </c>
      <c r="F9" s="102">
        <v>8.7170399999999995E-2</v>
      </c>
      <c r="G9" s="102">
        <v>0.11944200000000001</v>
      </c>
      <c r="H9" s="101">
        <v>9.7974400000000003E-2</v>
      </c>
      <c r="I9" s="102">
        <v>2.5270999999999998E-2</v>
      </c>
      <c r="J9" s="102">
        <v>8.6618500000000001E-2</v>
      </c>
      <c r="K9" s="102">
        <v>0.1118895</v>
      </c>
      <c r="L9" s="101">
        <v>0.1125622</v>
      </c>
      <c r="M9" s="102">
        <v>2.9981000000000001E-2</v>
      </c>
      <c r="N9" s="102">
        <v>8.0931299999999998E-2</v>
      </c>
      <c r="O9" s="102">
        <v>0.11091230000000001</v>
      </c>
      <c r="P9" s="101">
        <v>9.6875199999999995E-2</v>
      </c>
      <c r="Q9" s="102">
        <v>3.2750099999999997E-2</v>
      </c>
      <c r="R9" s="102">
        <v>7.3521100000000006E-2</v>
      </c>
      <c r="S9" s="102">
        <v>0.1062712</v>
      </c>
      <c r="T9" s="101">
        <v>7.7942999999999998E-2</v>
      </c>
      <c r="U9" s="102">
        <v>2.90739E-2</v>
      </c>
      <c r="V9" s="102">
        <v>7.30354E-2</v>
      </c>
      <c r="W9" s="102">
        <v>0.1021093</v>
      </c>
      <c r="X9" s="101">
        <v>9.6547900000000006E-2</v>
      </c>
      <c r="Y9" s="102">
        <v>3.6256999999999998E-2</v>
      </c>
      <c r="Z9" s="102">
        <v>7.3357000000000006E-2</v>
      </c>
      <c r="AA9" s="102">
        <v>0.109614</v>
      </c>
    </row>
    <row r="10" spans="1:27" ht="15" customHeight="1">
      <c r="A10" s="98">
        <v>210002</v>
      </c>
      <c r="B10" s="99" t="s">
        <v>64</v>
      </c>
      <c r="C10" s="100">
        <v>-0.15878500000000001</v>
      </c>
      <c r="D10" s="101">
        <v>0.39604400000000001</v>
      </c>
      <c r="E10" s="102">
        <v>1.7305899999999999E-2</v>
      </c>
      <c r="F10" s="102">
        <v>8.4730799999999995E-2</v>
      </c>
      <c r="G10" s="102">
        <v>0.10203669999999999</v>
      </c>
      <c r="H10" s="101">
        <v>0.35031309999999999</v>
      </c>
      <c r="I10" s="102">
        <v>1.8096500000000001E-2</v>
      </c>
      <c r="J10" s="102">
        <v>8.1936700000000001E-2</v>
      </c>
      <c r="K10" s="102">
        <v>0.1000331</v>
      </c>
      <c r="L10" s="101">
        <v>0.37386019999999998</v>
      </c>
      <c r="M10" s="102">
        <v>1.7890699999999999E-2</v>
      </c>
      <c r="N10" s="102">
        <v>8.2916100000000006E-2</v>
      </c>
      <c r="O10" s="102">
        <v>0.1008068</v>
      </c>
      <c r="P10" s="101">
        <v>0.4069277</v>
      </c>
      <c r="Q10" s="102">
        <v>1.7203E-2</v>
      </c>
      <c r="R10" s="102">
        <v>8.3885000000000001E-2</v>
      </c>
      <c r="S10" s="102">
        <v>0.101088</v>
      </c>
      <c r="T10" s="101">
        <v>0.40933659999999999</v>
      </c>
      <c r="U10" s="102">
        <v>1.51857E-2</v>
      </c>
      <c r="V10" s="102">
        <v>9.5954300000000006E-2</v>
      </c>
      <c r="W10" s="102">
        <v>0.11114</v>
      </c>
      <c r="X10" s="101">
        <v>0.4421853</v>
      </c>
      <c r="Y10" s="102">
        <v>2.0572500000000001E-2</v>
      </c>
      <c r="Z10" s="102">
        <v>9.4099699999999994E-2</v>
      </c>
      <c r="AA10" s="102">
        <v>0.1146722</v>
      </c>
    </row>
    <row r="11" spans="1:27" ht="15" customHeight="1">
      <c r="A11" s="98">
        <v>210003</v>
      </c>
      <c r="B11" s="99" t="s">
        <v>65</v>
      </c>
      <c r="C11" s="100">
        <v>-0.21307100000000001</v>
      </c>
      <c r="D11" s="101">
        <v>0.31118129999999999</v>
      </c>
      <c r="E11" s="102">
        <v>1.97687E-2</v>
      </c>
      <c r="F11" s="102">
        <v>7.1534200000000006E-2</v>
      </c>
      <c r="G11" s="102">
        <v>9.1302900000000006E-2</v>
      </c>
      <c r="H11" s="101">
        <v>0.31329820000000003</v>
      </c>
      <c r="I11" s="102">
        <v>1.4323300000000001E-2</v>
      </c>
      <c r="J11" s="102">
        <v>7.3532100000000003E-2</v>
      </c>
      <c r="K11" s="102">
        <v>8.78554E-2</v>
      </c>
      <c r="L11" s="101">
        <v>0.33394410000000002</v>
      </c>
      <c r="M11" s="102">
        <v>1.8938099999999999E-2</v>
      </c>
      <c r="N11" s="102">
        <v>7.2075E-2</v>
      </c>
      <c r="O11" s="102">
        <v>9.1012999999999997E-2</v>
      </c>
      <c r="P11" s="101">
        <v>0.33071790000000001</v>
      </c>
      <c r="Q11" s="102">
        <v>2.4775999999999999E-2</v>
      </c>
      <c r="R11" s="102">
        <v>7.3353799999999997E-2</v>
      </c>
      <c r="S11" s="102">
        <v>9.8129800000000003E-2</v>
      </c>
      <c r="T11" s="101">
        <v>0.37191239999999998</v>
      </c>
      <c r="U11" s="102">
        <v>3.0121100000000001E-2</v>
      </c>
      <c r="V11" s="102">
        <v>7.5147199999999997E-2</v>
      </c>
      <c r="W11" s="102">
        <v>0.1052684</v>
      </c>
      <c r="X11" s="101">
        <v>0.41046480000000002</v>
      </c>
      <c r="Y11" s="102">
        <v>2.5121399999999999E-2</v>
      </c>
      <c r="Z11" s="102">
        <v>7.8728400000000004E-2</v>
      </c>
      <c r="AA11" s="102">
        <v>0.1038497</v>
      </c>
    </row>
    <row r="12" spans="1:27" ht="15" customHeight="1">
      <c r="A12" s="98">
        <v>210004</v>
      </c>
      <c r="B12" s="99" t="s">
        <v>66</v>
      </c>
      <c r="C12" s="100">
        <v>0.31203530000000002</v>
      </c>
      <c r="D12" s="101">
        <v>-0.237847</v>
      </c>
      <c r="E12" s="102">
        <v>2.70981E-2</v>
      </c>
      <c r="F12" s="102">
        <v>7.8976099999999994E-2</v>
      </c>
      <c r="G12" s="102">
        <v>0.1060743</v>
      </c>
      <c r="H12" s="101">
        <v>-0.18606400000000001</v>
      </c>
      <c r="I12" s="102">
        <v>2.51942E-2</v>
      </c>
      <c r="J12" s="102">
        <v>7.2196300000000005E-2</v>
      </c>
      <c r="K12" s="102">
        <v>9.7390500000000005E-2</v>
      </c>
      <c r="L12" s="101">
        <v>-0.15365599999999999</v>
      </c>
      <c r="M12" s="102">
        <v>1.92312E-2</v>
      </c>
      <c r="N12" s="102">
        <v>7.7931100000000003E-2</v>
      </c>
      <c r="O12" s="102">
        <v>9.7162299999999993E-2</v>
      </c>
      <c r="P12" s="101">
        <v>-0.13466</v>
      </c>
      <c r="Q12" s="102">
        <v>1.67092E-2</v>
      </c>
      <c r="R12" s="102">
        <v>7.7406100000000005E-2</v>
      </c>
      <c r="S12" s="102">
        <v>9.4115299999999999E-2</v>
      </c>
      <c r="T12" s="101">
        <v>-0.167962</v>
      </c>
      <c r="U12" s="102">
        <v>1.3187300000000001E-2</v>
      </c>
      <c r="V12" s="102">
        <v>8.0763299999999996E-2</v>
      </c>
      <c r="W12" s="102">
        <v>9.3950500000000006E-2</v>
      </c>
      <c r="X12" s="101">
        <v>-0.18440200000000001</v>
      </c>
      <c r="Y12" s="102">
        <v>2.0653500000000002E-2</v>
      </c>
      <c r="Z12" s="102">
        <v>7.89353E-2</v>
      </c>
      <c r="AA12" s="102">
        <v>9.9588800000000005E-2</v>
      </c>
    </row>
    <row r="13" spans="1:27" ht="15" customHeight="1">
      <c r="A13" s="98">
        <v>210005</v>
      </c>
      <c r="B13" s="99" t="s">
        <v>67</v>
      </c>
      <c r="C13" s="100">
        <v>-0.115637</v>
      </c>
      <c r="D13" s="101">
        <v>-0.55540100000000003</v>
      </c>
      <c r="E13" s="102">
        <v>2.44973E-2</v>
      </c>
      <c r="F13" s="102">
        <v>8.55934E-2</v>
      </c>
      <c r="G13" s="102">
        <v>0.1100907</v>
      </c>
      <c r="H13" s="101">
        <v>-0.55945699999999998</v>
      </c>
      <c r="I13" s="102">
        <v>3.5320799999999999E-2</v>
      </c>
      <c r="J13" s="102">
        <v>7.8761999999999999E-2</v>
      </c>
      <c r="K13" s="102">
        <v>0.1140828</v>
      </c>
      <c r="L13" s="101">
        <v>-0.59057999999999999</v>
      </c>
      <c r="M13" s="102">
        <v>2.5477400000000001E-2</v>
      </c>
      <c r="N13" s="102">
        <v>7.9991800000000002E-2</v>
      </c>
      <c r="O13" s="102">
        <v>0.1054692</v>
      </c>
      <c r="P13" s="101">
        <v>-0.61818499999999998</v>
      </c>
      <c r="Q13" s="102">
        <v>2.73476E-2</v>
      </c>
      <c r="R13" s="102">
        <v>7.8960299999999997E-2</v>
      </c>
      <c r="S13" s="102">
        <v>0.1063079</v>
      </c>
      <c r="T13" s="101">
        <v>-0.63688900000000004</v>
      </c>
      <c r="U13" s="102">
        <v>1.0605399999999999E-2</v>
      </c>
      <c r="V13" s="102">
        <v>8.5406700000000002E-2</v>
      </c>
      <c r="W13" s="102">
        <v>9.6012100000000003E-2</v>
      </c>
      <c r="X13" s="101">
        <v>-0.63028499999999998</v>
      </c>
      <c r="Y13" s="102">
        <v>2.7700499999999999E-2</v>
      </c>
      <c r="Z13" s="102">
        <v>7.9459299999999997E-2</v>
      </c>
      <c r="AA13" s="102">
        <v>0.1071598</v>
      </c>
    </row>
    <row r="14" spans="1:27" ht="15" customHeight="1">
      <c r="A14" s="98">
        <v>210006</v>
      </c>
      <c r="B14" s="99" t="s">
        <v>68</v>
      </c>
      <c r="C14" s="100">
        <v>-3.5116000000000001E-2</v>
      </c>
      <c r="D14" s="101">
        <v>-1.8276000000000001E-2</v>
      </c>
      <c r="E14" s="102">
        <v>2.9336899999999999E-2</v>
      </c>
      <c r="F14" s="102">
        <v>0.1116857</v>
      </c>
      <c r="G14" s="102">
        <v>0.1410226</v>
      </c>
      <c r="H14" s="101">
        <v>1.722E-3</v>
      </c>
      <c r="I14" s="102">
        <v>2.2442500000000001E-2</v>
      </c>
      <c r="J14" s="102">
        <v>0.1052399</v>
      </c>
      <c r="K14" s="102">
        <v>0.1276825</v>
      </c>
      <c r="L14" s="101">
        <v>-4.6316999999999997E-2</v>
      </c>
      <c r="M14" s="102">
        <v>2.74329E-2</v>
      </c>
      <c r="N14" s="102">
        <v>9.6309900000000004E-2</v>
      </c>
      <c r="O14" s="102">
        <v>0.1237428</v>
      </c>
      <c r="P14" s="101">
        <v>-3.5764999999999998E-2</v>
      </c>
      <c r="Q14" s="102">
        <v>2.0736399999999999E-2</v>
      </c>
      <c r="R14" s="102">
        <v>9.17877E-2</v>
      </c>
      <c r="S14" s="102">
        <v>0.1125241</v>
      </c>
      <c r="T14" s="101">
        <v>-3.5021999999999998E-2</v>
      </c>
      <c r="U14" s="102">
        <v>2.3246900000000001E-2</v>
      </c>
      <c r="V14" s="102">
        <v>8.8604299999999997E-2</v>
      </c>
      <c r="W14" s="102">
        <v>0.1118512</v>
      </c>
      <c r="X14" s="101">
        <v>-4.6153E-2</v>
      </c>
      <c r="Y14" s="102">
        <v>3.04046E-2</v>
      </c>
      <c r="Z14" s="102">
        <v>8.4537200000000007E-2</v>
      </c>
      <c r="AA14" s="102">
        <v>0.1149419</v>
      </c>
    </row>
    <row r="15" spans="1:27" ht="15" customHeight="1">
      <c r="A15" s="98">
        <v>210008</v>
      </c>
      <c r="B15" s="99" t="s">
        <v>69</v>
      </c>
      <c r="C15" s="100">
        <v>0.67524550000000005</v>
      </c>
      <c r="D15" s="101">
        <v>0.52267050000000004</v>
      </c>
      <c r="E15" s="102">
        <v>3.1409800000000002E-2</v>
      </c>
      <c r="F15" s="102">
        <v>9.0221200000000001E-2</v>
      </c>
      <c r="G15" s="102">
        <v>0.121631</v>
      </c>
      <c r="H15" s="101">
        <v>0.46609990000000001</v>
      </c>
      <c r="I15" s="102">
        <v>2.0587600000000001E-2</v>
      </c>
      <c r="J15" s="102">
        <v>7.8343599999999999E-2</v>
      </c>
      <c r="K15" s="102">
        <v>9.8931199999999997E-2</v>
      </c>
      <c r="L15" s="101">
        <v>0.46439180000000002</v>
      </c>
      <c r="M15" s="102">
        <v>2.8288799999999999E-2</v>
      </c>
      <c r="N15" s="102">
        <v>7.7702599999999997E-2</v>
      </c>
      <c r="O15" s="102">
        <v>0.1059914</v>
      </c>
      <c r="P15" s="101">
        <v>0.4567581</v>
      </c>
      <c r="Q15" s="102">
        <v>2.3707700000000002E-2</v>
      </c>
      <c r="R15" s="102">
        <v>7.5770500000000005E-2</v>
      </c>
      <c r="S15" s="102">
        <v>9.9478200000000003E-2</v>
      </c>
      <c r="T15" s="101">
        <v>0.38021539999999998</v>
      </c>
      <c r="U15" s="102">
        <v>2.25367E-2</v>
      </c>
      <c r="V15" s="102">
        <v>7.5337199999999993E-2</v>
      </c>
      <c r="W15" s="102">
        <v>9.78739E-2</v>
      </c>
      <c r="X15" s="101">
        <v>0.39770990000000001</v>
      </c>
      <c r="Y15" s="102">
        <v>1.8749399999999999E-2</v>
      </c>
      <c r="Z15" s="102">
        <v>7.91684E-2</v>
      </c>
      <c r="AA15" s="102">
        <v>9.7917699999999996E-2</v>
      </c>
    </row>
    <row r="16" spans="1:27" ht="15" customHeight="1">
      <c r="A16" s="98">
        <v>210009</v>
      </c>
      <c r="B16" s="99" t="s">
        <v>70</v>
      </c>
      <c r="C16" s="100">
        <v>-4.6378000000000003E-2</v>
      </c>
      <c r="D16" s="101">
        <v>0.152587</v>
      </c>
      <c r="E16" s="102">
        <v>1.91898E-2</v>
      </c>
      <c r="F16" s="102">
        <v>9.9101900000000007E-2</v>
      </c>
      <c r="G16" s="102">
        <v>0.1182917</v>
      </c>
      <c r="H16" s="101">
        <v>0.13458580000000001</v>
      </c>
      <c r="I16" s="102">
        <v>1.4112599999999999E-2</v>
      </c>
      <c r="J16" s="102">
        <v>9.6391599999999994E-2</v>
      </c>
      <c r="K16" s="102">
        <v>0.1105042</v>
      </c>
      <c r="L16" s="101">
        <v>0.14802779999999999</v>
      </c>
      <c r="M16" s="102">
        <v>2.1591800000000001E-2</v>
      </c>
      <c r="N16" s="102">
        <v>9.1974200000000006E-2</v>
      </c>
      <c r="O16" s="102">
        <v>0.113566</v>
      </c>
      <c r="P16" s="101">
        <v>0.17104469999999999</v>
      </c>
      <c r="Q16" s="102">
        <v>2.0250199999999999E-2</v>
      </c>
      <c r="R16" s="102">
        <v>9.1868099999999994E-2</v>
      </c>
      <c r="S16" s="102">
        <v>0.11211839999999999</v>
      </c>
      <c r="T16" s="101">
        <v>0.1978105</v>
      </c>
      <c r="U16" s="102">
        <v>2.07805E-2</v>
      </c>
      <c r="V16" s="102">
        <v>0.1023266</v>
      </c>
      <c r="W16" s="102">
        <v>0.1231072</v>
      </c>
      <c r="X16" s="101">
        <v>0.19797719999999999</v>
      </c>
      <c r="Y16" s="102">
        <v>2.0122999999999999E-2</v>
      </c>
      <c r="Z16" s="102">
        <v>0.10210859999999999</v>
      </c>
      <c r="AA16" s="102">
        <v>0.1222316</v>
      </c>
    </row>
    <row r="17" spans="1:27" ht="15" customHeight="1">
      <c r="A17" s="98">
        <v>210011</v>
      </c>
      <c r="B17" s="99" t="s">
        <v>71</v>
      </c>
      <c r="C17" s="100">
        <v>0.1049634</v>
      </c>
      <c r="D17" s="101">
        <v>0.45783200000000002</v>
      </c>
      <c r="E17" s="102">
        <v>2.4331999999999999E-2</v>
      </c>
      <c r="F17" s="102">
        <v>8.1265599999999993E-2</v>
      </c>
      <c r="G17" s="102">
        <v>0.1055975</v>
      </c>
      <c r="H17" s="101">
        <v>0.46892830000000002</v>
      </c>
      <c r="I17" s="102">
        <v>1.9140500000000001E-2</v>
      </c>
      <c r="J17" s="102">
        <v>8.6341299999999996E-2</v>
      </c>
      <c r="K17" s="102">
        <v>0.1054819</v>
      </c>
      <c r="L17" s="101">
        <v>0.48616759999999998</v>
      </c>
      <c r="M17" s="102">
        <v>2.1767399999999999E-2</v>
      </c>
      <c r="N17" s="102">
        <v>7.9644800000000002E-2</v>
      </c>
      <c r="O17" s="102">
        <v>0.10141219999999999</v>
      </c>
      <c r="P17" s="101">
        <v>0.52416220000000002</v>
      </c>
      <c r="Q17" s="102">
        <v>2.4583199999999999E-2</v>
      </c>
      <c r="R17" s="102">
        <v>7.31937E-2</v>
      </c>
      <c r="S17" s="102">
        <v>9.77769E-2</v>
      </c>
      <c r="T17" s="101">
        <v>0.4244791</v>
      </c>
      <c r="U17" s="102">
        <v>2.0243899999999999E-2</v>
      </c>
      <c r="V17" s="102">
        <v>7.5277700000000003E-2</v>
      </c>
      <c r="W17" s="102">
        <v>9.5521700000000001E-2</v>
      </c>
      <c r="X17" s="101">
        <v>0.41402549999999999</v>
      </c>
      <c r="Y17" s="102">
        <v>2.2020600000000001E-2</v>
      </c>
      <c r="Z17" s="102">
        <v>7.7380000000000004E-2</v>
      </c>
      <c r="AA17" s="102">
        <v>9.9400600000000006E-2</v>
      </c>
    </row>
    <row r="18" spans="1:27" ht="15" customHeight="1">
      <c r="A18" s="98">
        <v>210012</v>
      </c>
      <c r="B18" s="99" t="s">
        <v>72</v>
      </c>
      <c r="C18" s="100">
        <v>0.65809309999999999</v>
      </c>
      <c r="D18" s="101">
        <v>0.67284849999999996</v>
      </c>
      <c r="E18" s="102">
        <v>2.6573900000000001E-2</v>
      </c>
      <c r="F18" s="102">
        <v>8.3790199999999995E-2</v>
      </c>
      <c r="G18" s="102">
        <v>0.11036410000000001</v>
      </c>
      <c r="H18" s="101">
        <v>0.66536980000000001</v>
      </c>
      <c r="I18" s="102">
        <v>1.8707600000000001E-2</v>
      </c>
      <c r="J18" s="102">
        <v>8.0401500000000001E-2</v>
      </c>
      <c r="K18" s="102">
        <v>9.9109100000000006E-2</v>
      </c>
      <c r="L18" s="101">
        <v>0.67182310000000001</v>
      </c>
      <c r="M18" s="102">
        <v>1.7107399999999998E-2</v>
      </c>
      <c r="N18" s="102">
        <v>8.3988599999999997E-2</v>
      </c>
      <c r="O18" s="102">
        <v>0.10109600000000001</v>
      </c>
      <c r="P18" s="101">
        <v>0.61254730000000002</v>
      </c>
      <c r="Q18" s="102">
        <v>1.9101E-2</v>
      </c>
      <c r="R18" s="102">
        <v>7.2512400000000005E-2</v>
      </c>
      <c r="S18" s="102">
        <v>9.1613399999999998E-2</v>
      </c>
      <c r="T18" s="101">
        <v>0.58046799999999998</v>
      </c>
      <c r="U18" s="102">
        <v>1.8945300000000002E-2</v>
      </c>
      <c r="V18" s="102">
        <v>7.3053000000000007E-2</v>
      </c>
      <c r="W18" s="102">
        <v>9.1998300000000005E-2</v>
      </c>
      <c r="X18" s="101">
        <v>0.58314290000000002</v>
      </c>
      <c r="Y18" s="102">
        <v>1.6026800000000001E-2</v>
      </c>
      <c r="Z18" s="102">
        <v>7.9986500000000002E-2</v>
      </c>
      <c r="AA18" s="102">
        <v>9.6013299999999996E-2</v>
      </c>
    </row>
    <row r="19" spans="1:27" ht="15" customHeight="1">
      <c r="A19" s="98">
        <v>210015</v>
      </c>
      <c r="B19" s="99" t="s">
        <v>73</v>
      </c>
      <c r="C19" s="100">
        <v>-0.147678</v>
      </c>
      <c r="D19" s="101">
        <v>0.2155281</v>
      </c>
      <c r="E19" s="102">
        <v>2.2431799999999998E-2</v>
      </c>
      <c r="F19" s="102">
        <v>9.2043299999999995E-2</v>
      </c>
      <c r="G19" s="102">
        <v>0.1144751</v>
      </c>
      <c r="H19" s="101">
        <v>0.22045670000000001</v>
      </c>
      <c r="I19" s="102">
        <v>1.9672200000000001E-2</v>
      </c>
      <c r="J19" s="102">
        <v>8.2687300000000005E-2</v>
      </c>
      <c r="K19" s="102">
        <v>0.1023596</v>
      </c>
      <c r="L19" s="101">
        <v>0.2129752</v>
      </c>
      <c r="M19" s="102">
        <v>1.9211099999999998E-2</v>
      </c>
      <c r="N19" s="102">
        <v>8.9356099999999994E-2</v>
      </c>
      <c r="O19" s="102">
        <v>0.1085672</v>
      </c>
      <c r="P19" s="101">
        <v>0.21491550000000001</v>
      </c>
      <c r="Q19" s="102">
        <v>2.0520799999999999E-2</v>
      </c>
      <c r="R19" s="102">
        <v>8.5261799999999999E-2</v>
      </c>
      <c r="S19" s="102">
        <v>0.1057825</v>
      </c>
      <c r="T19" s="101">
        <v>0.18028659999999999</v>
      </c>
      <c r="U19" s="102">
        <v>2.6065399999999999E-2</v>
      </c>
      <c r="V19" s="102">
        <v>9.0685000000000002E-2</v>
      </c>
      <c r="W19" s="102">
        <v>0.1167504</v>
      </c>
      <c r="X19" s="101">
        <v>0.167018</v>
      </c>
      <c r="Y19" s="102">
        <v>2.6318399999999999E-2</v>
      </c>
      <c r="Z19" s="102">
        <v>9.5433400000000002E-2</v>
      </c>
      <c r="AA19" s="102">
        <v>0.12175179999999999</v>
      </c>
    </row>
    <row r="20" spans="1:27" ht="15" customHeight="1">
      <c r="A20" s="98">
        <v>210016</v>
      </c>
      <c r="B20" s="99" t="s">
        <v>74</v>
      </c>
      <c r="C20" s="100">
        <v>4.9767100000000002E-2</v>
      </c>
      <c r="D20" s="101">
        <v>-0.11422499999999999</v>
      </c>
      <c r="E20" s="102">
        <v>2.6433100000000001E-2</v>
      </c>
      <c r="F20" s="102">
        <v>8.3892400000000006E-2</v>
      </c>
      <c r="G20" s="102">
        <v>0.11032550000000001</v>
      </c>
      <c r="H20" s="101">
        <v>-0.147231</v>
      </c>
      <c r="I20" s="102">
        <v>2.0722999999999998E-2</v>
      </c>
      <c r="J20" s="102">
        <v>7.7826999999999993E-2</v>
      </c>
      <c r="K20" s="102">
        <v>9.8549999999999999E-2</v>
      </c>
      <c r="L20" s="101">
        <v>-0.193277</v>
      </c>
      <c r="M20" s="102">
        <v>2.8365000000000001E-2</v>
      </c>
      <c r="N20" s="102">
        <v>8.0010499999999998E-2</v>
      </c>
      <c r="O20" s="102">
        <v>0.1083755</v>
      </c>
      <c r="P20" s="101">
        <v>-0.15456600000000001</v>
      </c>
      <c r="Q20" s="102">
        <v>1.4590000000000001E-2</v>
      </c>
      <c r="R20" s="102">
        <v>7.4935399999999999E-2</v>
      </c>
      <c r="S20" s="102">
        <v>8.9525400000000005E-2</v>
      </c>
      <c r="T20" s="101">
        <v>-0.10944</v>
      </c>
      <c r="U20" s="102">
        <v>2.2065399999999999E-2</v>
      </c>
      <c r="V20" s="102">
        <v>7.2956400000000005E-2</v>
      </c>
      <c r="W20" s="102">
        <v>9.5021700000000001E-2</v>
      </c>
      <c r="X20" s="101">
        <v>-6.5043000000000004E-2</v>
      </c>
      <c r="Y20" s="102">
        <v>2.5180000000000001E-2</v>
      </c>
      <c r="Z20" s="102">
        <v>7.4892100000000003E-2</v>
      </c>
      <c r="AA20" s="102">
        <v>0.1000721</v>
      </c>
    </row>
    <row r="21" spans="1:27" ht="15" customHeight="1">
      <c r="A21" s="98">
        <v>210017</v>
      </c>
      <c r="B21" s="99" t="s">
        <v>75</v>
      </c>
      <c r="C21" s="100">
        <v>-1.8617999999999999E-2</v>
      </c>
      <c r="D21" s="101">
        <v>0.26955230000000002</v>
      </c>
      <c r="E21" s="102">
        <v>1.5211199999999999E-2</v>
      </c>
      <c r="F21" s="102">
        <v>5.9775099999999998E-2</v>
      </c>
      <c r="G21" s="102">
        <v>7.4986200000000003E-2</v>
      </c>
      <c r="H21" s="101">
        <v>0.2802924</v>
      </c>
      <c r="I21" s="102">
        <v>1.33294E-2</v>
      </c>
      <c r="J21" s="102">
        <v>5.0805299999999998E-2</v>
      </c>
      <c r="K21" s="102">
        <v>6.4134700000000003E-2</v>
      </c>
      <c r="L21" s="101">
        <v>0.27790409999999999</v>
      </c>
      <c r="M21" s="102">
        <v>1.6035199999999999E-2</v>
      </c>
      <c r="N21" s="102">
        <v>5.38538E-2</v>
      </c>
      <c r="O21" s="102">
        <v>6.9889000000000007E-2</v>
      </c>
      <c r="P21" s="101">
        <v>0.26590419999999998</v>
      </c>
      <c r="Q21" s="102">
        <v>1.2301100000000001E-2</v>
      </c>
      <c r="R21" s="102">
        <v>4.6507899999999998E-2</v>
      </c>
      <c r="S21" s="102">
        <v>5.8809100000000003E-2</v>
      </c>
      <c r="T21" s="101">
        <v>0.290134</v>
      </c>
      <c r="U21" s="102">
        <v>1.2545499999999999E-2</v>
      </c>
      <c r="V21" s="102">
        <v>4.4701200000000003E-2</v>
      </c>
      <c r="W21" s="102">
        <v>5.7246699999999998E-2</v>
      </c>
      <c r="X21" s="101">
        <v>0.26471169999999999</v>
      </c>
      <c r="Y21" s="102">
        <v>1.54997E-2</v>
      </c>
      <c r="Z21" s="102">
        <v>5.4536899999999999E-2</v>
      </c>
      <c r="AA21" s="102">
        <v>7.0036600000000004E-2</v>
      </c>
    </row>
    <row r="22" spans="1:27" ht="15" customHeight="1">
      <c r="A22" s="98">
        <v>210018</v>
      </c>
      <c r="B22" s="99" t="s">
        <v>76</v>
      </c>
      <c r="C22" s="100">
        <v>-5.4900000000000001E-3</v>
      </c>
      <c r="D22" s="101">
        <v>-0.494647</v>
      </c>
      <c r="E22" s="102">
        <v>3.5168100000000001E-2</v>
      </c>
      <c r="F22" s="102">
        <v>7.1762900000000004E-2</v>
      </c>
      <c r="G22" s="102">
        <v>0.106931</v>
      </c>
      <c r="H22" s="101">
        <v>-0.51057900000000001</v>
      </c>
      <c r="I22" s="102">
        <v>2.6952E-2</v>
      </c>
      <c r="J22" s="102">
        <v>8.0356800000000006E-2</v>
      </c>
      <c r="K22" s="102">
        <v>0.1073088</v>
      </c>
      <c r="L22" s="101">
        <v>-0.49715399999999998</v>
      </c>
      <c r="M22" s="102">
        <v>2.5579999999999999E-2</v>
      </c>
      <c r="N22" s="102">
        <v>7.6534699999999997E-2</v>
      </c>
      <c r="O22" s="102">
        <v>0.1021146</v>
      </c>
      <c r="P22" s="101">
        <v>-0.514486</v>
      </c>
      <c r="Q22" s="102">
        <v>2.9124400000000002E-2</v>
      </c>
      <c r="R22" s="102">
        <v>6.9497400000000001E-2</v>
      </c>
      <c r="S22" s="102">
        <v>9.8621799999999996E-2</v>
      </c>
      <c r="T22" s="101">
        <v>-0.56693700000000002</v>
      </c>
      <c r="U22" s="102">
        <v>2.8917000000000002E-2</v>
      </c>
      <c r="V22" s="102">
        <v>7.5123700000000002E-2</v>
      </c>
      <c r="W22" s="102">
        <v>0.1040407</v>
      </c>
      <c r="X22" s="101">
        <v>-0.57047700000000001</v>
      </c>
      <c r="Y22" s="102">
        <v>3.5362299999999999E-2</v>
      </c>
      <c r="Z22" s="102">
        <v>8.5980200000000007E-2</v>
      </c>
      <c r="AA22" s="102">
        <v>0.12134250000000001</v>
      </c>
    </row>
    <row r="23" spans="1:27" ht="15" customHeight="1">
      <c r="A23" s="98">
        <v>210019</v>
      </c>
      <c r="B23" s="99" t="s">
        <v>77</v>
      </c>
      <c r="C23" s="100">
        <v>0.1068887</v>
      </c>
      <c r="D23" s="101">
        <v>0.4051477</v>
      </c>
      <c r="E23" s="102">
        <v>2.3427400000000001E-2</v>
      </c>
      <c r="F23" s="102">
        <v>7.4529499999999999E-2</v>
      </c>
      <c r="G23" s="102">
        <v>9.7957000000000002E-2</v>
      </c>
      <c r="H23" s="101">
        <v>0.41198990000000002</v>
      </c>
      <c r="I23" s="102">
        <v>2.8099300000000001E-2</v>
      </c>
      <c r="J23" s="102">
        <v>7.1647299999999997E-2</v>
      </c>
      <c r="K23" s="102">
        <v>9.9746600000000005E-2</v>
      </c>
      <c r="L23" s="101">
        <v>0.40311249999999998</v>
      </c>
      <c r="M23" s="102">
        <v>2.2072600000000001E-2</v>
      </c>
      <c r="N23" s="102">
        <v>7.2039099999999995E-2</v>
      </c>
      <c r="O23" s="102">
        <v>9.4111799999999995E-2</v>
      </c>
      <c r="P23" s="101">
        <v>0.39831499999999997</v>
      </c>
      <c r="Q23" s="102">
        <v>1.7633800000000002E-2</v>
      </c>
      <c r="R23" s="102">
        <v>6.7739199999999999E-2</v>
      </c>
      <c r="S23" s="102">
        <v>8.5373000000000004E-2</v>
      </c>
      <c r="T23" s="101">
        <v>0.37402780000000002</v>
      </c>
      <c r="U23" s="102">
        <v>2.15593E-2</v>
      </c>
      <c r="V23" s="102">
        <v>6.4958799999999997E-2</v>
      </c>
      <c r="W23" s="102">
        <v>8.6518100000000001E-2</v>
      </c>
      <c r="X23" s="101">
        <v>0.32915759999999999</v>
      </c>
      <c r="Y23" s="102">
        <v>2.1165099999999999E-2</v>
      </c>
      <c r="Z23" s="102">
        <v>7.3644799999999996E-2</v>
      </c>
      <c r="AA23" s="102">
        <v>9.4810000000000005E-2</v>
      </c>
    </row>
    <row r="24" spans="1:27" ht="15" customHeight="1">
      <c r="A24" s="98">
        <v>210022</v>
      </c>
      <c r="B24" s="99" t="s">
        <v>78</v>
      </c>
      <c r="C24" s="100">
        <v>1.5880000000000001E-4</v>
      </c>
      <c r="D24" s="101">
        <v>-0.87237799999999999</v>
      </c>
      <c r="E24" s="102">
        <v>3.7776299999999999E-2</v>
      </c>
      <c r="F24" s="102">
        <v>8.0899499999999999E-2</v>
      </c>
      <c r="G24" s="102">
        <v>0.1186758</v>
      </c>
      <c r="H24" s="101">
        <v>-0.86684600000000001</v>
      </c>
      <c r="I24" s="102">
        <v>2.8438000000000001E-2</v>
      </c>
      <c r="J24" s="102">
        <v>7.5781699999999994E-2</v>
      </c>
      <c r="K24" s="102">
        <v>0.1042197</v>
      </c>
      <c r="L24" s="101">
        <v>-0.82756200000000002</v>
      </c>
      <c r="M24" s="102">
        <v>2.5103E-2</v>
      </c>
      <c r="N24" s="102">
        <v>8.1102300000000002E-2</v>
      </c>
      <c r="O24" s="102">
        <v>0.1062053</v>
      </c>
      <c r="P24" s="101">
        <v>-0.813747</v>
      </c>
      <c r="Q24" s="102">
        <v>3.4748399999999999E-2</v>
      </c>
      <c r="R24" s="102">
        <v>7.4900099999999997E-2</v>
      </c>
      <c r="S24" s="102">
        <v>0.1096485</v>
      </c>
      <c r="T24" s="101">
        <v>-0.84068100000000001</v>
      </c>
      <c r="U24" s="102">
        <v>2.9777399999999999E-2</v>
      </c>
      <c r="V24" s="102">
        <v>7.72143E-2</v>
      </c>
      <c r="W24" s="102">
        <v>0.1069918</v>
      </c>
      <c r="X24" s="101">
        <v>-0.86147399999999996</v>
      </c>
      <c r="Y24" s="102">
        <v>3.77703E-2</v>
      </c>
      <c r="Z24" s="102">
        <v>8.3993899999999996E-2</v>
      </c>
      <c r="AA24" s="102">
        <v>0.12176430000000001</v>
      </c>
    </row>
    <row r="25" spans="1:27" ht="15" customHeight="1">
      <c r="A25" s="98">
        <v>210023</v>
      </c>
      <c r="B25" s="99" t="s">
        <v>79</v>
      </c>
      <c r="C25" s="100">
        <v>-0.15254100000000001</v>
      </c>
      <c r="D25" s="101">
        <v>-0.60615600000000003</v>
      </c>
      <c r="E25" s="102">
        <v>2.41187E-2</v>
      </c>
      <c r="F25" s="102">
        <v>8.8825699999999994E-2</v>
      </c>
      <c r="G25" s="102">
        <v>0.1129444</v>
      </c>
      <c r="H25" s="101">
        <v>-0.59255100000000005</v>
      </c>
      <c r="I25" s="102">
        <v>2.4502699999999999E-2</v>
      </c>
      <c r="J25" s="102">
        <v>8.4532300000000005E-2</v>
      </c>
      <c r="K25" s="102">
        <v>0.1090349</v>
      </c>
      <c r="L25" s="101">
        <v>-0.59194400000000003</v>
      </c>
      <c r="M25" s="102">
        <v>2.69286E-2</v>
      </c>
      <c r="N25" s="102">
        <v>8.6667999999999995E-2</v>
      </c>
      <c r="O25" s="102">
        <v>0.11359660000000001</v>
      </c>
      <c r="P25" s="101">
        <v>-0.61883900000000003</v>
      </c>
      <c r="Q25" s="102">
        <v>2.6703399999999999E-2</v>
      </c>
      <c r="R25" s="102">
        <v>8.6237900000000006E-2</v>
      </c>
      <c r="S25" s="102">
        <v>0.11294129999999999</v>
      </c>
      <c r="T25" s="101">
        <v>-0.65140299999999995</v>
      </c>
      <c r="U25" s="102">
        <v>1.6411200000000001E-2</v>
      </c>
      <c r="V25" s="102">
        <v>8.6665300000000001E-2</v>
      </c>
      <c r="W25" s="102">
        <v>0.1030765</v>
      </c>
      <c r="X25" s="101">
        <v>-0.66245799999999999</v>
      </c>
      <c r="Y25" s="102">
        <v>2.8459999999999999E-2</v>
      </c>
      <c r="Z25" s="102">
        <v>8.0043900000000001E-2</v>
      </c>
      <c r="AA25" s="102">
        <v>0.1085039</v>
      </c>
    </row>
    <row r="26" spans="1:27" ht="15" customHeight="1">
      <c r="A26" s="98">
        <v>210024</v>
      </c>
      <c r="B26" s="99" t="s">
        <v>80</v>
      </c>
      <c r="C26" s="100">
        <v>-2.4143000000000001E-2</v>
      </c>
      <c r="D26" s="101">
        <v>0.63730100000000001</v>
      </c>
      <c r="E26" s="102">
        <v>3.0055100000000001E-2</v>
      </c>
      <c r="F26" s="102">
        <v>8.2978099999999999E-2</v>
      </c>
      <c r="G26" s="102">
        <v>0.1130333</v>
      </c>
      <c r="H26" s="101">
        <v>0.62786310000000001</v>
      </c>
      <c r="I26" s="102">
        <v>2.3588999999999999E-2</v>
      </c>
      <c r="J26" s="102">
        <v>8.3405999999999994E-2</v>
      </c>
      <c r="K26" s="102">
        <v>0.10699500000000001</v>
      </c>
      <c r="L26" s="101">
        <v>0.62977119999999998</v>
      </c>
      <c r="M26" s="102">
        <v>2.6355400000000001E-2</v>
      </c>
      <c r="N26" s="102">
        <v>8.5215299999999994E-2</v>
      </c>
      <c r="O26" s="102">
        <v>0.11157069999999999</v>
      </c>
      <c r="P26" s="101">
        <v>0.61012999999999995</v>
      </c>
      <c r="Q26" s="102">
        <v>2.4676799999999999E-2</v>
      </c>
      <c r="R26" s="102">
        <v>7.8459000000000001E-2</v>
      </c>
      <c r="S26" s="102">
        <v>0.1031358</v>
      </c>
      <c r="T26" s="101">
        <v>0.47555779999999997</v>
      </c>
      <c r="U26" s="102">
        <v>2.0410000000000001E-2</v>
      </c>
      <c r="V26" s="102">
        <v>7.6815800000000004E-2</v>
      </c>
      <c r="W26" s="102">
        <v>9.7225800000000001E-2</v>
      </c>
      <c r="X26" s="101">
        <v>0.48470170000000001</v>
      </c>
      <c r="Y26" s="102">
        <v>3.0798699999999998E-2</v>
      </c>
      <c r="Z26" s="102">
        <v>7.3832200000000001E-2</v>
      </c>
      <c r="AA26" s="102">
        <v>0.1046309</v>
      </c>
    </row>
    <row r="27" spans="1:27" ht="15" customHeight="1">
      <c r="A27" s="98">
        <v>210027</v>
      </c>
      <c r="B27" s="99" t="s">
        <v>81</v>
      </c>
      <c r="C27" s="100">
        <v>0.36413050000000002</v>
      </c>
      <c r="D27" s="101">
        <v>0.61266880000000001</v>
      </c>
      <c r="E27" s="102">
        <v>3.4478099999999998E-2</v>
      </c>
      <c r="F27" s="102">
        <v>7.3158200000000007E-2</v>
      </c>
      <c r="G27" s="102">
        <v>0.1076363</v>
      </c>
      <c r="H27" s="101">
        <v>0.61278759999999999</v>
      </c>
      <c r="I27" s="102">
        <v>3.4969300000000002E-2</v>
      </c>
      <c r="J27" s="102">
        <v>6.6014799999999998E-2</v>
      </c>
      <c r="K27" s="102">
        <v>0.1009842</v>
      </c>
      <c r="L27" s="101">
        <v>0.60398079999999998</v>
      </c>
      <c r="M27" s="102">
        <v>2.31775E-2</v>
      </c>
      <c r="N27" s="102">
        <v>6.4810900000000005E-2</v>
      </c>
      <c r="O27" s="102">
        <v>8.7988399999999994E-2</v>
      </c>
      <c r="P27" s="101">
        <v>0.61594210000000005</v>
      </c>
      <c r="Q27" s="102">
        <v>2.4807099999999999E-2</v>
      </c>
      <c r="R27" s="102">
        <v>6.6087999999999994E-2</v>
      </c>
      <c r="S27" s="102">
        <v>9.0895100000000006E-2</v>
      </c>
      <c r="T27" s="101">
        <v>0.59510050000000003</v>
      </c>
      <c r="U27" s="102">
        <v>2.7761299999999999E-2</v>
      </c>
      <c r="V27" s="102">
        <v>7.1202500000000002E-2</v>
      </c>
      <c r="W27" s="102">
        <v>9.8963800000000005E-2</v>
      </c>
      <c r="X27" s="101">
        <v>0.58605969999999996</v>
      </c>
      <c r="Y27" s="102">
        <v>2.52748E-2</v>
      </c>
      <c r="Z27" s="102">
        <v>6.9456799999999999E-2</v>
      </c>
      <c r="AA27" s="102">
        <v>9.4731499999999996E-2</v>
      </c>
    </row>
    <row r="28" spans="1:27" ht="15" customHeight="1">
      <c r="A28" s="98">
        <v>210028</v>
      </c>
      <c r="B28" s="99" t="s">
        <v>82</v>
      </c>
      <c r="C28" s="100">
        <v>-0.30912000000000001</v>
      </c>
      <c r="D28" s="101">
        <v>-0.42952099999999999</v>
      </c>
      <c r="E28" s="102">
        <v>2.4463800000000001E-2</v>
      </c>
      <c r="F28" s="102">
        <v>7.5004199999999993E-2</v>
      </c>
      <c r="G28" s="102">
        <v>9.9468000000000001E-2</v>
      </c>
      <c r="H28" s="101">
        <v>-0.39022299999999999</v>
      </c>
      <c r="I28" s="102">
        <v>3.1429400000000003E-2</v>
      </c>
      <c r="J28" s="102">
        <v>8.4013599999999994E-2</v>
      </c>
      <c r="K28" s="102">
        <v>0.115443</v>
      </c>
      <c r="L28" s="101">
        <v>-0.39129999999999998</v>
      </c>
      <c r="M28" s="102">
        <v>3.2467999999999997E-2</v>
      </c>
      <c r="N28" s="102">
        <v>8.5287500000000002E-2</v>
      </c>
      <c r="O28" s="102">
        <v>0.1177555</v>
      </c>
      <c r="P28" s="101">
        <v>-0.396125</v>
      </c>
      <c r="Q28" s="102">
        <v>2.5202800000000001E-2</v>
      </c>
      <c r="R28" s="102">
        <v>7.7897400000000006E-2</v>
      </c>
      <c r="S28" s="102">
        <v>0.1031002</v>
      </c>
      <c r="T28" s="101">
        <v>-0.41535899999999998</v>
      </c>
      <c r="U28" s="102">
        <v>2.7220399999999999E-2</v>
      </c>
      <c r="V28" s="102">
        <v>7.7366400000000002E-2</v>
      </c>
      <c r="W28" s="102">
        <v>0.10458679999999999</v>
      </c>
      <c r="X28" s="101">
        <v>-0.41400100000000001</v>
      </c>
      <c r="Y28" s="102">
        <v>3.5409599999999999E-2</v>
      </c>
      <c r="Z28" s="102">
        <v>7.8168899999999999E-2</v>
      </c>
      <c r="AA28" s="102">
        <v>0.1135785</v>
      </c>
    </row>
    <row r="29" spans="1:27" ht="15" customHeight="1">
      <c r="A29" s="98">
        <v>210029</v>
      </c>
      <c r="B29" s="99" t="s">
        <v>83</v>
      </c>
      <c r="C29" s="100">
        <v>-0.348717</v>
      </c>
      <c r="D29" s="101">
        <v>0.36187160000000002</v>
      </c>
      <c r="E29" s="102">
        <v>1.9271900000000002E-2</v>
      </c>
      <c r="F29" s="102">
        <v>9.5376000000000002E-2</v>
      </c>
      <c r="G29" s="102">
        <v>0.1146479</v>
      </c>
      <c r="H29" s="101">
        <v>0.33678160000000001</v>
      </c>
      <c r="I29" s="102">
        <v>1.9908700000000001E-2</v>
      </c>
      <c r="J29" s="102">
        <v>9.0036699999999997E-2</v>
      </c>
      <c r="K29" s="102">
        <v>0.1099454</v>
      </c>
      <c r="L29" s="101">
        <v>0.34457939999999998</v>
      </c>
      <c r="M29" s="102">
        <v>2.73136E-2</v>
      </c>
      <c r="N29" s="102">
        <v>9.4541200000000006E-2</v>
      </c>
      <c r="O29" s="102">
        <v>0.1218548</v>
      </c>
      <c r="P29" s="101">
        <v>0.38113059999999999</v>
      </c>
      <c r="Q29" s="102">
        <v>2.4505300000000001E-2</v>
      </c>
      <c r="R29" s="102">
        <v>9.05392E-2</v>
      </c>
      <c r="S29" s="102">
        <v>0.11504449999999999</v>
      </c>
      <c r="T29" s="101">
        <v>0.40094249999999998</v>
      </c>
      <c r="U29" s="102">
        <v>2.53666E-2</v>
      </c>
      <c r="V29" s="102">
        <v>9.6685599999999997E-2</v>
      </c>
      <c r="W29" s="102">
        <v>0.1220522</v>
      </c>
      <c r="X29" s="101">
        <v>0.41218500000000002</v>
      </c>
      <c r="Y29" s="102">
        <v>2.9590700000000001E-2</v>
      </c>
      <c r="Z29" s="102">
        <v>9.6592200000000003E-2</v>
      </c>
      <c r="AA29" s="102">
        <v>0.12618289999999999</v>
      </c>
    </row>
    <row r="30" spans="1:27" ht="15" customHeight="1">
      <c r="A30" s="98">
        <v>210030</v>
      </c>
      <c r="B30" s="99" t="s">
        <v>84</v>
      </c>
      <c r="C30" s="100">
        <v>0.15683900000000001</v>
      </c>
      <c r="D30" s="101">
        <v>-0.145315</v>
      </c>
      <c r="E30" s="102">
        <v>2.4324800000000001E-2</v>
      </c>
      <c r="F30" s="102">
        <v>7.7249499999999999E-2</v>
      </c>
      <c r="G30" s="102">
        <v>0.10157430000000001</v>
      </c>
      <c r="H30" s="101">
        <v>-0.288526</v>
      </c>
      <c r="I30" s="102">
        <v>1.68501E-2</v>
      </c>
      <c r="J30" s="102">
        <v>6.7138500000000004E-2</v>
      </c>
      <c r="K30" s="102">
        <v>8.3988599999999997E-2</v>
      </c>
      <c r="L30" s="101">
        <v>-0.27609800000000001</v>
      </c>
      <c r="M30" s="102">
        <v>1.8710000000000001E-2</v>
      </c>
      <c r="N30" s="102">
        <v>6.4427499999999999E-2</v>
      </c>
      <c r="O30" s="102">
        <v>8.3137500000000003E-2</v>
      </c>
      <c r="P30" s="101">
        <v>-0.17560799999999999</v>
      </c>
      <c r="Q30" s="102">
        <v>1.9128200000000001E-2</v>
      </c>
      <c r="R30" s="102">
        <v>6.4680100000000004E-2</v>
      </c>
      <c r="S30" s="102">
        <v>8.3808300000000002E-2</v>
      </c>
      <c r="T30" s="101">
        <v>-9.9628999999999995E-2</v>
      </c>
      <c r="U30" s="102">
        <v>1.8667E-2</v>
      </c>
      <c r="V30" s="102">
        <v>5.9364100000000003E-2</v>
      </c>
      <c r="W30" s="102">
        <v>7.8031100000000006E-2</v>
      </c>
      <c r="X30" s="101">
        <v>-0.152474</v>
      </c>
      <c r="Y30" s="102">
        <v>2.1026900000000001E-2</v>
      </c>
      <c r="Z30" s="102">
        <v>6.0927099999999998E-2</v>
      </c>
      <c r="AA30" s="102">
        <v>8.1953999999999999E-2</v>
      </c>
    </row>
    <row r="31" spans="1:27" ht="15" customHeight="1">
      <c r="A31" s="98">
        <v>210032</v>
      </c>
      <c r="B31" s="99" t="s">
        <v>85</v>
      </c>
      <c r="C31" s="100">
        <v>8.3419400000000005E-2</v>
      </c>
      <c r="D31" s="101">
        <v>-0.123239</v>
      </c>
      <c r="E31" s="102">
        <v>3.1435600000000001E-2</v>
      </c>
      <c r="F31" s="102">
        <v>8.4521100000000002E-2</v>
      </c>
      <c r="G31" s="102">
        <v>0.1159567</v>
      </c>
      <c r="H31" s="101">
        <v>-0.15168000000000001</v>
      </c>
      <c r="I31" s="102">
        <v>2.0348600000000001E-2</v>
      </c>
      <c r="J31" s="102">
        <v>9.5218899999999995E-2</v>
      </c>
      <c r="K31" s="102">
        <v>0.1155675</v>
      </c>
      <c r="L31" s="101">
        <v>-7.6160000000000005E-2</v>
      </c>
      <c r="M31" s="102">
        <v>2.37494E-2</v>
      </c>
      <c r="N31" s="102">
        <v>8.0519900000000005E-2</v>
      </c>
      <c r="O31" s="102">
        <v>0.1042693</v>
      </c>
      <c r="P31" s="101">
        <v>-3.1926000000000003E-2</v>
      </c>
      <c r="Q31" s="102">
        <v>2.0474200000000001E-2</v>
      </c>
      <c r="R31" s="102">
        <v>8.2525100000000004E-2</v>
      </c>
      <c r="S31" s="102">
        <v>0.1029993</v>
      </c>
      <c r="T31" s="101">
        <v>-3.0022E-2</v>
      </c>
      <c r="U31" s="102">
        <v>2.75661E-2</v>
      </c>
      <c r="V31" s="102">
        <v>8.0809400000000003E-2</v>
      </c>
      <c r="W31" s="102">
        <v>0.1083755</v>
      </c>
      <c r="X31" s="101">
        <v>-4.4119999999999999E-2</v>
      </c>
      <c r="Y31" s="102">
        <v>2.9015099999999999E-2</v>
      </c>
      <c r="Z31" s="102">
        <v>7.6018100000000005E-2</v>
      </c>
      <c r="AA31" s="102">
        <v>0.10503319999999999</v>
      </c>
    </row>
    <row r="32" spans="1:27" ht="15" customHeight="1">
      <c r="A32" s="98">
        <v>210033</v>
      </c>
      <c r="B32" s="99" t="s">
        <v>86</v>
      </c>
      <c r="C32" s="100">
        <v>-0.14371100000000001</v>
      </c>
      <c r="D32" s="101">
        <v>-0.59507299999999996</v>
      </c>
      <c r="E32" s="102">
        <v>3.9316999999999998E-2</v>
      </c>
      <c r="F32" s="102">
        <v>8.8253100000000001E-2</v>
      </c>
      <c r="G32" s="102">
        <v>0.12757009999999999</v>
      </c>
      <c r="H32" s="101">
        <v>-0.59316400000000002</v>
      </c>
      <c r="I32" s="102">
        <v>3.1192500000000001E-2</v>
      </c>
      <c r="J32" s="102">
        <v>8.2477700000000001E-2</v>
      </c>
      <c r="K32" s="102">
        <v>0.1136701</v>
      </c>
      <c r="L32" s="101">
        <v>-0.613842</v>
      </c>
      <c r="M32" s="102">
        <v>2.81105E-2</v>
      </c>
      <c r="N32" s="102">
        <v>7.7656500000000003E-2</v>
      </c>
      <c r="O32" s="102">
        <v>0.105767</v>
      </c>
      <c r="P32" s="101">
        <v>-0.60101499999999997</v>
      </c>
      <c r="Q32" s="102">
        <v>2.6332100000000001E-2</v>
      </c>
      <c r="R32" s="102">
        <v>7.4433399999999997E-2</v>
      </c>
      <c r="S32" s="102">
        <v>0.10076549999999999</v>
      </c>
      <c r="T32" s="101">
        <v>-0.61735300000000004</v>
      </c>
      <c r="U32" s="102">
        <v>4.4875699999999998E-2</v>
      </c>
      <c r="V32" s="102">
        <v>8.4178100000000006E-2</v>
      </c>
      <c r="W32" s="102">
        <v>0.1290539</v>
      </c>
      <c r="X32" s="101">
        <v>-0.60540899999999997</v>
      </c>
      <c r="Y32" s="102">
        <v>4.5915600000000001E-2</v>
      </c>
      <c r="Z32" s="102">
        <v>8.2079299999999994E-2</v>
      </c>
      <c r="AA32" s="102">
        <v>0.12799489999999999</v>
      </c>
    </row>
    <row r="33" spans="1:27" ht="15" customHeight="1">
      <c r="A33" s="98">
        <v>210034</v>
      </c>
      <c r="B33" s="99" t="s">
        <v>87</v>
      </c>
      <c r="C33" s="100">
        <v>-0.107616</v>
      </c>
      <c r="D33" s="101">
        <v>0.51464330000000003</v>
      </c>
      <c r="E33" s="102">
        <v>2.3258399999999999E-2</v>
      </c>
      <c r="F33" s="102">
        <v>0.10306650000000001</v>
      </c>
      <c r="G33" s="102">
        <v>0.12632479999999999</v>
      </c>
      <c r="H33" s="101">
        <v>0.51017769999999996</v>
      </c>
      <c r="I33" s="102">
        <v>1.5821399999999999E-2</v>
      </c>
      <c r="J33" s="102">
        <v>9.6278900000000001E-2</v>
      </c>
      <c r="K33" s="102">
        <v>0.1121003</v>
      </c>
      <c r="L33" s="101">
        <v>0.51873840000000004</v>
      </c>
      <c r="M33" s="102">
        <v>2.7196399999999999E-2</v>
      </c>
      <c r="N33" s="102">
        <v>9.6576400000000007E-2</v>
      </c>
      <c r="O33" s="102">
        <v>0.1237727</v>
      </c>
      <c r="P33" s="101">
        <v>0.62388719999999998</v>
      </c>
      <c r="Q33" s="102">
        <v>2.2268699999999999E-2</v>
      </c>
      <c r="R33" s="102">
        <v>0.101394</v>
      </c>
      <c r="S33" s="102">
        <v>0.1236627</v>
      </c>
      <c r="T33" s="101">
        <v>0.61629149999999999</v>
      </c>
      <c r="U33" s="102">
        <v>1.1057300000000001E-2</v>
      </c>
      <c r="V33" s="102">
        <v>0.1013684</v>
      </c>
      <c r="W33" s="102">
        <v>0.11242580000000001</v>
      </c>
      <c r="X33" s="101">
        <v>0.56220829999999999</v>
      </c>
      <c r="Y33" s="102">
        <v>2.6063200000000002E-2</v>
      </c>
      <c r="Z33" s="102">
        <v>9.6784700000000001E-2</v>
      </c>
      <c r="AA33" s="102">
        <v>0.12284779999999999</v>
      </c>
    </row>
    <row r="34" spans="1:27" ht="15" customHeight="1">
      <c r="A34" s="98">
        <v>210035</v>
      </c>
      <c r="B34" s="99" t="s">
        <v>88</v>
      </c>
      <c r="C34" s="100">
        <v>0.28711540000000002</v>
      </c>
      <c r="D34" s="101">
        <v>-0.14194899999999999</v>
      </c>
      <c r="E34" s="102">
        <v>2.51462E-2</v>
      </c>
      <c r="F34" s="102">
        <v>6.9053100000000006E-2</v>
      </c>
      <c r="G34" s="102">
        <v>9.41993E-2</v>
      </c>
      <c r="H34" s="101">
        <v>-0.12575700000000001</v>
      </c>
      <c r="I34" s="102">
        <v>1.6481200000000001E-2</v>
      </c>
      <c r="J34" s="102">
        <v>7.5280600000000003E-2</v>
      </c>
      <c r="K34" s="102">
        <v>9.1761800000000004E-2</v>
      </c>
      <c r="L34" s="101">
        <v>-0.15092</v>
      </c>
      <c r="M34" s="102">
        <v>1.8046699999999999E-2</v>
      </c>
      <c r="N34" s="102">
        <v>7.5283100000000006E-2</v>
      </c>
      <c r="O34" s="102">
        <v>9.3329800000000004E-2</v>
      </c>
      <c r="P34" s="101">
        <v>-0.191445</v>
      </c>
      <c r="Q34" s="102">
        <v>1.13723E-2</v>
      </c>
      <c r="R34" s="102">
        <v>7.7252100000000004E-2</v>
      </c>
      <c r="S34" s="102">
        <v>8.8624300000000003E-2</v>
      </c>
      <c r="T34" s="101">
        <v>-0.21621499999999999</v>
      </c>
      <c r="U34" s="102">
        <v>1.6451799999999999E-2</v>
      </c>
      <c r="V34" s="102">
        <v>7.6853500000000005E-2</v>
      </c>
      <c r="W34" s="102">
        <v>9.3305299999999994E-2</v>
      </c>
      <c r="X34" s="101">
        <v>-0.20537</v>
      </c>
      <c r="Y34" s="102">
        <v>1.9536899999999999E-2</v>
      </c>
      <c r="Z34" s="102">
        <v>7.7340599999999995E-2</v>
      </c>
      <c r="AA34" s="102">
        <v>9.6877400000000002E-2</v>
      </c>
    </row>
    <row r="35" spans="1:27" ht="15" customHeight="1">
      <c r="A35" s="98">
        <v>210037</v>
      </c>
      <c r="B35" s="99" t="s">
        <v>89</v>
      </c>
      <c r="C35" s="100">
        <v>0.1386993</v>
      </c>
      <c r="D35" s="101">
        <v>5.8083999999999997E-2</v>
      </c>
      <c r="E35" s="102">
        <v>1.9312699999999999E-2</v>
      </c>
      <c r="F35" s="102">
        <v>6.95239E-2</v>
      </c>
      <c r="G35" s="102">
        <v>8.8836600000000002E-2</v>
      </c>
      <c r="H35" s="101">
        <v>4.3092800000000001E-2</v>
      </c>
      <c r="I35" s="102">
        <v>1.5218300000000001E-2</v>
      </c>
      <c r="J35" s="102">
        <v>6.7872299999999997E-2</v>
      </c>
      <c r="K35" s="102">
        <v>8.3090600000000001E-2</v>
      </c>
      <c r="L35" s="101">
        <v>5.8808699999999998E-2</v>
      </c>
      <c r="M35" s="102">
        <v>1.72415E-2</v>
      </c>
      <c r="N35" s="102">
        <v>6.7710099999999995E-2</v>
      </c>
      <c r="O35" s="102">
        <v>8.4951600000000002E-2</v>
      </c>
      <c r="P35" s="101">
        <v>6.8366E-3</v>
      </c>
      <c r="Q35" s="102">
        <v>1.12563E-2</v>
      </c>
      <c r="R35" s="102">
        <v>5.8774600000000003E-2</v>
      </c>
      <c r="S35" s="102">
        <v>7.0030899999999993E-2</v>
      </c>
      <c r="T35" s="101">
        <v>-2.2569999999999999E-3</v>
      </c>
      <c r="U35" s="102">
        <v>1.19769E-2</v>
      </c>
      <c r="V35" s="102">
        <v>6.3434500000000005E-2</v>
      </c>
      <c r="W35" s="102">
        <v>7.5411500000000006E-2</v>
      </c>
      <c r="X35" s="101">
        <v>-3.1371000000000003E-2</v>
      </c>
      <c r="Y35" s="102">
        <v>1.6960300000000001E-2</v>
      </c>
      <c r="Z35" s="102">
        <v>6.5916799999999998E-2</v>
      </c>
      <c r="AA35" s="102">
        <v>8.2877099999999995E-2</v>
      </c>
    </row>
    <row r="36" spans="1:27" ht="15" customHeight="1">
      <c r="A36" s="98">
        <v>210038</v>
      </c>
      <c r="B36" s="99" t="s">
        <v>90</v>
      </c>
      <c r="C36" s="100">
        <v>0.48224359999999999</v>
      </c>
      <c r="D36" s="101">
        <v>1.0374795000000001</v>
      </c>
      <c r="E36" s="102">
        <v>2.1422500000000001E-2</v>
      </c>
      <c r="F36" s="102">
        <v>9.5156699999999997E-2</v>
      </c>
      <c r="G36" s="102">
        <v>0.11657919999999999</v>
      </c>
      <c r="H36" s="101">
        <v>1.0608165000000001</v>
      </c>
      <c r="I36" s="102">
        <v>1.1531E-2</v>
      </c>
      <c r="J36" s="102">
        <v>9.1036000000000006E-2</v>
      </c>
      <c r="K36" s="102">
        <v>0.10256700000000001</v>
      </c>
      <c r="L36" s="101">
        <v>1.0333914</v>
      </c>
      <c r="M36" s="102">
        <v>1.8851E-2</v>
      </c>
      <c r="N36" s="102">
        <v>8.7887999999999994E-2</v>
      </c>
      <c r="O36" s="102">
        <v>0.106739</v>
      </c>
      <c r="P36" s="101">
        <v>1.1398769</v>
      </c>
      <c r="Q36" s="102">
        <v>1.91938E-2</v>
      </c>
      <c r="R36" s="102">
        <v>9.4539700000000004E-2</v>
      </c>
      <c r="S36" s="102">
        <v>0.1137335</v>
      </c>
      <c r="T36" s="101">
        <v>1.1710574</v>
      </c>
      <c r="U36" s="102">
        <v>1.08801E-2</v>
      </c>
      <c r="V36" s="102">
        <v>0.10611959999999999</v>
      </c>
      <c r="W36" s="102">
        <v>0.1169997</v>
      </c>
      <c r="X36" s="101">
        <v>1.2168224000000001</v>
      </c>
      <c r="Y36" s="102">
        <v>1.44528E-2</v>
      </c>
      <c r="Z36" s="102">
        <v>0.100677</v>
      </c>
      <c r="AA36" s="102">
        <v>0.1151297</v>
      </c>
    </row>
    <row r="37" spans="1:27" ht="15" customHeight="1">
      <c r="A37" s="98">
        <v>210039</v>
      </c>
      <c r="B37" s="99" t="s">
        <v>91</v>
      </c>
      <c r="C37" s="100">
        <v>0.41102820000000001</v>
      </c>
      <c r="D37" s="101">
        <v>-0.52634400000000003</v>
      </c>
      <c r="E37" s="102">
        <v>3.1745099999999998E-2</v>
      </c>
      <c r="F37" s="102">
        <v>7.8248999999999999E-2</v>
      </c>
      <c r="G37" s="102">
        <v>0.1099942</v>
      </c>
      <c r="H37" s="101">
        <v>-0.53145399999999998</v>
      </c>
      <c r="I37" s="102">
        <v>2.4716100000000001E-2</v>
      </c>
      <c r="J37" s="102">
        <v>7.5274900000000006E-2</v>
      </c>
      <c r="K37" s="102">
        <v>9.9990999999999997E-2</v>
      </c>
      <c r="L37" s="101">
        <v>-0.54709700000000006</v>
      </c>
      <c r="M37" s="102">
        <v>2.4874899999999998E-2</v>
      </c>
      <c r="N37" s="102">
        <v>8.3870299999999995E-2</v>
      </c>
      <c r="O37" s="102">
        <v>0.1087452</v>
      </c>
      <c r="P37" s="101">
        <v>-0.54520100000000005</v>
      </c>
      <c r="Q37" s="102">
        <v>2.5503600000000001E-2</v>
      </c>
      <c r="R37" s="102">
        <v>7.5625399999999995E-2</v>
      </c>
      <c r="S37" s="102">
        <v>0.101129</v>
      </c>
      <c r="T37" s="101">
        <v>-0.53539099999999995</v>
      </c>
      <c r="U37" s="102">
        <v>3.04409E-2</v>
      </c>
      <c r="V37" s="102">
        <v>8.3246000000000001E-2</v>
      </c>
      <c r="W37" s="102">
        <v>0.11368689999999999</v>
      </c>
      <c r="X37" s="101">
        <v>-0.544157</v>
      </c>
      <c r="Y37" s="102">
        <v>2.2497900000000001E-2</v>
      </c>
      <c r="Z37" s="102">
        <v>8.0599100000000007E-2</v>
      </c>
      <c r="AA37" s="102">
        <v>0.10309699999999999</v>
      </c>
    </row>
    <row r="38" spans="1:27" ht="15" customHeight="1">
      <c r="A38" s="98">
        <v>210040</v>
      </c>
      <c r="B38" s="99" t="s">
        <v>92</v>
      </c>
      <c r="C38" s="100">
        <v>-6.8465999999999999E-2</v>
      </c>
      <c r="D38" s="101">
        <v>0.54598519999999995</v>
      </c>
      <c r="E38" s="102">
        <v>2.8486500000000001E-2</v>
      </c>
      <c r="F38" s="102">
        <v>9.4442499999999999E-2</v>
      </c>
      <c r="G38" s="102">
        <v>0.122929</v>
      </c>
      <c r="H38" s="101">
        <v>0.49762250000000002</v>
      </c>
      <c r="I38" s="102">
        <v>2.44738E-2</v>
      </c>
      <c r="J38" s="102">
        <v>8.6751499999999995E-2</v>
      </c>
      <c r="K38" s="102">
        <v>0.1112253</v>
      </c>
      <c r="L38" s="101">
        <v>0.54014660000000003</v>
      </c>
      <c r="M38" s="102">
        <v>2.04288E-2</v>
      </c>
      <c r="N38" s="102">
        <v>8.4144800000000006E-2</v>
      </c>
      <c r="O38" s="102">
        <v>0.10457370000000001</v>
      </c>
      <c r="P38" s="101">
        <v>0.55893760000000003</v>
      </c>
      <c r="Q38" s="102">
        <v>3.2631199999999999E-2</v>
      </c>
      <c r="R38" s="102">
        <v>7.58823E-2</v>
      </c>
      <c r="S38" s="102">
        <v>0.1085135</v>
      </c>
      <c r="T38" s="101">
        <v>0.44190119999999999</v>
      </c>
      <c r="U38" s="102">
        <v>2.4744599999999999E-2</v>
      </c>
      <c r="V38" s="102">
        <v>7.2323899999999997E-2</v>
      </c>
      <c r="W38" s="102">
        <v>9.7068500000000002E-2</v>
      </c>
      <c r="X38" s="101">
        <v>0.41433249999999999</v>
      </c>
      <c r="Y38" s="102">
        <v>3.0580199999999998E-2</v>
      </c>
      <c r="Z38" s="102">
        <v>7.72394E-2</v>
      </c>
      <c r="AA38" s="102">
        <v>0.1078196</v>
      </c>
    </row>
    <row r="39" spans="1:27" ht="15" customHeight="1">
      <c r="A39" s="98">
        <v>210043</v>
      </c>
      <c r="B39" s="99" t="s">
        <v>93</v>
      </c>
      <c r="C39" s="100">
        <v>-9.9998000000000004E-2</v>
      </c>
      <c r="D39" s="101">
        <v>-0.26531300000000002</v>
      </c>
      <c r="E39" s="102">
        <v>2.3389400000000001E-2</v>
      </c>
      <c r="F39" s="102">
        <v>9.5763399999999999E-2</v>
      </c>
      <c r="G39" s="102">
        <v>0.1191528</v>
      </c>
      <c r="H39" s="101">
        <v>-0.262909</v>
      </c>
      <c r="I39" s="102">
        <v>2.5489600000000001E-2</v>
      </c>
      <c r="J39" s="102">
        <v>8.3172200000000002E-2</v>
      </c>
      <c r="K39" s="102">
        <v>0.1086618</v>
      </c>
      <c r="L39" s="101">
        <v>-0.242586</v>
      </c>
      <c r="M39" s="102">
        <v>2.3671999999999999E-2</v>
      </c>
      <c r="N39" s="102">
        <v>8.7591600000000006E-2</v>
      </c>
      <c r="O39" s="102">
        <v>0.1112636</v>
      </c>
      <c r="P39" s="101">
        <v>-0.26032699999999998</v>
      </c>
      <c r="Q39" s="102">
        <v>2.2526299999999999E-2</v>
      </c>
      <c r="R39" s="102">
        <v>8.6109400000000003E-2</v>
      </c>
      <c r="S39" s="102">
        <v>0.1086357</v>
      </c>
      <c r="T39" s="101">
        <v>-0.28495399999999999</v>
      </c>
      <c r="U39" s="102">
        <v>2.2357200000000001E-2</v>
      </c>
      <c r="V39" s="102">
        <v>9.0590000000000004E-2</v>
      </c>
      <c r="W39" s="102">
        <v>0.1129472</v>
      </c>
      <c r="X39" s="101">
        <v>-0.33596500000000001</v>
      </c>
      <c r="Y39" s="102">
        <v>2.5988199999999999E-2</v>
      </c>
      <c r="Z39" s="102">
        <v>9.0292700000000004E-2</v>
      </c>
      <c r="AA39" s="102">
        <v>0.11628090000000001</v>
      </c>
    </row>
    <row r="40" spans="1:27" ht="15" customHeight="1">
      <c r="A40" s="98">
        <v>210044</v>
      </c>
      <c r="B40" s="99" t="s">
        <v>94</v>
      </c>
      <c r="C40" s="100">
        <v>-2.2006999999999999E-2</v>
      </c>
      <c r="D40" s="101">
        <v>-0.24113799999999999</v>
      </c>
      <c r="E40" s="102">
        <v>2.3148800000000001E-2</v>
      </c>
      <c r="F40" s="102">
        <v>7.3951299999999998E-2</v>
      </c>
      <c r="G40" s="102">
        <v>9.7100199999999998E-2</v>
      </c>
      <c r="H40" s="101">
        <v>-0.190308</v>
      </c>
      <c r="I40" s="102">
        <v>1.8339999999999999E-2</v>
      </c>
      <c r="J40" s="102">
        <v>7.3291599999999998E-2</v>
      </c>
      <c r="K40" s="102">
        <v>9.1631599999999994E-2</v>
      </c>
      <c r="L40" s="101">
        <v>-0.14171800000000001</v>
      </c>
      <c r="M40" s="102">
        <v>2.0917700000000001E-2</v>
      </c>
      <c r="N40" s="102">
        <v>6.5669900000000003E-2</v>
      </c>
      <c r="O40" s="102">
        <v>8.6587499999999998E-2</v>
      </c>
      <c r="P40" s="101">
        <v>-0.17460100000000001</v>
      </c>
      <c r="Q40" s="102">
        <v>1.4273900000000001E-2</v>
      </c>
      <c r="R40" s="102">
        <v>7.2633500000000004E-2</v>
      </c>
      <c r="S40" s="102">
        <v>8.6907399999999996E-2</v>
      </c>
      <c r="T40" s="101">
        <v>-0.21687500000000001</v>
      </c>
      <c r="U40" s="102">
        <v>1.96898E-2</v>
      </c>
      <c r="V40" s="102">
        <v>7.4585499999999999E-2</v>
      </c>
      <c r="W40" s="102">
        <v>9.4275399999999995E-2</v>
      </c>
      <c r="X40" s="101">
        <v>-0.240235</v>
      </c>
      <c r="Y40" s="102">
        <v>2.3669699999999998E-2</v>
      </c>
      <c r="Z40" s="102">
        <v>7.2092900000000001E-2</v>
      </c>
      <c r="AA40" s="102">
        <v>9.5762600000000003E-2</v>
      </c>
    </row>
    <row r="41" spans="1:27" ht="15" customHeight="1">
      <c r="A41" s="98">
        <v>210048</v>
      </c>
      <c r="B41" s="99" t="s">
        <v>95</v>
      </c>
      <c r="C41" s="100">
        <v>0.4346313</v>
      </c>
      <c r="D41" s="101">
        <v>-0.53475099999999998</v>
      </c>
      <c r="E41" s="102">
        <v>4.0768699999999998E-2</v>
      </c>
      <c r="F41" s="102">
        <v>9.2309799999999997E-2</v>
      </c>
      <c r="G41" s="102">
        <v>0.13307859999999999</v>
      </c>
      <c r="H41" s="101">
        <v>-0.55572500000000002</v>
      </c>
      <c r="I41" s="102">
        <v>3.0970500000000002E-2</v>
      </c>
      <c r="J41" s="102">
        <v>9.0806200000000004E-2</v>
      </c>
      <c r="K41" s="102">
        <v>0.1217767</v>
      </c>
      <c r="L41" s="101">
        <v>-0.54509600000000002</v>
      </c>
      <c r="M41" s="102">
        <v>2.95769E-2</v>
      </c>
      <c r="N41" s="102">
        <v>7.8769800000000001E-2</v>
      </c>
      <c r="O41" s="102">
        <v>0.1083466</v>
      </c>
      <c r="P41" s="101">
        <v>-0.536161</v>
      </c>
      <c r="Q41" s="102">
        <v>2.87776E-2</v>
      </c>
      <c r="R41" s="102">
        <v>8.3414799999999997E-2</v>
      </c>
      <c r="S41" s="102">
        <v>0.1121924</v>
      </c>
      <c r="T41" s="101">
        <v>-0.57306999999999997</v>
      </c>
      <c r="U41" s="102">
        <v>2.41935E-2</v>
      </c>
      <c r="V41" s="102">
        <v>8.36002E-2</v>
      </c>
      <c r="W41" s="102">
        <v>0.1077938</v>
      </c>
      <c r="X41" s="101">
        <v>-0.57345500000000005</v>
      </c>
      <c r="Y41" s="102">
        <v>2.8417600000000001E-2</v>
      </c>
      <c r="Z41" s="102">
        <v>8.0314300000000005E-2</v>
      </c>
      <c r="AA41" s="102">
        <v>0.10873190000000001</v>
      </c>
    </row>
    <row r="42" spans="1:27" ht="15" customHeight="1">
      <c r="A42" s="98">
        <v>210049</v>
      </c>
      <c r="B42" s="99" t="s">
        <v>96</v>
      </c>
      <c r="C42" s="100">
        <v>0.54916419999999999</v>
      </c>
      <c r="D42" s="101">
        <v>-0.37301899999999999</v>
      </c>
      <c r="E42" s="102">
        <v>4.1312000000000001E-2</v>
      </c>
      <c r="F42" s="102">
        <v>8.5900900000000002E-2</v>
      </c>
      <c r="G42" s="102">
        <v>0.12721289999999999</v>
      </c>
      <c r="H42" s="101">
        <v>-0.40786499999999998</v>
      </c>
      <c r="I42" s="102">
        <v>3.2018400000000002E-2</v>
      </c>
      <c r="J42" s="102">
        <v>8.3196300000000001E-2</v>
      </c>
      <c r="K42" s="102">
        <v>0.1152146</v>
      </c>
      <c r="L42" s="101">
        <v>-0.38747599999999999</v>
      </c>
      <c r="M42" s="102">
        <v>3.0008400000000001E-2</v>
      </c>
      <c r="N42" s="102">
        <v>8.0312800000000004E-2</v>
      </c>
      <c r="O42" s="102">
        <v>0.11032110000000001</v>
      </c>
      <c r="P42" s="101">
        <v>-0.40432699999999999</v>
      </c>
      <c r="Q42" s="102">
        <v>1.89842E-2</v>
      </c>
      <c r="R42" s="102">
        <v>8.7492500000000001E-2</v>
      </c>
      <c r="S42" s="102">
        <v>0.10647669999999999</v>
      </c>
      <c r="T42" s="101">
        <v>-0.42823299999999997</v>
      </c>
      <c r="U42" s="102">
        <v>2.1796300000000001E-2</v>
      </c>
      <c r="V42" s="102">
        <v>8.5960900000000007E-2</v>
      </c>
      <c r="W42" s="102">
        <v>0.1077572</v>
      </c>
      <c r="X42" s="101">
        <v>-0.45157199999999997</v>
      </c>
      <c r="Y42" s="102">
        <v>2.6667300000000001E-2</v>
      </c>
      <c r="Z42" s="102">
        <v>8.3356100000000002E-2</v>
      </c>
      <c r="AA42" s="102">
        <v>0.11002339999999999</v>
      </c>
    </row>
    <row r="43" spans="1:27" ht="15" customHeight="1">
      <c r="A43" s="98">
        <v>210051</v>
      </c>
      <c r="B43" s="99" t="s">
        <v>97</v>
      </c>
      <c r="C43" s="100">
        <v>-8.004E-2</v>
      </c>
      <c r="D43" s="101">
        <v>0.1929978</v>
      </c>
      <c r="E43" s="102">
        <v>1.5780599999999999E-2</v>
      </c>
      <c r="F43" s="102">
        <v>7.1283899999999997E-2</v>
      </c>
      <c r="G43" s="102">
        <v>8.7064500000000003E-2</v>
      </c>
      <c r="H43" s="101">
        <v>0.20959040000000001</v>
      </c>
      <c r="I43" s="102">
        <v>1.63628E-2</v>
      </c>
      <c r="J43" s="102">
        <v>7.1110900000000005E-2</v>
      </c>
      <c r="K43" s="102">
        <v>8.7473700000000001E-2</v>
      </c>
      <c r="L43" s="101">
        <v>0.25412790000000002</v>
      </c>
      <c r="M43" s="102">
        <v>2.36893E-2</v>
      </c>
      <c r="N43" s="102">
        <v>7.0709800000000003E-2</v>
      </c>
      <c r="O43" s="102">
        <v>9.43991E-2</v>
      </c>
      <c r="P43" s="101">
        <v>0.2304763</v>
      </c>
      <c r="Q43" s="102">
        <v>1.388E-2</v>
      </c>
      <c r="R43" s="102">
        <v>6.9602800000000006E-2</v>
      </c>
      <c r="S43" s="102">
        <v>8.3482799999999996E-2</v>
      </c>
      <c r="T43" s="101">
        <v>0.21967110000000001</v>
      </c>
      <c r="U43" s="102">
        <v>1.9459600000000001E-2</v>
      </c>
      <c r="V43" s="102">
        <v>6.5529900000000002E-2</v>
      </c>
      <c r="W43" s="102">
        <v>8.4989499999999996E-2</v>
      </c>
      <c r="X43" s="101">
        <v>0.21006250000000001</v>
      </c>
      <c r="Y43" s="102">
        <v>1.7153600000000001E-2</v>
      </c>
      <c r="Z43" s="102">
        <v>7.2815000000000005E-2</v>
      </c>
      <c r="AA43" s="102">
        <v>8.9968599999999996E-2</v>
      </c>
    </row>
    <row r="44" spans="1:27" ht="15" customHeight="1">
      <c r="A44" s="98">
        <v>210056</v>
      </c>
      <c r="B44" s="99" t="s">
        <v>98</v>
      </c>
      <c r="C44" s="100">
        <v>6.7152900000000001E-2</v>
      </c>
      <c r="D44" s="101">
        <v>0.91133330000000001</v>
      </c>
      <c r="E44" s="102">
        <v>1.58809E-2</v>
      </c>
      <c r="F44" s="102">
        <v>9.5770099999999997E-2</v>
      </c>
      <c r="G44" s="102">
        <v>0.111651</v>
      </c>
      <c r="H44" s="101">
        <v>0.92903820000000004</v>
      </c>
      <c r="I44" s="102">
        <v>1.3772E-2</v>
      </c>
      <c r="J44" s="102">
        <v>0.10398010000000001</v>
      </c>
      <c r="K44" s="102">
        <v>0.1177521</v>
      </c>
      <c r="L44" s="101">
        <v>0.93914509999999995</v>
      </c>
      <c r="M44" s="102">
        <v>2.5710400000000001E-2</v>
      </c>
      <c r="N44" s="102">
        <v>8.9777300000000004E-2</v>
      </c>
      <c r="O44" s="102">
        <v>0.1154877</v>
      </c>
      <c r="P44" s="101">
        <v>0.88206700000000005</v>
      </c>
      <c r="Q44" s="102">
        <v>1.2912699999999999E-2</v>
      </c>
      <c r="R44" s="102">
        <v>8.4543099999999996E-2</v>
      </c>
      <c r="S44" s="102">
        <v>9.7455799999999995E-2</v>
      </c>
      <c r="T44" s="101">
        <v>0.90028220000000003</v>
      </c>
      <c r="U44" s="102">
        <v>9.9208000000000005E-3</v>
      </c>
      <c r="V44" s="102">
        <v>9.2914999999999998E-2</v>
      </c>
      <c r="W44" s="102">
        <v>0.1028358</v>
      </c>
      <c r="X44" s="101">
        <v>0.90593489999999999</v>
      </c>
      <c r="Y44" s="102">
        <v>1.48816E-2</v>
      </c>
      <c r="Z44" s="102">
        <v>9.4187199999999999E-2</v>
      </c>
      <c r="AA44" s="102">
        <v>0.1090687</v>
      </c>
    </row>
    <row r="45" spans="1:27" ht="15" customHeight="1">
      <c r="A45" s="98">
        <v>210057</v>
      </c>
      <c r="B45" s="99" t="s">
        <v>99</v>
      </c>
      <c r="C45" s="100">
        <v>-0.225327</v>
      </c>
      <c r="D45" s="101">
        <v>-0.59272599999999998</v>
      </c>
      <c r="E45" s="102">
        <v>3.1467200000000001E-2</v>
      </c>
      <c r="F45" s="102">
        <v>7.9745899999999995E-2</v>
      </c>
      <c r="G45" s="102">
        <v>0.1112131</v>
      </c>
      <c r="H45" s="101">
        <v>-0.61816099999999996</v>
      </c>
      <c r="I45" s="102">
        <v>1.75809E-2</v>
      </c>
      <c r="J45" s="102">
        <v>7.5869300000000001E-2</v>
      </c>
      <c r="K45" s="102">
        <v>9.34503E-2</v>
      </c>
      <c r="L45" s="101">
        <v>-0.60548100000000005</v>
      </c>
      <c r="M45" s="102">
        <v>2.20786E-2</v>
      </c>
      <c r="N45" s="102">
        <v>7.9106499999999996E-2</v>
      </c>
      <c r="O45" s="102">
        <v>0.1011851</v>
      </c>
      <c r="P45" s="101">
        <v>-0.55999600000000005</v>
      </c>
      <c r="Q45" s="102">
        <v>3.4350199999999997E-2</v>
      </c>
      <c r="R45" s="102">
        <v>7.5235499999999997E-2</v>
      </c>
      <c r="S45" s="102">
        <v>0.10958569999999999</v>
      </c>
      <c r="T45" s="101">
        <v>-0.59078399999999998</v>
      </c>
      <c r="U45" s="102">
        <v>3.0754699999999999E-2</v>
      </c>
      <c r="V45" s="102">
        <v>7.2000800000000004E-2</v>
      </c>
      <c r="W45" s="102">
        <v>0.1027554</v>
      </c>
      <c r="X45" s="101">
        <v>-0.57680399999999998</v>
      </c>
      <c r="Y45" s="102">
        <v>4.0620000000000003E-2</v>
      </c>
      <c r="Z45" s="102">
        <v>7.4515600000000001E-2</v>
      </c>
      <c r="AA45" s="102">
        <v>0.1151356</v>
      </c>
    </row>
    <row r="46" spans="1:27" ht="15" customHeight="1">
      <c r="A46" s="98">
        <v>210058</v>
      </c>
      <c r="B46" s="99" t="s">
        <v>100</v>
      </c>
      <c r="C46" s="100">
        <v>3.9575800000000001E-2</v>
      </c>
      <c r="D46" s="101">
        <v>4.6488000000000002E-2</v>
      </c>
      <c r="E46" s="102">
        <v>2.2291100000000001E-2</v>
      </c>
      <c r="F46" s="102">
        <v>7.1553500000000006E-2</v>
      </c>
      <c r="G46" s="102">
        <v>9.3844499999999997E-2</v>
      </c>
      <c r="H46" s="101">
        <v>3.0599500000000002E-2</v>
      </c>
      <c r="I46" s="102">
        <v>2.1525599999999999E-2</v>
      </c>
      <c r="J46" s="102">
        <v>8.1066299999999994E-2</v>
      </c>
      <c r="K46" s="102">
        <v>0.1025919</v>
      </c>
      <c r="L46" s="101">
        <v>4.2681000000000004E-3</v>
      </c>
      <c r="M46" s="102">
        <v>2.39177E-2</v>
      </c>
      <c r="N46" s="102">
        <v>7.8042E-2</v>
      </c>
      <c r="O46" s="102">
        <v>0.1019597</v>
      </c>
      <c r="P46" s="101">
        <v>-0.1489</v>
      </c>
      <c r="Q46" s="102">
        <v>2.0856400000000001E-2</v>
      </c>
      <c r="R46" s="102">
        <v>7.6800199999999999E-2</v>
      </c>
      <c r="S46" s="102">
        <v>9.7656599999999996E-2</v>
      </c>
      <c r="T46" s="101">
        <v>-0.223465</v>
      </c>
      <c r="U46" s="102">
        <v>2.2285699999999999E-2</v>
      </c>
      <c r="V46" s="102">
        <v>7.5393299999999996E-2</v>
      </c>
      <c r="W46" s="102">
        <v>9.7679000000000002E-2</v>
      </c>
      <c r="X46" s="101">
        <v>-0.23410600000000001</v>
      </c>
      <c r="Y46" s="102">
        <v>2.14425E-2</v>
      </c>
      <c r="Z46" s="102">
        <v>6.9541900000000004E-2</v>
      </c>
      <c r="AA46" s="102">
        <v>9.0984399999999993E-2</v>
      </c>
    </row>
    <row r="47" spans="1:27" ht="15" customHeight="1">
      <c r="A47" s="98">
        <v>210060</v>
      </c>
      <c r="B47" s="99" t="s">
        <v>101</v>
      </c>
      <c r="C47" s="100">
        <v>1.55905E-2</v>
      </c>
      <c r="D47" s="101">
        <v>0.20667379999999999</v>
      </c>
      <c r="E47" s="102">
        <v>2.0760399999999998E-2</v>
      </c>
      <c r="F47" s="102">
        <v>7.4960899999999997E-2</v>
      </c>
      <c r="G47" s="102">
        <v>9.5721299999999995E-2</v>
      </c>
      <c r="H47" s="101">
        <v>0.21995390000000001</v>
      </c>
      <c r="I47" s="102">
        <v>1.5158899999999999E-2</v>
      </c>
      <c r="J47" s="102">
        <v>7.0204500000000003E-2</v>
      </c>
      <c r="K47" s="102">
        <v>8.5363300000000003E-2</v>
      </c>
      <c r="L47" s="101">
        <v>0.1832375</v>
      </c>
      <c r="M47" s="102">
        <v>2.20331E-2</v>
      </c>
      <c r="N47" s="102">
        <v>7.3546899999999998E-2</v>
      </c>
      <c r="O47" s="102">
        <v>9.5579999999999998E-2</v>
      </c>
      <c r="P47" s="101">
        <v>0.14508409999999999</v>
      </c>
      <c r="Q47" s="102">
        <v>1.90823E-2</v>
      </c>
      <c r="R47" s="102">
        <v>7.1953100000000006E-2</v>
      </c>
      <c r="S47" s="102">
        <v>9.1035500000000005E-2</v>
      </c>
      <c r="T47" s="101">
        <v>0.20048070000000001</v>
      </c>
      <c r="U47" s="102">
        <v>1.7685300000000001E-2</v>
      </c>
      <c r="V47" s="102">
        <v>7.4667700000000004E-2</v>
      </c>
      <c r="W47" s="102">
        <v>9.2353000000000005E-2</v>
      </c>
      <c r="X47" s="101">
        <v>0.1764318</v>
      </c>
      <c r="Y47" s="102">
        <v>2.04417E-2</v>
      </c>
      <c r="Z47" s="102">
        <v>6.6356600000000002E-2</v>
      </c>
      <c r="AA47" s="102">
        <v>8.6798299999999995E-2</v>
      </c>
    </row>
    <row r="48" spans="1:27" ht="15" customHeight="1">
      <c r="A48" s="98">
        <v>210061</v>
      </c>
      <c r="B48" s="99" t="s">
        <v>102</v>
      </c>
      <c r="C48" s="100">
        <v>0.53359060000000003</v>
      </c>
      <c r="D48" s="101">
        <v>-0.338397</v>
      </c>
      <c r="E48" s="102">
        <v>2.9363299999999998E-2</v>
      </c>
      <c r="F48" s="102">
        <v>7.9945199999999994E-2</v>
      </c>
      <c r="G48" s="102">
        <v>0.1093085</v>
      </c>
      <c r="H48" s="101">
        <v>-0.31222800000000001</v>
      </c>
      <c r="I48" s="102">
        <v>1.8670900000000001E-2</v>
      </c>
      <c r="J48" s="102">
        <v>7.1984800000000002E-2</v>
      </c>
      <c r="K48" s="102">
        <v>9.0655799999999995E-2</v>
      </c>
      <c r="L48" s="101">
        <v>-0.33779700000000001</v>
      </c>
      <c r="M48" s="102">
        <v>2.0030300000000001E-2</v>
      </c>
      <c r="N48" s="102">
        <v>7.9172999999999993E-2</v>
      </c>
      <c r="O48" s="102">
        <v>9.9203299999999994E-2</v>
      </c>
      <c r="P48" s="101">
        <v>-0.350358</v>
      </c>
      <c r="Q48" s="102">
        <v>1.92575E-2</v>
      </c>
      <c r="R48" s="102">
        <v>6.6490499999999994E-2</v>
      </c>
      <c r="S48" s="102">
        <v>8.5748000000000005E-2</v>
      </c>
      <c r="T48" s="101">
        <v>-0.35756100000000002</v>
      </c>
      <c r="U48" s="102">
        <v>1.68974E-2</v>
      </c>
      <c r="V48" s="102">
        <v>7.0596000000000006E-2</v>
      </c>
      <c r="W48" s="102">
        <v>8.7493399999999999E-2</v>
      </c>
      <c r="X48" s="101">
        <v>-0.332202</v>
      </c>
      <c r="Y48" s="102">
        <v>1.9146699999999999E-2</v>
      </c>
      <c r="Z48" s="102">
        <v>7.1734500000000007E-2</v>
      </c>
      <c r="AA48" s="102">
        <v>9.0881299999999998E-2</v>
      </c>
    </row>
    <row r="49" spans="1:27" ht="15" customHeight="1">
      <c r="A49" s="98">
        <v>210062</v>
      </c>
      <c r="B49" s="99" t="s">
        <v>103</v>
      </c>
      <c r="C49" s="100">
        <v>0.384131</v>
      </c>
      <c r="D49" s="101">
        <v>0.23578279999999999</v>
      </c>
      <c r="E49" s="102">
        <v>2.5560800000000002E-2</v>
      </c>
      <c r="F49" s="102">
        <v>7.4953800000000001E-2</v>
      </c>
      <c r="G49" s="102">
        <v>0.10051450000000001</v>
      </c>
      <c r="H49" s="101">
        <v>0.2483669</v>
      </c>
      <c r="I49" s="102">
        <v>1.78262E-2</v>
      </c>
      <c r="J49" s="102">
        <v>7.2148900000000002E-2</v>
      </c>
      <c r="K49" s="102">
        <v>8.9975200000000005E-2</v>
      </c>
      <c r="L49" s="101">
        <v>0.25235560000000001</v>
      </c>
      <c r="M49" s="102">
        <v>1.9647999999999999E-2</v>
      </c>
      <c r="N49" s="102">
        <v>7.2038699999999997E-2</v>
      </c>
      <c r="O49" s="102">
        <v>9.1686699999999996E-2</v>
      </c>
      <c r="P49" s="101">
        <v>0.27310440000000002</v>
      </c>
      <c r="Q49" s="102">
        <v>2.4992899999999998E-2</v>
      </c>
      <c r="R49" s="102">
        <v>6.8542400000000003E-2</v>
      </c>
      <c r="S49" s="102">
        <v>9.3535300000000002E-2</v>
      </c>
      <c r="T49" s="101">
        <v>0.2493069</v>
      </c>
      <c r="U49" s="102">
        <v>1.8846100000000001E-2</v>
      </c>
      <c r="V49" s="102">
        <v>7.5733800000000004E-2</v>
      </c>
      <c r="W49" s="102">
        <v>9.4579899999999995E-2</v>
      </c>
      <c r="X49" s="101">
        <v>0.2658006</v>
      </c>
      <c r="Y49" s="102">
        <v>1.8467000000000001E-2</v>
      </c>
      <c r="Z49" s="102">
        <v>7.2075E-2</v>
      </c>
      <c r="AA49" s="102">
        <v>9.0541999999999997E-2</v>
      </c>
    </row>
    <row r="50" spans="1:27" ht="15" customHeight="1">
      <c r="A50" s="98">
        <v>210063</v>
      </c>
      <c r="B50" s="99" t="s">
        <v>104</v>
      </c>
      <c r="C50" s="100">
        <v>-9.9436999999999998E-2</v>
      </c>
      <c r="D50" s="101">
        <v>-0.25472600000000001</v>
      </c>
      <c r="E50" s="102">
        <v>2.4878899999999999E-2</v>
      </c>
      <c r="F50" s="102">
        <v>8.2645099999999999E-2</v>
      </c>
      <c r="G50" s="102">
        <v>0.1075241</v>
      </c>
      <c r="H50" s="101">
        <v>-0.28975899999999999</v>
      </c>
      <c r="I50" s="102">
        <v>1.8939899999999999E-2</v>
      </c>
      <c r="J50" s="102">
        <v>8.92207E-2</v>
      </c>
      <c r="K50" s="102">
        <v>0.1081606</v>
      </c>
      <c r="L50" s="101">
        <v>-0.33465800000000001</v>
      </c>
      <c r="M50" s="102">
        <v>2.1415E-2</v>
      </c>
      <c r="N50" s="102">
        <v>7.7999600000000002E-2</v>
      </c>
      <c r="O50" s="102">
        <v>9.9414600000000006E-2</v>
      </c>
      <c r="P50" s="101">
        <v>-0.38336300000000001</v>
      </c>
      <c r="Q50" s="102">
        <v>2.1980699999999999E-2</v>
      </c>
      <c r="R50" s="102">
        <v>7.5878899999999999E-2</v>
      </c>
      <c r="S50" s="102">
        <v>9.7859600000000005E-2</v>
      </c>
      <c r="T50" s="101">
        <v>-0.39152100000000001</v>
      </c>
      <c r="U50" s="102">
        <v>3.4261800000000002E-2</v>
      </c>
      <c r="V50" s="102">
        <v>7.56048E-2</v>
      </c>
      <c r="W50" s="102">
        <v>0.1098667</v>
      </c>
      <c r="X50" s="101">
        <v>-0.398337</v>
      </c>
      <c r="Y50" s="102">
        <v>2.7626000000000001E-2</v>
      </c>
      <c r="Z50" s="102">
        <v>7.9704200000000003E-2</v>
      </c>
      <c r="AA50" s="102">
        <v>0.1073302</v>
      </c>
    </row>
    <row r="51" spans="1:27" ht="15" customHeight="1">
      <c r="A51" s="98">
        <v>210064</v>
      </c>
      <c r="B51" s="99" t="s">
        <v>105</v>
      </c>
      <c r="C51" s="100">
        <v>-9.8387000000000002E-2</v>
      </c>
      <c r="D51" s="101">
        <v>-0.11878</v>
      </c>
      <c r="E51" s="102">
        <v>2.6870399999999999E-2</v>
      </c>
      <c r="F51" s="102">
        <v>8.8478600000000004E-2</v>
      </c>
      <c r="G51" s="102">
        <v>0.11534899999999999</v>
      </c>
      <c r="H51" s="101">
        <v>-0.20696899999999999</v>
      </c>
      <c r="I51" s="102">
        <v>2.1011700000000001E-2</v>
      </c>
      <c r="J51" s="102">
        <v>7.7422299999999999E-2</v>
      </c>
      <c r="K51" s="102">
        <v>9.8433999999999994E-2</v>
      </c>
      <c r="L51" s="101">
        <v>-5.3336000000000001E-2</v>
      </c>
      <c r="M51" s="102">
        <v>2.2310300000000002E-2</v>
      </c>
      <c r="N51" s="102">
        <v>7.9424800000000004E-2</v>
      </c>
      <c r="O51" s="102">
        <v>0.10173509999999999</v>
      </c>
      <c r="P51" s="101">
        <v>-2.6171E-2</v>
      </c>
      <c r="Q51" s="102">
        <v>2.3257099999999999E-2</v>
      </c>
      <c r="R51" s="102">
        <v>8.7755600000000003E-2</v>
      </c>
      <c r="S51" s="102">
        <v>0.11101270000000001</v>
      </c>
      <c r="T51" s="101">
        <v>-3.1008000000000001E-2</v>
      </c>
      <c r="U51" s="102">
        <v>1.8240099999999999E-2</v>
      </c>
      <c r="V51" s="102">
        <v>7.8582899999999997E-2</v>
      </c>
      <c r="W51" s="102">
        <v>9.6823000000000006E-2</v>
      </c>
      <c r="X51" s="101">
        <v>-2.2034000000000002E-2</v>
      </c>
      <c r="Y51" s="102">
        <v>2.9802599999999999E-2</v>
      </c>
      <c r="Z51" s="102">
        <v>8.1070500000000004E-2</v>
      </c>
      <c r="AA51" s="102">
        <v>0.1108731</v>
      </c>
    </row>
    <row r="52" spans="1:27" ht="15" customHeight="1">
      <c r="A52" s="98">
        <v>210065</v>
      </c>
      <c r="B52" s="99" t="s">
        <v>106</v>
      </c>
      <c r="C52" s="100">
        <v>0.1046165</v>
      </c>
      <c r="D52" s="101">
        <v>-0.38791199999999998</v>
      </c>
      <c r="E52" s="102">
        <v>3.0364499999999999E-2</v>
      </c>
      <c r="F52" s="102">
        <v>8.6021100000000003E-2</v>
      </c>
      <c r="G52" s="102">
        <v>0.1163855</v>
      </c>
      <c r="H52" s="101">
        <v>-0.37768499999999999</v>
      </c>
      <c r="I52" s="102">
        <v>1.5705400000000001E-2</v>
      </c>
      <c r="J52" s="102">
        <v>8.5553400000000002E-2</v>
      </c>
      <c r="K52" s="102">
        <v>0.1012588</v>
      </c>
      <c r="L52" s="101">
        <v>-0.36657899999999999</v>
      </c>
      <c r="M52" s="102">
        <v>2.1336399999999998E-2</v>
      </c>
      <c r="N52" s="102">
        <v>8.3858799999999997E-2</v>
      </c>
      <c r="O52" s="102">
        <v>0.1051952</v>
      </c>
      <c r="P52" s="101">
        <v>-0.38799800000000001</v>
      </c>
      <c r="Q52" s="102">
        <v>1.9626399999999999E-2</v>
      </c>
      <c r="R52" s="102">
        <v>8.0283800000000002E-2</v>
      </c>
      <c r="S52" s="102">
        <v>9.9910200000000005E-2</v>
      </c>
      <c r="T52" s="101">
        <v>-0.42744199999999999</v>
      </c>
      <c r="U52" s="102">
        <v>2.1616400000000001E-2</v>
      </c>
      <c r="V52" s="102">
        <v>8.3058499999999993E-2</v>
      </c>
      <c r="W52" s="102">
        <v>0.104675</v>
      </c>
      <c r="X52" s="101">
        <v>-0.41475299999999998</v>
      </c>
      <c r="Y52" s="102">
        <v>2.7488700000000001E-2</v>
      </c>
      <c r="Z52" s="102">
        <v>8.8289000000000006E-2</v>
      </c>
      <c r="AA52" s="102">
        <v>0.1157777</v>
      </c>
    </row>
    <row r="53" spans="1:27" ht="13" customHeight="1"/>
    <row r="54" spans="1:27" s="89" customFormat="1" ht="12" customHeight="1">
      <c r="A54" s="89" t="s">
        <v>107</v>
      </c>
    </row>
    <row r="55" spans="1:27" ht="13" customHeight="1"/>
  </sheetData>
  <autoFilter ref="A8:T52" xr:uid="{00000000-0009-0000-0000-000001000000}"/>
  <mergeCells count="8">
    <mergeCell ref="A2:AA2"/>
    <mergeCell ref="A7:B7"/>
    <mergeCell ref="D7:G7"/>
    <mergeCell ref="H7:K7"/>
    <mergeCell ref="L7:O7"/>
    <mergeCell ref="P7:S7"/>
    <mergeCell ref="T7:W7"/>
    <mergeCell ref="X7:AA7"/>
  </mergeCells>
  <pageMargins left="0" right="0" top="0" bottom="0" header="0.5" footer="0.5"/>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4F1BCA3-7DBC-4ED8-9C83-0B7F35FA6C1C}"/>
</file>

<file path=customXml/itemProps2.xml><?xml version="1.0" encoding="utf-8"?>
<ds:datastoreItem xmlns:ds="http://schemas.openxmlformats.org/officeDocument/2006/customXml" ds:itemID="{95D16B0C-0C02-4400-B6AE-5B4BD6437E6F}"/>
</file>

<file path=customXml/itemProps3.xml><?xml version="1.0" encoding="utf-8"?>
<ds:datastoreItem xmlns:ds="http://schemas.openxmlformats.org/officeDocument/2006/customXml" ds:itemID="{0B381AC9-7CA0-4FAB-8512-7285D2563E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RRIP + Disparity</vt:lpstr>
      <vt:lpstr>RRIP Revenue Adjustments</vt:lpstr>
      <vt:lpstr>CY2023 Improve All Payers</vt:lpstr>
      <vt:lpstr>CY23 Readmit Attainment</vt:lpstr>
      <vt:lpstr>Disparity Gap Rev Adj</vt:lpstr>
      <vt:lpstr>Disparity Gap Report</vt:lpstr>
      <vt:lpstr>'RRIP Revenue Adjustments'!AttMaxPenaltyScore</vt:lpstr>
      <vt:lpstr>'RRIP Revenue Adjustments'!AttMaxRewardScore</vt:lpstr>
      <vt:lpstr>'RRIP Revenue Adjustments'!AttTarget</vt:lpstr>
      <vt:lpstr>'RRIP Revenue Adjustments'!ImpMaxPenaltyScore</vt:lpstr>
      <vt:lpstr>'RRIP Revenue Adjustments'!ImpMaxRewardScore</vt:lpstr>
      <vt:lpstr>'RRIP Revenue Adjustments'!ImpTarget</vt:lpstr>
      <vt:lpstr>'RRIP Revenue Adjustments'!MaxPenalty</vt:lpstr>
      <vt:lpstr>'RRIP Revenue Adjustments'!MaxReward</vt:lpstr>
      <vt:lpstr>'CY2023 Improve All Payers'!Print_Titles</vt:lpstr>
      <vt:lpstr>'Disparity Gap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Princess Collins</dc:creator>
  <cp:lastModifiedBy>Princess Collins</cp:lastModifiedBy>
  <dcterms:created xsi:type="dcterms:W3CDTF">2024-04-12T16:01:03Z</dcterms:created>
  <dcterms:modified xsi:type="dcterms:W3CDTF">2024-07-11T16:52:57Z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