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M:\methodology\CPBM\Quality\SCALING\RY2025\"/>
    </mc:Choice>
  </mc:AlternateContent>
  <xr:revisionPtr revIDLastSave="0" documentId="13_ncr:1_{558EA343-6C8E-440A-A0E0-604CF2364AAE}" xr6:coauthVersionLast="47" xr6:coauthVersionMax="47" xr10:uidLastSave="{00000000-0000-0000-0000-000000000000}"/>
  <bookViews>
    <workbookView xWindow="28704" yWindow="-144" windowWidth="23232" windowHeight="13872" xr2:uid="{615F26E6-240B-4EA9-A4FE-584FD91F2E17}"/>
  </bookViews>
  <sheets>
    <sheet name="MHAC Revenue Adjustments" sheetId="10" r:id="rId1"/>
    <sheet name="CY23 Hospital Scores" sheetId="12" r:id="rId2"/>
  </sheets>
  <externalReferences>
    <externalReference r:id="rId3"/>
    <externalReference r:id="rId4"/>
    <externalReference r:id="rId5"/>
  </externalReferences>
  <definedNames>
    <definedName name="_xlnm._FilterDatabase" localSheetId="1" hidden="1">'CY23 Hospital Scores'!$A$4:$G$48</definedName>
    <definedName name="_xlnm._FilterDatabase" localSheetId="0" hidden="1">'MHAC Revenue Adjustments'!$A$2:$F$2</definedName>
    <definedName name="finally">[1]finally!$A$1:$AN$76</definedName>
    <definedName name="imptab17fr2">[1]imptab17fr2!$A$1:$AN$76</definedName>
    <definedName name="low">'[2]5.QBR Scaling '!$B$4</definedName>
    <definedName name="MHAC_Highest_Score" localSheetId="0">'MHAC Revenue Adjustments'!$B$55</definedName>
    <definedName name="MHAC_Highest_Score">#REF!</definedName>
    <definedName name="MHAC_Lowest_Score" localSheetId="0">'MHAC Revenue Adjustments'!$B$53</definedName>
    <definedName name="MHAC_Lowest_Score">#REF!</definedName>
    <definedName name="MHAC_Max_Penalty" localSheetId="0">'MHAC Revenue Adjustments'!$B$54</definedName>
    <definedName name="MHAC_Max_Penalty">#REF!</definedName>
    <definedName name="MHAC_Max_Reward" localSheetId="0">'MHAC Revenue Adjustments'!$B$56</definedName>
    <definedName name="MHAC_Max_Reward">#REF!</definedName>
    <definedName name="MHAC_Penalty_Threshold" localSheetId="0">'MHAC Revenue Adjustments'!$B$57</definedName>
    <definedName name="MHAC_Penalty_Threshold">#REF!</definedName>
    <definedName name="MHAC_Reward_Threshold" localSheetId="0">'MHAC Revenue Adjustments'!$B$58</definedName>
    <definedName name="MHAC_Reward_Threshold">#REF!</definedName>
    <definedName name="_xlnm.Print_Titles" localSheetId="1">'CY23 Hospital Scores'!$1:$5</definedName>
    <definedName name="QBR_Highest_Score">[3]QBR!$J$4</definedName>
    <definedName name="QBR_Lowest_Score">[3]QBR!$J$2</definedName>
    <definedName name="QBR_Max_Penalty">[3]QBR!$J$3</definedName>
    <definedName name="QBR_Max_Reward">[3]QBR!$J$5</definedName>
    <definedName name="QBR_Penalty_Threshold">[3]QBR!$J$6</definedName>
    <definedName name="rfbn_table">[1]rfbn_table!$A$1:$H$53</definedName>
    <definedName name="rfbnout">[1]rfbnout!$A$1:$K$53</definedName>
    <definedName name="RRIP_Att_MaxPenalty">'[3]3.Readmission Scaling'!$G$46</definedName>
    <definedName name="RRIP_Att_MaxPenaltyRate">'[3]3.Readmission Scaling'!$E$46</definedName>
    <definedName name="RRIP_Att_MaxRewardRate">'[3]3.Readmission Scaling'!$E$16</definedName>
    <definedName name="RRIP_Att_Reward">'[3]3.Readmission Scaling'!$G$16</definedName>
    <definedName name="RRIP_Imp_MaxPenalty">'[3]3.Readmission Scaling'!$C$46</definedName>
    <definedName name="RRIP_Imp_MaxPenaltyRate">'[3]3.Readmission Scaling'!$A$46</definedName>
    <definedName name="RRIP_Imp_MaxReward">'[3]3.Readmission Scaling'!$C$16</definedName>
    <definedName name="RRIP_Imp_MaxRewardRate">'[3]3.Readmission Scaling'!$A$16</definedName>
    <definedName name="tableii">[1]tableii!$A$1:$E$76</definedName>
    <definedName name="Top_80_percent" localSheetId="1">#REF!</definedName>
    <definedName name="Top_80_percent">#REF!</definedName>
    <definedName name="totpay17">[1]totpay17!$A$1:$HM$5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0" l="1"/>
  <c r="E4" i="10" s="1"/>
  <c r="D5" i="10"/>
  <c r="E5" i="10" s="1"/>
  <c r="D6" i="10"/>
  <c r="E6" i="10" s="1"/>
  <c r="D7" i="10"/>
  <c r="E7" i="10" s="1"/>
  <c r="D8" i="10"/>
  <c r="E8" i="10" s="1"/>
  <c r="D9" i="10"/>
  <c r="E9" i="10" s="1"/>
  <c r="D10" i="10"/>
  <c r="E10" i="10" s="1"/>
  <c r="D11" i="10"/>
  <c r="D12" i="10"/>
  <c r="D13" i="10"/>
  <c r="D14" i="10"/>
  <c r="D15" i="10"/>
  <c r="D16" i="10"/>
  <c r="E16" i="10" s="1"/>
  <c r="D17" i="10"/>
  <c r="D18" i="10"/>
  <c r="D19" i="10"/>
  <c r="D20" i="10"/>
  <c r="D21" i="10"/>
  <c r="D22" i="10"/>
  <c r="D23" i="10"/>
  <c r="D24" i="10"/>
  <c r="D25" i="10"/>
  <c r="E25" i="10" s="1"/>
  <c r="D26" i="10"/>
  <c r="E26" i="10" s="1"/>
  <c r="D27" i="10"/>
  <c r="E27" i="10" s="1"/>
  <c r="D28" i="10"/>
  <c r="E28" i="10" s="1"/>
  <c r="D29" i="10"/>
  <c r="E29" i="10" s="1"/>
  <c r="D30" i="10"/>
  <c r="E30" i="10" s="1"/>
  <c r="D31" i="10"/>
  <c r="D32" i="10"/>
  <c r="D33" i="10"/>
  <c r="D34" i="10"/>
  <c r="D35" i="10"/>
  <c r="D36" i="10"/>
  <c r="D37" i="10"/>
  <c r="D38" i="10"/>
  <c r="D39" i="10"/>
  <c r="D40" i="10"/>
  <c r="D41" i="10"/>
  <c r="D42" i="10"/>
  <c r="D43" i="10"/>
  <c r="D44" i="10"/>
  <c r="D45" i="10"/>
  <c r="E45" i="10" s="1"/>
  <c r="D3" i="10"/>
  <c r="E11" i="10"/>
  <c r="E12" i="10"/>
  <c r="E13" i="10"/>
  <c r="E14" i="10"/>
  <c r="E15" i="10"/>
  <c r="E17" i="10"/>
  <c r="E18" i="10"/>
  <c r="E19" i="10"/>
  <c r="E20" i="10"/>
  <c r="E21" i="10"/>
  <c r="E22" i="10"/>
  <c r="E23" i="10"/>
  <c r="E24" i="10"/>
  <c r="E31" i="10"/>
  <c r="E32" i="10"/>
  <c r="E33" i="10"/>
  <c r="E34" i="10"/>
  <c r="E35" i="10"/>
  <c r="E36" i="10"/>
  <c r="E37" i="10"/>
  <c r="E38" i="10"/>
  <c r="E39" i="10"/>
  <c r="E40" i="10"/>
  <c r="E41" i="10"/>
  <c r="E42" i="10"/>
  <c r="E43" i="10"/>
  <c r="E44" i="10"/>
  <c r="F7" i="10" l="1"/>
  <c r="F18" i="10"/>
  <c r="F10" i="10"/>
  <c r="F30" i="10"/>
  <c r="F37" i="10"/>
  <c r="F25" i="10"/>
  <c r="F34" i="10"/>
  <c r="F14" i="10"/>
  <c r="F26" i="10"/>
  <c r="F13" i="10"/>
  <c r="F15" i="10"/>
  <c r="F33" i="10"/>
  <c r="F6" i="10"/>
  <c r="F45" i="10"/>
  <c r="F35" i="10"/>
  <c r="F23" i="10"/>
  <c r="F22" i="10"/>
  <c r="F16" i="10"/>
  <c r="F36" i="10"/>
  <c r="F21" i="10"/>
  <c r="F12" i="10"/>
  <c r="F24" i="10"/>
  <c r="F40" i="10"/>
  <c r="F20" i="10"/>
  <c r="F41" i="10"/>
  <c r="F38" i="10"/>
  <c r="F27" i="10"/>
  <c r="F39" i="10"/>
  <c r="F17" i="10"/>
  <c r="F42" i="10"/>
  <c r="F4" i="10"/>
  <c r="F43" i="10"/>
  <c r="F31" i="10"/>
  <c r="F11" i="10"/>
  <c r="F5" i="10"/>
  <c r="F32" i="10"/>
  <c r="F44" i="10"/>
  <c r="F29" i="10"/>
  <c r="F9" i="10"/>
  <c r="F19" i="10"/>
  <c r="F28" i="10"/>
  <c r="E3" i="10"/>
  <c r="F3" i="10" s="1"/>
  <c r="F8" i="10" l="1"/>
  <c r="C47" i="10"/>
  <c r="F48" i="10" l="1"/>
  <c r="F49" i="10" s="1"/>
  <c r="F50" i="10"/>
  <c r="F51" i="10" s="1"/>
  <c r="F47" i="10"/>
</calcChain>
</file>

<file path=xl/sharedStrings.xml><?xml version="1.0" encoding="utf-8"?>
<sst xmlns="http://schemas.openxmlformats.org/spreadsheetml/2006/main" count="118" uniqueCount="74">
  <si>
    <t>Hospital ID</t>
  </si>
  <si>
    <t>Hospital Name</t>
  </si>
  <si>
    <t>% Adjustment</t>
  </si>
  <si>
    <t>State Total</t>
  </si>
  <si>
    <t>Penalty</t>
  </si>
  <si>
    <t>% Inpatient</t>
  </si>
  <si>
    <t>Reward</t>
  </si>
  <si>
    <t>Scaling Named Range Titles</t>
  </si>
  <si>
    <t>Scaling Named Range Values</t>
  </si>
  <si>
    <t>MHAC Lowest Score</t>
  </si>
  <si>
    <t>MHAC Max Penalty</t>
  </si>
  <si>
    <t>MHAC Highest Score</t>
  </si>
  <si>
    <t>MHAC Max Reward</t>
  </si>
  <si>
    <t>MHAC Penalty Threshold</t>
  </si>
  <si>
    <t>MHAC Reward Threshold</t>
  </si>
  <si>
    <t>Meritus</t>
  </si>
  <si>
    <t>Frederick</t>
  </si>
  <si>
    <t>Mercy</t>
  </si>
  <si>
    <t>Garrett</t>
  </si>
  <si>
    <t>ChristianaCare, Union</t>
  </si>
  <si>
    <t>Calvert</t>
  </si>
  <si>
    <t>GBMC</t>
  </si>
  <si>
    <t>Atlantic General</t>
  </si>
  <si>
    <t>Excluded ACS/POD cases and Palliative Care cases</t>
  </si>
  <si>
    <t>HOSPITAL ID</t>
  </si>
  <si>
    <t>HOSPITAL NAME</t>
  </si>
  <si>
    <t>Number of Years of Performance Data</t>
  </si>
  <si>
    <t>TOTAL NUMBER OF PPCs (max 14)</t>
  </si>
  <si>
    <t>WEIGHTED FINAL HOSPITAL POINTS</t>
  </si>
  <si>
    <t>WEIGHTED DENOMINATOR</t>
  </si>
  <si>
    <t>WEIGHTED SCORE</t>
  </si>
  <si>
    <t>Western Maryland</t>
  </si>
  <si>
    <t>$ Adjustment</t>
  </si>
  <si>
    <t>State Net Total</t>
  </si>
  <si>
    <t>MHAC Revenue Adjustments RY 2025</t>
  </si>
  <si>
    <t>FY24 Estimated Inpatient Revenue</t>
  </si>
  <si>
    <t>UMMS- UMMC</t>
  </si>
  <si>
    <t>UMMS- Capital Region</t>
  </si>
  <si>
    <t>Trinity - Holy Cross</t>
  </si>
  <si>
    <t>UMMS- Harford</t>
  </si>
  <si>
    <t>JHH- Johns Hopkins</t>
  </si>
  <si>
    <t>Saint Agnes</t>
  </si>
  <si>
    <t>Lifebridge- Sinai</t>
  </si>
  <si>
    <t>MedStar- Franklin Square</t>
  </si>
  <si>
    <t>Adventist- White Oak</t>
  </si>
  <si>
    <t>MedStar- Montgomery</t>
  </si>
  <si>
    <t>Tidal- Peninsula</t>
  </si>
  <si>
    <t>JHH- Suburban</t>
  </si>
  <si>
    <t>Luminis- Anne Arundel</t>
  </si>
  <si>
    <t>MedStar- Union Mem</t>
  </si>
  <si>
    <t>MedStar- St. Mary's</t>
  </si>
  <si>
    <t>JHH- Bayview</t>
  </si>
  <si>
    <t>Lifebridge- Carroll</t>
  </si>
  <si>
    <t>MedStar- Harbor</t>
  </si>
  <si>
    <t>UMMS- Charles</t>
  </si>
  <si>
    <t>UMMS- Easton</t>
  </si>
  <si>
    <t>UMMS- Midtown</t>
  </si>
  <si>
    <t>Lifebridge- Northwest</t>
  </si>
  <si>
    <t>UMMS- BWMC</t>
  </si>
  <si>
    <t>JHH- Howard County</t>
  </si>
  <si>
    <t>UMMS-Upper Chesapeake</t>
  </si>
  <si>
    <t>Luminis- Doctors</t>
  </si>
  <si>
    <t>MedStar- Good Sam</t>
  </si>
  <si>
    <t>Adventist- Shady Grove</t>
  </si>
  <si>
    <t>UMMS- UMROI</t>
  </si>
  <si>
    <t>Adventist-Ft. Washington</t>
  </si>
  <si>
    <t>MedStar- Southern MD</t>
  </si>
  <si>
    <t>UMMS- St. Joe</t>
  </si>
  <si>
    <t>Lifebridge- Levindale</t>
  </si>
  <si>
    <t>Trinity - Holy Cross Germantown</t>
  </si>
  <si>
    <t>Hospital scores CY2023*</t>
  </si>
  <si>
    <t>*Due to clinical updates to PPC 7, these final data use v41 clinical logic, cost weights, and norms for PPC 7.  All other PPCs are assessed using v40 of the PPC grouper.</t>
  </si>
  <si>
    <t>St. Agnes</t>
  </si>
  <si>
    <t>CY 2023 MHAC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</si>
</sst>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18">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2"/>
      <color indexed="8"/>
      <name val="Arial"/>
      <family val="2"/>
    </font>
    <font>
      <sz val="12"/>
      <color rgb="FF000000"/>
      <name val="Arial"/>
      <family val="2"/>
    </font>
    <font>
      <sz val="12"/>
      <color theme="1"/>
      <name val="Arial"/>
      <family val="2"/>
    </font>
    <font>
      <b/>
      <sz val="12"/>
      <color indexed="8"/>
      <name val="Arial"/>
      <family val="2"/>
    </font>
    <font>
      <b/>
      <sz val="12"/>
      <color rgb="FF000000"/>
      <name val="Arial"/>
      <family val="2"/>
    </font>
    <font>
      <b/>
      <sz val="12"/>
      <color theme="1"/>
      <name val="Arial"/>
      <family val="2"/>
    </font>
    <font>
      <b/>
      <sz val="11"/>
      <color theme="1"/>
      <name val="Calibri"/>
      <family val="2"/>
    </font>
    <font>
      <sz val="11"/>
      <color theme="1"/>
      <name val="Calibri"/>
      <family val="2"/>
    </font>
    <font>
      <b/>
      <sz val="12"/>
      <name val="Arial, Albany AMT, sans-serif"/>
    </font>
    <font>
      <b/>
      <sz val="9"/>
      <color indexed="8"/>
      <name val="Arial, Albany AMT, sans-serif"/>
    </font>
    <font>
      <sz val="8"/>
      <color indexed="8"/>
      <name val="Arial, Albany AMT, Helvetica"/>
    </font>
    <font>
      <sz val="12"/>
      <name val="Arial, Albany AMT, sans-serif"/>
    </font>
    <font>
      <sz val="8"/>
      <color indexed="8"/>
      <name val="Arial"/>
      <family val="2"/>
    </font>
    <font>
      <b/>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indexed="65"/>
        <bgColor indexed="64"/>
      </patternFill>
    </fill>
    <fill>
      <patternFill patternType="solid">
        <fgColor rgb="FFF6F5EA"/>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rgb="FFCCD6BE"/>
      </right>
      <top/>
      <bottom style="thin">
        <color rgb="FFCCD6BE"/>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0" borderId="0" xfId="0" applyFont="1"/>
    <xf numFmtId="0" fontId="3" fillId="0" borderId="0" xfId="0" applyFont="1"/>
    <xf numFmtId="0" fontId="2" fillId="2" borderId="1" xfId="0" applyFont="1" applyFill="1" applyBorder="1" applyAlignment="1">
      <alignment horizontal="center" vertical="center" wrapText="1"/>
    </xf>
    <xf numFmtId="14" fontId="3" fillId="0" borderId="0" xfId="0" applyNumberFormat="1" applyFont="1"/>
    <xf numFmtId="0" fontId="4" fillId="0" borderId="1" xfId="0" applyFont="1" applyBorder="1" applyAlignment="1">
      <alignment horizontal="left" wrapText="1"/>
    </xf>
    <xf numFmtId="164" fontId="5" fillId="3" borderId="1" xfId="2" applyNumberFormat="1" applyFont="1" applyFill="1" applyBorder="1" applyAlignment="1" applyProtection="1">
      <alignment horizontal="center" wrapText="1"/>
    </xf>
    <xf numFmtId="2" fontId="4" fillId="0" borderId="1" xfId="1" applyNumberFormat="1" applyFont="1" applyFill="1" applyBorder="1" applyAlignment="1" applyProtection="1">
      <alignment horizontal="center" wrapText="1"/>
    </xf>
    <xf numFmtId="10" fontId="6" fillId="0" borderId="1" xfId="3" applyNumberFormat="1" applyFont="1" applyFill="1" applyBorder="1" applyAlignment="1">
      <alignment horizontal="center"/>
    </xf>
    <xf numFmtId="0" fontId="6" fillId="0" borderId="0" xfId="0" applyFont="1"/>
    <xf numFmtId="0" fontId="4" fillId="0" borderId="0" xfId="0" applyFont="1" applyAlignment="1">
      <alignment horizontal="left" wrapText="1"/>
    </xf>
    <xf numFmtId="164" fontId="5" fillId="3" borderId="0" xfId="2" applyNumberFormat="1" applyFont="1" applyFill="1" applyBorder="1" applyAlignment="1" applyProtection="1">
      <alignment horizontal="center" wrapText="1"/>
    </xf>
    <xf numFmtId="2" fontId="4" fillId="0" borderId="0" xfId="1" applyNumberFormat="1" applyFont="1" applyFill="1" applyBorder="1" applyAlignment="1" applyProtection="1">
      <alignment horizontal="center" wrapText="1"/>
    </xf>
    <xf numFmtId="0" fontId="7" fillId="4" borderId="1" xfId="0" applyFont="1" applyFill="1" applyBorder="1" applyAlignment="1">
      <alignment horizontal="left"/>
    </xf>
    <xf numFmtId="164" fontId="8" fillId="5" borderId="1" xfId="2" applyNumberFormat="1" applyFont="1" applyFill="1" applyBorder="1" applyAlignment="1" applyProtection="1">
      <alignment horizontal="center" wrapText="1"/>
    </xf>
    <xf numFmtId="2" fontId="6" fillId="0" borderId="0" xfId="0" applyNumberFormat="1" applyFont="1"/>
    <xf numFmtId="0" fontId="6" fillId="0" borderId="1" xfId="0" applyFont="1" applyBorder="1"/>
    <xf numFmtId="0" fontId="9" fillId="0" borderId="0" xfId="0" applyFont="1"/>
    <xf numFmtId="0" fontId="6" fillId="0" borderId="1" xfId="0" applyFont="1" applyBorder="1" applyAlignment="1">
      <alignment horizontal="right"/>
    </xf>
    <xf numFmtId="2" fontId="7" fillId="0" borderId="0" xfId="0" applyNumberFormat="1" applyFont="1" applyAlignment="1">
      <alignment horizontal="center" wrapText="1"/>
    </xf>
    <xf numFmtId="0" fontId="10" fillId="6" borderId="1" xfId="0" applyFont="1" applyFill="1" applyBorder="1"/>
    <xf numFmtId="164" fontId="6" fillId="0" borderId="0" xfId="0" applyNumberFormat="1" applyFont="1"/>
    <xf numFmtId="0" fontId="11" fillId="6" borderId="1" xfId="0" applyFont="1" applyFill="1" applyBorder="1"/>
    <xf numFmtId="2" fontId="11" fillId="7" borderId="1" xfId="0" applyNumberFormat="1" applyFont="1" applyFill="1" applyBorder="1"/>
    <xf numFmtId="10" fontId="11" fillId="7" borderId="1" xfId="0" applyNumberFormat="1" applyFont="1" applyFill="1" applyBorder="1"/>
    <xf numFmtId="0" fontId="0" fillId="9" borderId="0" xfId="0" applyFill="1"/>
    <xf numFmtId="0" fontId="13" fillId="10" borderId="2" xfId="0" applyFont="1" applyFill="1" applyBorder="1" applyAlignment="1">
      <alignment horizontal="center" vertical="center" wrapText="1"/>
    </xf>
    <xf numFmtId="0" fontId="14" fillId="8" borderId="2" xfId="0" applyFont="1" applyFill="1" applyBorder="1" applyAlignment="1">
      <alignment horizontal="right" wrapText="1"/>
    </xf>
    <xf numFmtId="164" fontId="8" fillId="5" borderId="1" xfId="2" applyNumberFormat="1" applyFont="1" applyFill="1" applyBorder="1" applyAlignment="1" applyProtection="1">
      <alignment horizontal="right" wrapText="1"/>
    </xf>
    <xf numFmtId="164" fontId="6" fillId="0" borderId="1" xfId="2" applyNumberFormat="1" applyFont="1" applyBorder="1" applyAlignment="1">
      <alignment horizontal="right"/>
    </xf>
    <xf numFmtId="10" fontId="6" fillId="0" borderId="1" xfId="3" applyNumberFormat="1" applyFont="1" applyBorder="1" applyAlignment="1">
      <alignment horizontal="right"/>
    </xf>
    <xf numFmtId="0" fontId="16" fillId="8" borderId="2" xfId="0" applyFont="1" applyFill="1" applyBorder="1" applyAlignment="1">
      <alignment horizontal="left" wrapText="1"/>
    </xf>
    <xf numFmtId="0" fontId="16" fillId="8" borderId="2" xfId="0" applyFont="1" applyFill="1" applyBorder="1" applyAlignment="1">
      <alignment horizontal="right" wrapText="1"/>
    </xf>
    <xf numFmtId="9" fontId="14" fillId="8" borderId="2" xfId="3" applyFont="1" applyFill="1" applyBorder="1" applyAlignment="1">
      <alignment horizontal="right" wrapText="1"/>
    </xf>
    <xf numFmtId="0" fontId="16" fillId="0" borderId="2" xfId="0" applyFont="1" applyBorder="1" applyAlignment="1">
      <alignment horizontal="left" wrapText="1"/>
    </xf>
    <xf numFmtId="0" fontId="16" fillId="0" borderId="2" xfId="0" applyFont="1" applyBorder="1" applyAlignment="1">
      <alignment horizontal="right" wrapText="1"/>
    </xf>
    <xf numFmtId="0" fontId="14" fillId="0" borderId="2" xfId="0" applyFont="1" applyBorder="1" applyAlignment="1">
      <alignment horizontal="right" wrapText="1"/>
    </xf>
    <xf numFmtId="9" fontId="14" fillId="0" borderId="2" xfId="3" applyFont="1" applyFill="1" applyBorder="1" applyAlignment="1">
      <alignment horizontal="right" wrapText="1"/>
    </xf>
    <xf numFmtId="0" fontId="17" fillId="9" borderId="0" xfId="0" applyFont="1" applyFill="1"/>
    <xf numFmtId="0" fontId="15" fillId="8" borderId="0" xfId="0" applyFont="1" applyFill="1" applyAlignment="1">
      <alignment horizontal="left" wrapText="1"/>
    </xf>
    <xf numFmtId="0" fontId="12" fillId="8" borderId="0" xfId="0" applyFont="1" applyFill="1" applyAlignment="1">
      <alignment horizontal="center" wrapText="1"/>
    </xf>
    <xf numFmtId="0" fontId="15" fillId="8" borderId="0" xfId="0" applyFont="1" applyFill="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PBM/Quality/SCALING/RY%202019/RY%202019%20Estimated%20Aggregate%20Revenue%20at%20Risk%20Scaling%20Workbook%208.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B34A-7329-4292-A653-959B35A130B4}">
  <sheetPr>
    <tabColor theme="9"/>
    <pageSetUpPr fitToPage="1"/>
  </sheetPr>
  <dimension ref="A1:K61"/>
  <sheetViews>
    <sheetView tabSelected="1" workbookViewId="0">
      <pane xSplit="2" ySplit="2" topLeftCell="C3" activePane="bottomRight" state="frozen"/>
      <selection pane="topRight" activeCell="C1" sqref="C1"/>
      <selection pane="bottomLeft" activeCell="A3" sqref="A3"/>
      <selection pane="bottomRight"/>
    </sheetView>
  </sheetViews>
  <sheetFormatPr defaultColWidth="9.26171875" defaultRowHeight="15"/>
  <cols>
    <col min="1" max="1" width="28.15625" style="9" customWidth="1"/>
    <col min="2" max="2" width="32.41796875" style="9" customWidth="1"/>
    <col min="3" max="3" width="18.68359375" style="9" bestFit="1" customWidth="1"/>
    <col min="4" max="4" width="19.68359375" style="17" customWidth="1"/>
    <col min="5" max="5" width="16.41796875" style="9" customWidth="1"/>
    <col min="6" max="6" width="21.41796875" style="21" customWidth="1"/>
    <col min="7" max="7" width="36.68359375" style="9" customWidth="1"/>
    <col min="8" max="8" width="9.26171875" style="9"/>
    <col min="9" max="9" width="21.26171875" style="9" bestFit="1" customWidth="1"/>
    <col min="10" max="10" width="9.26171875" style="9"/>
    <col min="11" max="11" width="19.41796875" style="9" customWidth="1"/>
    <col min="12" max="16384" width="9.26171875" style="9"/>
  </cols>
  <sheetData>
    <row r="1" spans="1:11" s="2" customFormat="1" ht="27" customHeight="1">
      <c r="A1" s="1" t="s">
        <v>34</v>
      </c>
      <c r="I1" s="1"/>
    </row>
    <row r="2" spans="1:11" s="2" customFormat="1" ht="42" customHeight="1">
      <c r="A2" s="3" t="s">
        <v>0</v>
      </c>
      <c r="B2" s="3" t="s">
        <v>1</v>
      </c>
      <c r="C2" s="3" t="s">
        <v>35</v>
      </c>
      <c r="D2" s="3" t="s">
        <v>73</v>
      </c>
      <c r="E2" s="3" t="s">
        <v>2</v>
      </c>
      <c r="F2" s="3" t="s">
        <v>32</v>
      </c>
      <c r="I2" s="1"/>
      <c r="J2" s="1"/>
      <c r="K2" s="4"/>
    </row>
    <row r="3" spans="1:11">
      <c r="A3" s="5">
        <v>210001</v>
      </c>
      <c r="B3" s="5" t="s">
        <v>15</v>
      </c>
      <c r="C3" s="6">
        <v>251995786.0308682</v>
      </c>
      <c r="D3" s="7">
        <f>VLOOKUP(A3,'CY23 Hospital Scores'!A$5:G$48,7,FALSE)</f>
        <v>0.78</v>
      </c>
      <c r="E3" s="8">
        <f t="shared" ref="E3:E45" si="0">IF(D3&lt;=MHAC_Lowest_Score,MHAC_Max_Penalty,IF(D3&gt;=MHAC_Highest_Score,MHAC_Max_Reward,IF(D3&lt;MHAC_Penalty_Threshold,MHAC_Max_Penalty-((D3-MHAC_Lowest_Score)*(MHAC_Max_Penalty/(MHAC_Penalty_Threshold-MHAC_Lowest_Score))),IF(D3&gt;MHAC_Reward_Threshold,MHAC_Max_Reward- ((D3-MHAC_Highest_Score)*(MHAC_Max_Reward/(MHAC_Reward_Threshold-MHAC_Highest_Score))),0))))</f>
        <v>5.3333333333333392E-3</v>
      </c>
      <c r="F3" s="6">
        <f t="shared" ref="F3:F45" si="1">ROUND(E3*C3,0)</f>
        <v>1343978</v>
      </c>
    </row>
    <row r="4" spans="1:11">
      <c r="A4" s="5">
        <v>210002</v>
      </c>
      <c r="B4" s="5" t="s">
        <v>36</v>
      </c>
      <c r="C4" s="6">
        <v>1235322428.4127142</v>
      </c>
      <c r="D4" s="7">
        <f>VLOOKUP(A4,'CY23 Hospital Scores'!A$5:G$48,7,FALSE)</f>
        <v>0.74</v>
      </c>
      <c r="E4" s="8">
        <f t="shared" si="0"/>
        <v>2.6666666666666713E-3</v>
      </c>
      <c r="F4" s="6">
        <f t="shared" si="1"/>
        <v>3294193</v>
      </c>
    </row>
    <row r="5" spans="1:11">
      <c r="A5" s="5">
        <v>210003</v>
      </c>
      <c r="B5" s="5" t="s">
        <v>37</v>
      </c>
      <c r="C5" s="6">
        <v>547242522.763152</v>
      </c>
      <c r="D5" s="7">
        <f>VLOOKUP(A5,'CY23 Hospital Scores'!A$5:G$48,7,FALSE)</f>
        <v>0.61</v>
      </c>
      <c r="E5" s="8">
        <f t="shared" si="0"/>
        <v>0</v>
      </c>
      <c r="F5" s="6">
        <f t="shared" si="1"/>
        <v>0</v>
      </c>
    </row>
    <row r="6" spans="1:11">
      <c r="A6" s="5">
        <v>210004</v>
      </c>
      <c r="B6" s="5" t="s">
        <v>38</v>
      </c>
      <c r="C6" s="6">
        <v>413940590.21822864</v>
      </c>
      <c r="D6" s="7">
        <f>VLOOKUP(A6,'CY23 Hospital Scores'!A$5:G$48,7,FALSE)</f>
        <v>0.64</v>
      </c>
      <c r="E6" s="8">
        <f t="shared" si="0"/>
        <v>0</v>
      </c>
      <c r="F6" s="6">
        <f t="shared" si="1"/>
        <v>0</v>
      </c>
    </row>
    <row r="7" spans="1:11">
      <c r="A7" s="5">
        <v>210005</v>
      </c>
      <c r="B7" s="5" t="s">
        <v>16</v>
      </c>
      <c r="C7" s="6">
        <v>254562530.16781789</v>
      </c>
      <c r="D7" s="7">
        <f>VLOOKUP(A7,'CY23 Hospital Scores'!A$5:G$48,7,FALSE)</f>
        <v>0.48</v>
      </c>
      <c r="E7" s="8">
        <f t="shared" si="0"/>
        <v>-4.0000000000000001E-3</v>
      </c>
      <c r="F7" s="6">
        <f t="shared" si="1"/>
        <v>-1018250</v>
      </c>
    </row>
    <row r="8" spans="1:11">
      <c r="A8" s="5">
        <v>210006</v>
      </c>
      <c r="B8" s="5" t="s">
        <v>39</v>
      </c>
      <c r="C8" s="6">
        <v>19531273.510110669</v>
      </c>
      <c r="D8" s="7">
        <f>VLOOKUP(A8,'CY23 Hospital Scores'!A$5:G$48,7,FALSE)</f>
        <v>0.89</v>
      </c>
      <c r="E8" s="8">
        <f t="shared" si="0"/>
        <v>1.266666666666667E-2</v>
      </c>
      <c r="F8" s="6">
        <f t="shared" si="1"/>
        <v>247396</v>
      </c>
    </row>
    <row r="9" spans="1:11">
      <c r="A9" s="5">
        <v>210008</v>
      </c>
      <c r="B9" s="5" t="s">
        <v>17</v>
      </c>
      <c r="C9" s="6">
        <v>220664524.10427508</v>
      </c>
      <c r="D9" s="7">
        <f>VLOOKUP(A9,'CY23 Hospital Scores'!A$5:G$48,7,FALSE)</f>
        <v>0.55000000000000004</v>
      </c>
      <c r="E9" s="8">
        <f t="shared" si="0"/>
        <v>-1.666666666666667E-3</v>
      </c>
      <c r="F9" s="6">
        <f t="shared" si="1"/>
        <v>-367774</v>
      </c>
    </row>
    <row r="10" spans="1:11">
      <c r="A10" s="5">
        <v>210009</v>
      </c>
      <c r="B10" s="5" t="s">
        <v>40</v>
      </c>
      <c r="C10" s="6">
        <v>1818903394.6007323</v>
      </c>
      <c r="D10" s="7">
        <f>VLOOKUP(A10,'CY23 Hospital Scores'!A$5:G$48,7,FALSE)</f>
        <v>0.52</v>
      </c>
      <c r="E10" s="8">
        <f t="shared" si="0"/>
        <v>-2.6666666666666679E-3</v>
      </c>
      <c r="F10" s="6">
        <f t="shared" si="1"/>
        <v>-4850409</v>
      </c>
    </row>
    <row r="11" spans="1:11">
      <c r="A11" s="5">
        <v>210011</v>
      </c>
      <c r="B11" s="5" t="s">
        <v>72</v>
      </c>
      <c r="C11" s="6">
        <v>254764484.17041704</v>
      </c>
      <c r="D11" s="7">
        <f>VLOOKUP(A11,'CY23 Hospital Scores'!A$5:G$48,7,FALSE)</f>
        <v>0.73</v>
      </c>
      <c r="E11" s="8">
        <f t="shared" si="0"/>
        <v>2.0000000000000018E-3</v>
      </c>
      <c r="F11" s="6">
        <f t="shared" si="1"/>
        <v>509529</v>
      </c>
    </row>
    <row r="12" spans="1:11">
      <c r="A12" s="5">
        <v>210012</v>
      </c>
      <c r="B12" s="5" t="s">
        <v>42</v>
      </c>
      <c r="C12" s="6">
        <v>519012883.32696152</v>
      </c>
      <c r="D12" s="7">
        <f>VLOOKUP(A12,'CY23 Hospital Scores'!A$5:G$48,7,FALSE)</f>
        <v>0.63</v>
      </c>
      <c r="E12" s="8">
        <f t="shared" si="0"/>
        <v>0</v>
      </c>
      <c r="F12" s="6">
        <f t="shared" si="1"/>
        <v>0</v>
      </c>
    </row>
    <row r="13" spans="1:11">
      <c r="A13" s="5">
        <v>210015</v>
      </c>
      <c r="B13" s="5" t="s">
        <v>43</v>
      </c>
      <c r="C13" s="6">
        <v>371862301.59074455</v>
      </c>
      <c r="D13" s="7">
        <f>VLOOKUP(A13,'CY23 Hospital Scores'!A$5:G$48,7,FALSE)</f>
        <v>0.95</v>
      </c>
      <c r="E13" s="8">
        <f t="shared" si="0"/>
        <v>1.6666666666666663E-2</v>
      </c>
      <c r="F13" s="6">
        <f t="shared" si="1"/>
        <v>6197705</v>
      </c>
    </row>
    <row r="14" spans="1:11">
      <c r="A14" s="5">
        <v>210016</v>
      </c>
      <c r="B14" s="5" t="s">
        <v>44</v>
      </c>
      <c r="C14" s="6">
        <v>242890871.86439809</v>
      </c>
      <c r="D14" s="7">
        <f>VLOOKUP(A14,'CY23 Hospital Scores'!A$5:G$48,7,FALSE)</f>
        <v>0.9</v>
      </c>
      <c r="E14" s="8">
        <f t="shared" si="0"/>
        <v>1.3333333333333336E-2</v>
      </c>
      <c r="F14" s="6">
        <f t="shared" si="1"/>
        <v>3238545</v>
      </c>
    </row>
    <row r="15" spans="1:11">
      <c r="A15" s="5">
        <v>210017</v>
      </c>
      <c r="B15" s="5" t="s">
        <v>18</v>
      </c>
      <c r="C15" s="6">
        <v>28988188.907371815</v>
      </c>
      <c r="D15" s="7">
        <f>VLOOKUP(A15,'CY23 Hospital Scores'!A$5:G$48,7,FALSE)</f>
        <v>0.53</v>
      </c>
      <c r="E15" s="8">
        <f t="shared" si="0"/>
        <v>-2.3333333333333331E-3</v>
      </c>
      <c r="F15" s="6">
        <f t="shared" si="1"/>
        <v>-67639</v>
      </c>
    </row>
    <row r="16" spans="1:11">
      <c r="A16" s="5">
        <v>210018</v>
      </c>
      <c r="B16" s="5" t="s">
        <v>45</v>
      </c>
      <c r="C16" s="6">
        <v>96052027.906504214</v>
      </c>
      <c r="D16" s="7">
        <f>VLOOKUP(A16,'CY23 Hospital Scores'!A$5:G$48,7,FALSE)</f>
        <v>0.84</v>
      </c>
      <c r="E16" s="8">
        <f t="shared" si="0"/>
        <v>9.3333333333333341E-3</v>
      </c>
      <c r="F16" s="6">
        <f t="shared" si="1"/>
        <v>896486</v>
      </c>
    </row>
    <row r="17" spans="1:6">
      <c r="A17" s="5">
        <v>210019</v>
      </c>
      <c r="B17" s="5" t="s">
        <v>46</v>
      </c>
      <c r="C17" s="6">
        <v>350375491.02988094</v>
      </c>
      <c r="D17" s="7">
        <f>VLOOKUP(A17,'CY23 Hospital Scores'!A$5:G$48,7,FALSE)</f>
        <v>0.83</v>
      </c>
      <c r="E17" s="8">
        <f t="shared" si="0"/>
        <v>8.6666666666666663E-3</v>
      </c>
      <c r="F17" s="6">
        <f t="shared" si="1"/>
        <v>3036588</v>
      </c>
    </row>
    <row r="18" spans="1:6">
      <c r="A18" s="5">
        <v>210022</v>
      </c>
      <c r="B18" s="5" t="s">
        <v>47</v>
      </c>
      <c r="C18" s="6">
        <v>249484035.15865654</v>
      </c>
      <c r="D18" s="7">
        <f>VLOOKUP(A18,'CY23 Hospital Scores'!A$5:G$48,7,FALSE)</f>
        <v>0.5</v>
      </c>
      <c r="E18" s="8">
        <f t="shared" si="0"/>
        <v>-3.333333333333334E-3</v>
      </c>
      <c r="F18" s="6">
        <f t="shared" si="1"/>
        <v>-831613</v>
      </c>
    </row>
    <row r="19" spans="1:6">
      <c r="A19" s="5">
        <v>210023</v>
      </c>
      <c r="B19" s="5" t="s">
        <v>48</v>
      </c>
      <c r="C19" s="6">
        <v>367930453.54061693</v>
      </c>
      <c r="D19" s="7">
        <f>VLOOKUP(A19,'CY23 Hospital Scores'!A$5:G$48,7,FALSE)</f>
        <v>0.73</v>
      </c>
      <c r="E19" s="8">
        <f t="shared" si="0"/>
        <v>2.0000000000000018E-3</v>
      </c>
      <c r="F19" s="6">
        <f t="shared" si="1"/>
        <v>735861</v>
      </c>
    </row>
    <row r="20" spans="1:6">
      <c r="A20" s="5">
        <v>210024</v>
      </c>
      <c r="B20" s="5" t="s">
        <v>49</v>
      </c>
      <c r="C20" s="6">
        <v>267917283.44321227</v>
      </c>
      <c r="D20" s="7">
        <f>VLOOKUP(A20,'CY23 Hospital Scores'!A$5:G$48,7,FALSE)</f>
        <v>0.6</v>
      </c>
      <c r="E20" s="8">
        <f t="shared" si="0"/>
        <v>0</v>
      </c>
      <c r="F20" s="6">
        <f t="shared" si="1"/>
        <v>0</v>
      </c>
    </row>
    <row r="21" spans="1:6">
      <c r="A21" s="5">
        <v>210027</v>
      </c>
      <c r="B21" s="5" t="s">
        <v>31</v>
      </c>
      <c r="C21" s="6">
        <v>183379828.84085968</v>
      </c>
      <c r="D21" s="7">
        <f>VLOOKUP(A21,'CY23 Hospital Scores'!A$5:G$48,7,FALSE)</f>
        <v>0.87</v>
      </c>
      <c r="E21" s="8">
        <f t="shared" si="0"/>
        <v>1.1333333333333336E-2</v>
      </c>
      <c r="F21" s="6">
        <f t="shared" si="1"/>
        <v>2078305</v>
      </c>
    </row>
    <row r="22" spans="1:6">
      <c r="A22" s="5">
        <v>210028</v>
      </c>
      <c r="B22" s="5" t="s">
        <v>50</v>
      </c>
      <c r="C22" s="6">
        <v>100479484.71027109</v>
      </c>
      <c r="D22" s="7">
        <f>VLOOKUP(A22,'CY23 Hospital Scores'!A$5:G$48,7,FALSE)</f>
        <v>0.87</v>
      </c>
      <c r="E22" s="8">
        <f t="shared" si="0"/>
        <v>1.1333333333333336E-2</v>
      </c>
      <c r="F22" s="6">
        <f t="shared" si="1"/>
        <v>1138767</v>
      </c>
    </row>
    <row r="23" spans="1:6">
      <c r="A23" s="5">
        <v>210029</v>
      </c>
      <c r="B23" s="5" t="s">
        <v>51</v>
      </c>
      <c r="C23" s="6">
        <v>471786217.55591047</v>
      </c>
      <c r="D23" s="7">
        <f>VLOOKUP(A23,'CY23 Hospital Scores'!A$5:G$48,7,FALSE)</f>
        <v>0.71</v>
      </c>
      <c r="E23" s="8">
        <f t="shared" si="0"/>
        <v>6.6666666666666957E-4</v>
      </c>
      <c r="F23" s="6">
        <f t="shared" si="1"/>
        <v>314524</v>
      </c>
    </row>
    <row r="24" spans="1:6">
      <c r="A24" s="5">
        <v>210032</v>
      </c>
      <c r="B24" s="5" t="s">
        <v>19</v>
      </c>
      <c r="C24" s="6">
        <v>84802922.167348281</v>
      </c>
      <c r="D24" s="7">
        <f>VLOOKUP(A24,'CY23 Hospital Scores'!A$5:G$48,7,FALSE)</f>
        <v>0.35</v>
      </c>
      <c r="E24" s="8">
        <f t="shared" si="0"/>
        <v>-8.333333333333335E-3</v>
      </c>
      <c r="F24" s="6">
        <f t="shared" si="1"/>
        <v>-706691</v>
      </c>
    </row>
    <row r="25" spans="1:6">
      <c r="A25" s="5">
        <v>210033</v>
      </c>
      <c r="B25" s="5" t="s">
        <v>52</v>
      </c>
      <c r="C25" s="6">
        <v>162844958.77056196</v>
      </c>
      <c r="D25" s="7">
        <f>VLOOKUP(A25,'CY23 Hospital Scores'!A$5:G$48,7,FALSE)</f>
        <v>0.56000000000000005</v>
      </c>
      <c r="E25" s="8">
        <f t="shared" si="0"/>
        <v>-1.3333333333333322E-3</v>
      </c>
      <c r="F25" s="6">
        <f t="shared" si="1"/>
        <v>-217127</v>
      </c>
    </row>
    <row r="26" spans="1:6">
      <c r="A26" s="5">
        <v>210034</v>
      </c>
      <c r="B26" s="5" t="s">
        <v>53</v>
      </c>
      <c r="C26" s="6">
        <v>128234465.02164324</v>
      </c>
      <c r="D26" s="7">
        <f>VLOOKUP(A26,'CY23 Hospital Scores'!A$5:G$48,7,FALSE)</f>
        <v>0.95</v>
      </c>
      <c r="E26" s="8">
        <f t="shared" si="0"/>
        <v>1.6666666666666663E-2</v>
      </c>
      <c r="F26" s="6">
        <f t="shared" si="1"/>
        <v>2137241</v>
      </c>
    </row>
    <row r="27" spans="1:6">
      <c r="A27" s="5">
        <v>210035</v>
      </c>
      <c r="B27" s="5" t="s">
        <v>54</v>
      </c>
      <c r="C27" s="6">
        <v>97586229.04406479</v>
      </c>
      <c r="D27" s="7">
        <f>VLOOKUP(A27,'CY23 Hospital Scores'!A$5:G$48,7,FALSE)</f>
        <v>0.78</v>
      </c>
      <c r="E27" s="8">
        <f t="shared" si="0"/>
        <v>5.3333333333333392E-3</v>
      </c>
      <c r="F27" s="6">
        <f t="shared" si="1"/>
        <v>520460</v>
      </c>
    </row>
    <row r="28" spans="1:6">
      <c r="A28" s="5">
        <v>210037</v>
      </c>
      <c r="B28" s="5" t="s">
        <v>55</v>
      </c>
      <c r="C28" s="6">
        <v>123617438.92921548</v>
      </c>
      <c r="D28" s="7">
        <f>VLOOKUP(A28,'CY23 Hospital Scores'!A$5:G$48,7,FALSE)</f>
        <v>0.69</v>
      </c>
      <c r="E28" s="8">
        <f t="shared" si="0"/>
        <v>0</v>
      </c>
      <c r="F28" s="6">
        <f t="shared" si="1"/>
        <v>0</v>
      </c>
    </row>
    <row r="29" spans="1:6">
      <c r="A29" s="5">
        <v>210038</v>
      </c>
      <c r="B29" s="5" t="s">
        <v>56</v>
      </c>
      <c r="C29" s="6">
        <v>140418655.58721641</v>
      </c>
      <c r="D29" s="7">
        <f>VLOOKUP(A29,'CY23 Hospital Scores'!A$5:G$48,7,FALSE)</f>
        <v>0.75</v>
      </c>
      <c r="E29" s="8">
        <f t="shared" si="0"/>
        <v>3.3333333333333375E-3</v>
      </c>
      <c r="F29" s="6">
        <f t="shared" si="1"/>
        <v>468062</v>
      </c>
    </row>
    <row r="30" spans="1:6">
      <c r="A30" s="5">
        <v>210039</v>
      </c>
      <c r="B30" s="5" t="s">
        <v>20</v>
      </c>
      <c r="C30" s="6">
        <v>80925063.895801395</v>
      </c>
      <c r="D30" s="7">
        <f>VLOOKUP(A30,'CY23 Hospital Scores'!A$5:G$48,7,FALSE)</f>
        <v>0.89</v>
      </c>
      <c r="E30" s="8">
        <f t="shared" si="0"/>
        <v>1.266666666666667E-2</v>
      </c>
      <c r="F30" s="6">
        <f t="shared" si="1"/>
        <v>1025051</v>
      </c>
    </row>
    <row r="31" spans="1:6">
      <c r="A31" s="5">
        <v>210040</v>
      </c>
      <c r="B31" s="5" t="s">
        <v>57</v>
      </c>
      <c r="C31" s="6">
        <v>160861386.99006546</v>
      </c>
      <c r="D31" s="7">
        <f>VLOOKUP(A31,'CY23 Hospital Scores'!A$5:G$48,7,FALSE)</f>
        <v>0.94</v>
      </c>
      <c r="E31" s="8">
        <f t="shared" si="0"/>
        <v>1.5999999999999997E-2</v>
      </c>
      <c r="F31" s="6">
        <f t="shared" si="1"/>
        <v>2573782</v>
      </c>
    </row>
    <row r="32" spans="1:6">
      <c r="A32" s="5">
        <v>210043</v>
      </c>
      <c r="B32" s="5" t="s">
        <v>58</v>
      </c>
      <c r="C32" s="6">
        <v>325584008.88370675</v>
      </c>
      <c r="D32" s="7">
        <f>VLOOKUP(A32,'CY23 Hospital Scores'!A$5:G$48,7,FALSE)</f>
        <v>0.8</v>
      </c>
      <c r="E32" s="8">
        <f t="shared" si="0"/>
        <v>6.6666666666666732E-3</v>
      </c>
      <c r="F32" s="6">
        <f t="shared" si="1"/>
        <v>2170560</v>
      </c>
    </row>
    <row r="33" spans="1:6" ht="18" customHeight="1">
      <c r="A33" s="5">
        <v>210044</v>
      </c>
      <c r="B33" s="5" t="s">
        <v>21</v>
      </c>
      <c r="C33" s="6">
        <v>263774654.90000576</v>
      </c>
      <c r="D33" s="7">
        <f>VLOOKUP(A33,'CY23 Hospital Scores'!A$5:G$48,7,FALSE)</f>
        <v>0.53</v>
      </c>
      <c r="E33" s="8">
        <f t="shared" si="0"/>
        <v>-2.3333333333333331E-3</v>
      </c>
      <c r="F33" s="6">
        <f t="shared" si="1"/>
        <v>-615474</v>
      </c>
    </row>
    <row r="34" spans="1:6">
      <c r="A34" s="5">
        <v>210048</v>
      </c>
      <c r="B34" s="5" t="s">
        <v>59</v>
      </c>
      <c r="C34" s="6">
        <v>220287562.06632188</v>
      </c>
      <c r="D34" s="7">
        <f>VLOOKUP(A34,'CY23 Hospital Scores'!A$5:G$48,7,FALSE)</f>
        <v>0.68</v>
      </c>
      <c r="E34" s="8">
        <f t="shared" si="0"/>
        <v>0</v>
      </c>
      <c r="F34" s="6">
        <f t="shared" si="1"/>
        <v>0</v>
      </c>
    </row>
    <row r="35" spans="1:6">
      <c r="A35" s="5">
        <v>210049</v>
      </c>
      <c r="B35" s="5" t="s">
        <v>60</v>
      </c>
      <c r="C35" s="6">
        <v>236862561.59017706</v>
      </c>
      <c r="D35" s="7">
        <f>VLOOKUP(A35,'CY23 Hospital Scores'!A$5:G$48,7,FALSE)</f>
        <v>0.72</v>
      </c>
      <c r="E35" s="8">
        <f t="shared" si="0"/>
        <v>1.3333333333333357E-3</v>
      </c>
      <c r="F35" s="6">
        <f t="shared" si="1"/>
        <v>315817</v>
      </c>
    </row>
    <row r="36" spans="1:6">
      <c r="A36" s="5">
        <v>210051</v>
      </c>
      <c r="B36" s="5" t="s">
        <v>61</v>
      </c>
      <c r="C36" s="6">
        <v>187232106.48240566</v>
      </c>
      <c r="D36" s="7">
        <f>VLOOKUP(A36,'CY23 Hospital Scores'!A$5:G$48,7,FALSE)</f>
        <v>0.85</v>
      </c>
      <c r="E36" s="8">
        <f t="shared" si="0"/>
        <v>1.0000000000000002E-2</v>
      </c>
      <c r="F36" s="6">
        <f t="shared" si="1"/>
        <v>1872321</v>
      </c>
    </row>
    <row r="37" spans="1:6">
      <c r="A37" s="5">
        <v>210056</v>
      </c>
      <c r="B37" s="5" t="s">
        <v>62</v>
      </c>
      <c r="C37" s="6">
        <v>186628390.72624695</v>
      </c>
      <c r="D37" s="7">
        <f>VLOOKUP(A37,'CY23 Hospital Scores'!A$5:G$48,7,FALSE)</f>
        <v>0.71</v>
      </c>
      <c r="E37" s="8">
        <f t="shared" si="0"/>
        <v>6.6666666666666957E-4</v>
      </c>
      <c r="F37" s="6">
        <f t="shared" si="1"/>
        <v>124419</v>
      </c>
    </row>
    <row r="38" spans="1:6">
      <c r="A38" s="5">
        <v>210057</v>
      </c>
      <c r="B38" s="5" t="s">
        <v>63</v>
      </c>
      <c r="C38" s="6">
        <v>333973100.14171338</v>
      </c>
      <c r="D38" s="7">
        <f>VLOOKUP(A38,'CY23 Hospital Scores'!A$5:G$48,7,FALSE)</f>
        <v>0.98</v>
      </c>
      <c r="E38" s="8">
        <f t="shared" si="0"/>
        <v>1.8666666666666665E-2</v>
      </c>
      <c r="F38" s="6">
        <f t="shared" si="1"/>
        <v>6234165</v>
      </c>
    </row>
    <row r="39" spans="1:6">
      <c r="A39" s="5">
        <v>210058</v>
      </c>
      <c r="B39" s="5" t="s">
        <v>64</v>
      </c>
      <c r="C39" s="6">
        <v>80968088.464057475</v>
      </c>
      <c r="D39" s="7">
        <f>VLOOKUP(A39,'CY23 Hospital Scores'!A$5:G$48,7,FALSE)</f>
        <v>0.9</v>
      </c>
      <c r="E39" s="8">
        <f t="shared" si="0"/>
        <v>1.3333333333333336E-2</v>
      </c>
      <c r="F39" s="6">
        <f t="shared" si="1"/>
        <v>1079575</v>
      </c>
    </row>
    <row r="40" spans="1:6">
      <c r="A40" s="5">
        <v>210060</v>
      </c>
      <c r="B40" s="5" t="s">
        <v>65</v>
      </c>
      <c r="C40" s="6">
        <v>37782970.167521328</v>
      </c>
      <c r="D40" s="7">
        <f>VLOOKUP(A40,'CY23 Hospital Scores'!A$5:G$48,7,FALSE)</f>
        <v>0.65</v>
      </c>
      <c r="E40" s="8">
        <f t="shared" si="0"/>
        <v>0</v>
      </c>
      <c r="F40" s="6">
        <f t="shared" si="1"/>
        <v>0</v>
      </c>
    </row>
    <row r="41" spans="1:6">
      <c r="A41" s="5">
        <v>210061</v>
      </c>
      <c r="B41" s="5" t="s">
        <v>22</v>
      </c>
      <c r="C41" s="6">
        <v>47434006.586457297</v>
      </c>
      <c r="D41" s="7">
        <f>VLOOKUP(A41,'CY23 Hospital Scores'!A$5:G$48,7,FALSE)</f>
        <v>0.66</v>
      </c>
      <c r="E41" s="8">
        <f t="shared" si="0"/>
        <v>0</v>
      </c>
      <c r="F41" s="6">
        <f t="shared" si="1"/>
        <v>0</v>
      </c>
    </row>
    <row r="42" spans="1:6">
      <c r="A42" s="5">
        <v>210062</v>
      </c>
      <c r="B42" s="5" t="s">
        <v>66</v>
      </c>
      <c r="C42" s="6">
        <v>210921411.30316579</v>
      </c>
      <c r="D42" s="7">
        <f>VLOOKUP(A42,'CY23 Hospital Scores'!A$5:G$48,7,FALSE)</f>
        <v>0.81</v>
      </c>
      <c r="E42" s="8">
        <f t="shared" si="0"/>
        <v>7.3333333333333393E-3</v>
      </c>
      <c r="F42" s="6">
        <f t="shared" si="1"/>
        <v>1546757</v>
      </c>
    </row>
    <row r="43" spans="1:6">
      <c r="A43" s="5">
        <v>210063</v>
      </c>
      <c r="B43" s="5" t="s">
        <v>67</v>
      </c>
      <c r="C43" s="6">
        <v>292568044.91055745</v>
      </c>
      <c r="D43" s="7">
        <f>VLOOKUP(A43,'CY23 Hospital Scores'!A$5:G$48,7,FALSE)</f>
        <v>0.89</v>
      </c>
      <c r="E43" s="8">
        <f t="shared" si="0"/>
        <v>1.266666666666667E-2</v>
      </c>
      <c r="F43" s="6">
        <f t="shared" si="1"/>
        <v>3705862</v>
      </c>
    </row>
    <row r="44" spans="1:6">
      <c r="A44" s="5">
        <v>210064</v>
      </c>
      <c r="B44" s="5" t="s">
        <v>68</v>
      </c>
      <c r="C44" s="6">
        <v>68147841.962635085</v>
      </c>
      <c r="D44" s="7">
        <f>VLOOKUP(A44,'CY23 Hospital Scores'!A$5:G$48,7,FALSE)</f>
        <v>0.51</v>
      </c>
      <c r="E44" s="8">
        <f t="shared" si="0"/>
        <v>-2.9999999999999992E-3</v>
      </c>
      <c r="F44" s="6">
        <f t="shared" si="1"/>
        <v>-204444</v>
      </c>
    </row>
    <row r="45" spans="1:6">
      <c r="A45" s="5">
        <v>210065</v>
      </c>
      <c r="B45" s="5" t="s">
        <v>69</v>
      </c>
      <c r="C45" s="6">
        <v>94710747.828931466</v>
      </c>
      <c r="D45" s="7">
        <f>VLOOKUP(A45,'CY23 Hospital Scores'!A$5:G$48,7,FALSE)</f>
        <v>0.82</v>
      </c>
      <c r="E45" s="8">
        <f t="shared" si="0"/>
        <v>8.0000000000000002E-3</v>
      </c>
      <c r="F45" s="6">
        <f t="shared" si="1"/>
        <v>757686</v>
      </c>
    </row>
    <row r="46" spans="1:6">
      <c r="A46" s="10"/>
      <c r="B46" s="10"/>
      <c r="C46" s="11"/>
      <c r="D46" s="12"/>
      <c r="F46" s="9"/>
    </row>
    <row r="47" spans="1:6">
      <c r="B47" s="13" t="s">
        <v>3</v>
      </c>
      <c r="C47" s="14">
        <f>SUM(C3:C45)</f>
        <v>11833253218.273527</v>
      </c>
      <c r="D47" s="15"/>
      <c r="E47" s="13" t="s">
        <v>33</v>
      </c>
      <c r="F47" s="28">
        <f>SUM(F3:F45)</f>
        <v>38684214</v>
      </c>
    </row>
    <row r="48" spans="1:6">
      <c r="D48" s="15"/>
      <c r="E48" s="16" t="s">
        <v>4</v>
      </c>
      <c r="F48" s="29">
        <f>SUMIF(F3:F45,"&lt;0",F3:F45)</f>
        <v>-8879421</v>
      </c>
    </row>
    <row r="49" spans="1:7">
      <c r="E49" s="18" t="s">
        <v>5</v>
      </c>
      <c r="F49" s="30">
        <f>F48/$C$47</f>
        <v>-7.5037868591267313E-4</v>
      </c>
    </row>
    <row r="50" spans="1:7">
      <c r="E50" s="16" t="s">
        <v>6</v>
      </c>
      <c r="F50" s="29">
        <f>SUMIF(F3:F45,"&gt;0",F3:F45)</f>
        <v>47563635</v>
      </c>
    </row>
    <row r="51" spans="1:7">
      <c r="D51" s="19"/>
      <c r="E51" s="18" t="s">
        <v>5</v>
      </c>
      <c r="F51" s="30">
        <f>F50/$C$47</f>
        <v>4.0194893257713572E-3</v>
      </c>
    </row>
    <row r="52" spans="1:7" ht="15.3">
      <c r="A52" s="20" t="s">
        <v>7</v>
      </c>
      <c r="B52" s="20" t="s">
        <v>8</v>
      </c>
    </row>
    <row r="53" spans="1:7" ht="15.3">
      <c r="A53" s="22" t="s">
        <v>9</v>
      </c>
      <c r="B53" s="23">
        <v>0</v>
      </c>
    </row>
    <row r="54" spans="1:7" ht="15.3">
      <c r="A54" s="22" t="s">
        <v>10</v>
      </c>
      <c r="B54" s="24">
        <v>-0.02</v>
      </c>
    </row>
    <row r="55" spans="1:7" ht="15.3">
      <c r="A55" s="22" t="s">
        <v>11</v>
      </c>
      <c r="B55" s="23">
        <v>1</v>
      </c>
    </row>
    <row r="56" spans="1:7" ht="15.3">
      <c r="A56" s="22" t="s">
        <v>12</v>
      </c>
      <c r="B56" s="24">
        <v>0.02</v>
      </c>
    </row>
    <row r="57" spans="1:7" ht="15.3">
      <c r="A57" s="22" t="s">
        <v>13</v>
      </c>
      <c r="B57" s="23">
        <v>0.6</v>
      </c>
    </row>
    <row r="58" spans="1:7" ht="15.3">
      <c r="A58" s="22" t="s">
        <v>14</v>
      </c>
      <c r="B58" s="23">
        <v>0.7</v>
      </c>
    </row>
    <row r="61" spans="1:7" ht="20.25" customHeight="1">
      <c r="A61" s="39" t="s">
        <v>71</v>
      </c>
      <c r="B61" s="39"/>
      <c r="C61" s="39"/>
      <c r="D61" s="39"/>
      <c r="E61" s="39"/>
      <c r="F61" s="39"/>
      <c r="G61" s="39"/>
    </row>
  </sheetData>
  <autoFilter ref="A2:F2" xr:uid="{00000000-0009-0000-0000-000001000000}">
    <sortState xmlns:xlrd2="http://schemas.microsoft.com/office/spreadsheetml/2017/richdata2" ref="A3:F44">
      <sortCondition ref="A2"/>
    </sortState>
  </autoFilter>
  <mergeCells count="1">
    <mergeCell ref="A61:G61"/>
  </mergeCells>
  <conditionalFormatting sqref="F3:F45">
    <cfRule type="colorScale" priority="1">
      <colorScale>
        <cfvo type="min"/>
        <cfvo type="percentile" val="50"/>
        <cfvo type="max"/>
        <color rgb="FFF8696B"/>
        <color rgb="FFFCFCFF"/>
        <color rgb="FF63BE7B"/>
      </colorScale>
    </cfRule>
  </conditionalFormatting>
  <printOptions horizontalCentered="1" verticalCentered="1"/>
  <pageMargins left="0.2" right="0.2" top="0.25" bottom="0.25" header="0.3" footer="0.3"/>
  <pageSetup scale="52" orientation="landscape" r:id="rId1"/>
  <headerFooter>
    <oddFooter>&amp;CHSCRC Work Group Meeting
Feb 2,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0B212-B29B-479F-9991-5DEF801F0929}">
  <sheetPr>
    <tabColor theme="9"/>
    <pageSetUpPr fitToPage="1"/>
  </sheetPr>
  <dimension ref="A1:I49"/>
  <sheetViews>
    <sheetView workbookViewId="0">
      <pane xSplit="2" ySplit="4" topLeftCell="C5" activePane="bottomRight" state="frozen"/>
      <selection pane="topRight" activeCell="C1" sqref="C1"/>
      <selection pane="bottomLeft" activeCell="A5" sqref="A5"/>
      <selection pane="bottomRight" activeCell="A48" sqref="A48:G48"/>
    </sheetView>
  </sheetViews>
  <sheetFormatPr defaultColWidth="9.15625" defaultRowHeight="14.4"/>
  <cols>
    <col min="1" max="1" width="12.83984375" style="25" bestFit="1" customWidth="1"/>
    <col min="2" max="2" width="32.15625" style="25" bestFit="1" customWidth="1"/>
    <col min="3" max="4" width="18" style="25" bestFit="1" customWidth="1"/>
    <col min="5" max="5" width="16" style="25" bestFit="1" customWidth="1"/>
    <col min="6" max="6" width="13.26171875" style="25" bestFit="1" customWidth="1"/>
    <col min="7" max="7" width="19.578125" style="25" customWidth="1"/>
    <col min="8" max="16384" width="9.15625" style="25"/>
  </cols>
  <sheetData>
    <row r="1" spans="1:9" ht="16" customHeight="1">
      <c r="A1" s="40" t="s">
        <v>70</v>
      </c>
      <c r="B1" s="40"/>
      <c r="C1" s="40"/>
      <c r="D1" s="40"/>
      <c r="E1" s="40"/>
      <c r="F1" s="40"/>
      <c r="G1" s="40"/>
    </row>
    <row r="2" spans="1:9" ht="16" customHeight="1">
      <c r="A2" s="40" t="s">
        <v>23</v>
      </c>
      <c r="B2" s="40"/>
      <c r="C2" s="40"/>
      <c r="D2" s="40"/>
      <c r="E2" s="40"/>
      <c r="F2" s="40"/>
      <c r="G2" s="40"/>
    </row>
    <row r="3" spans="1:9" ht="13" customHeight="1"/>
    <row r="4" spans="1:9" ht="26.1" customHeight="1">
      <c r="A4" s="26" t="s">
        <v>24</v>
      </c>
      <c r="B4" s="26" t="s">
        <v>25</v>
      </c>
      <c r="C4" s="26" t="s">
        <v>26</v>
      </c>
      <c r="D4" s="26" t="s">
        <v>27</v>
      </c>
      <c r="E4" s="26" t="s">
        <v>28</v>
      </c>
      <c r="F4" s="26" t="s">
        <v>29</v>
      </c>
      <c r="G4" s="26" t="s">
        <v>30</v>
      </c>
    </row>
    <row r="5" spans="1:9" ht="15" customHeight="1">
      <c r="A5" s="31">
        <v>210001</v>
      </c>
      <c r="B5" s="31" t="s">
        <v>15</v>
      </c>
      <c r="C5" s="32">
        <v>1</v>
      </c>
      <c r="D5" s="32">
        <v>14</v>
      </c>
      <c r="E5" s="27">
        <v>1025.4013</v>
      </c>
      <c r="F5" s="27">
        <v>1313.43</v>
      </c>
      <c r="G5" s="33">
        <v>0.78</v>
      </c>
    </row>
    <row r="6" spans="1:9" ht="15" customHeight="1">
      <c r="A6" s="31">
        <v>210002</v>
      </c>
      <c r="B6" s="31" t="s">
        <v>36</v>
      </c>
      <c r="C6" s="32">
        <v>1</v>
      </c>
      <c r="D6" s="32">
        <v>15</v>
      </c>
      <c r="E6" s="27">
        <v>1039.1321999999998</v>
      </c>
      <c r="F6" s="27">
        <v>1403.21</v>
      </c>
      <c r="G6" s="33">
        <v>0.74</v>
      </c>
    </row>
    <row r="7" spans="1:9" ht="15" customHeight="1">
      <c r="A7" s="31">
        <v>210003</v>
      </c>
      <c r="B7" s="31" t="s">
        <v>37</v>
      </c>
      <c r="C7" s="32">
        <v>1</v>
      </c>
      <c r="D7" s="32">
        <v>12</v>
      </c>
      <c r="E7" s="27">
        <v>730.69959999999992</v>
      </c>
      <c r="F7" s="27">
        <v>1194.99</v>
      </c>
      <c r="G7" s="33">
        <v>0.61</v>
      </c>
    </row>
    <row r="8" spans="1:9" ht="15" customHeight="1">
      <c r="A8" s="31">
        <v>210004</v>
      </c>
      <c r="B8" s="31" t="s">
        <v>38</v>
      </c>
      <c r="C8" s="32">
        <v>1</v>
      </c>
      <c r="D8" s="32">
        <v>15</v>
      </c>
      <c r="E8" s="27">
        <v>892.16730000000007</v>
      </c>
      <c r="F8" s="27">
        <v>1403.21</v>
      </c>
      <c r="G8" s="33">
        <v>0.64</v>
      </c>
    </row>
    <row r="9" spans="1:9" s="38" customFormat="1" ht="15" customHeight="1">
      <c r="A9" s="31">
        <v>210005</v>
      </c>
      <c r="B9" s="31" t="s">
        <v>16</v>
      </c>
      <c r="C9" s="32">
        <v>1</v>
      </c>
      <c r="D9" s="32">
        <v>14</v>
      </c>
      <c r="E9" s="27">
        <v>636.02919999999995</v>
      </c>
      <c r="F9" s="27">
        <v>1325.3200000000002</v>
      </c>
      <c r="G9" s="33">
        <v>0.48</v>
      </c>
      <c r="I9" s="25"/>
    </row>
    <row r="10" spans="1:9" ht="15" customHeight="1">
      <c r="A10" s="31">
        <v>210006</v>
      </c>
      <c r="B10" s="31" t="s">
        <v>39</v>
      </c>
      <c r="C10" s="32">
        <v>2</v>
      </c>
      <c r="D10" s="32">
        <v>6</v>
      </c>
      <c r="E10" s="27">
        <v>464.73829999999998</v>
      </c>
      <c r="F10" s="27">
        <v>523.11999999999989</v>
      </c>
      <c r="G10" s="33">
        <v>0.89</v>
      </c>
    </row>
    <row r="11" spans="1:9" ht="15" customHeight="1">
      <c r="A11" s="31">
        <v>210008</v>
      </c>
      <c r="B11" s="31" t="s">
        <v>17</v>
      </c>
      <c r="C11" s="32">
        <v>1</v>
      </c>
      <c r="D11" s="32">
        <v>14</v>
      </c>
      <c r="E11" s="27">
        <v>747.04750000000001</v>
      </c>
      <c r="F11" s="27">
        <v>1356.04</v>
      </c>
      <c r="G11" s="33">
        <v>0.55000000000000004</v>
      </c>
    </row>
    <row r="12" spans="1:9" ht="15" customHeight="1">
      <c r="A12" s="31">
        <v>210009</v>
      </c>
      <c r="B12" s="31" t="s">
        <v>40</v>
      </c>
      <c r="C12" s="32">
        <v>1</v>
      </c>
      <c r="D12" s="32">
        <v>15</v>
      </c>
      <c r="E12" s="27">
        <v>728.61579999999992</v>
      </c>
      <c r="F12" s="27">
        <v>1403.21</v>
      </c>
      <c r="G12" s="33">
        <v>0.52</v>
      </c>
    </row>
    <row r="13" spans="1:9" ht="15" customHeight="1">
      <c r="A13" s="31">
        <v>210011</v>
      </c>
      <c r="B13" s="31" t="s">
        <v>41</v>
      </c>
      <c r="C13" s="32">
        <v>1</v>
      </c>
      <c r="D13" s="32">
        <v>13</v>
      </c>
      <c r="E13" s="27">
        <v>948.923</v>
      </c>
      <c r="F13" s="27">
        <v>1292.44</v>
      </c>
      <c r="G13" s="33">
        <v>0.73</v>
      </c>
    </row>
    <row r="14" spans="1:9" ht="15" customHeight="1">
      <c r="A14" s="31">
        <v>210012</v>
      </c>
      <c r="B14" s="31" t="s">
        <v>42</v>
      </c>
      <c r="C14" s="32">
        <v>1</v>
      </c>
      <c r="D14" s="32">
        <v>14</v>
      </c>
      <c r="E14" s="27">
        <v>829.07439999999997</v>
      </c>
      <c r="F14" s="27">
        <v>1313.43</v>
      </c>
      <c r="G14" s="33">
        <v>0.63</v>
      </c>
    </row>
    <row r="15" spans="1:9" ht="15" customHeight="1">
      <c r="A15" s="31">
        <v>210015</v>
      </c>
      <c r="B15" s="31" t="s">
        <v>43</v>
      </c>
      <c r="C15" s="32">
        <v>1</v>
      </c>
      <c r="D15" s="32">
        <v>14</v>
      </c>
      <c r="E15" s="27">
        <v>1251.1715999999999</v>
      </c>
      <c r="F15" s="27">
        <v>1313.43</v>
      </c>
      <c r="G15" s="33">
        <v>0.95</v>
      </c>
    </row>
    <row r="16" spans="1:9" ht="15" customHeight="1">
      <c r="A16" s="31">
        <v>210016</v>
      </c>
      <c r="B16" s="31" t="s">
        <v>44</v>
      </c>
      <c r="C16" s="32">
        <v>1</v>
      </c>
      <c r="D16" s="32">
        <v>13</v>
      </c>
      <c r="E16" s="27">
        <v>1160.2819000000002</v>
      </c>
      <c r="F16" s="27">
        <v>1292.44</v>
      </c>
      <c r="G16" s="33">
        <v>0.9</v>
      </c>
    </row>
    <row r="17" spans="1:9" ht="15" customHeight="1">
      <c r="A17" s="31">
        <v>210017</v>
      </c>
      <c r="B17" s="31" t="s">
        <v>18</v>
      </c>
      <c r="C17" s="32">
        <v>2</v>
      </c>
      <c r="D17" s="32">
        <v>2</v>
      </c>
      <c r="E17" s="27">
        <v>81.624399999999994</v>
      </c>
      <c r="F17" s="27">
        <v>154.82999999999998</v>
      </c>
      <c r="G17" s="33">
        <v>0.53</v>
      </c>
    </row>
    <row r="18" spans="1:9" ht="15" customHeight="1">
      <c r="A18" s="31">
        <v>210018</v>
      </c>
      <c r="B18" s="31" t="s">
        <v>45</v>
      </c>
      <c r="C18" s="32">
        <v>1</v>
      </c>
      <c r="D18" s="32">
        <v>10</v>
      </c>
      <c r="E18" s="27">
        <v>736.46900000000005</v>
      </c>
      <c r="F18" s="27">
        <v>880.59999999999991</v>
      </c>
      <c r="G18" s="33">
        <v>0.84</v>
      </c>
    </row>
    <row r="19" spans="1:9" ht="15" customHeight="1">
      <c r="A19" s="31">
        <v>210019</v>
      </c>
      <c r="B19" s="31" t="s">
        <v>46</v>
      </c>
      <c r="C19" s="32">
        <v>1</v>
      </c>
      <c r="D19" s="32">
        <v>14</v>
      </c>
      <c r="E19" s="27">
        <v>1087.2304999999999</v>
      </c>
      <c r="F19" s="27">
        <v>1313.43</v>
      </c>
      <c r="G19" s="33">
        <v>0.83</v>
      </c>
    </row>
    <row r="20" spans="1:9" s="38" customFormat="1" ht="15" customHeight="1">
      <c r="A20" s="31">
        <v>210022</v>
      </c>
      <c r="B20" s="31" t="s">
        <v>47</v>
      </c>
      <c r="C20" s="32">
        <v>1</v>
      </c>
      <c r="D20" s="32">
        <v>13</v>
      </c>
      <c r="E20" s="27">
        <v>648.00419999999997</v>
      </c>
      <c r="F20" s="27">
        <v>1304.33</v>
      </c>
      <c r="G20" s="33">
        <v>0.5</v>
      </c>
      <c r="I20" s="25"/>
    </row>
    <row r="21" spans="1:9" ht="15" customHeight="1">
      <c r="A21" s="31">
        <v>210023</v>
      </c>
      <c r="B21" s="31" t="s">
        <v>48</v>
      </c>
      <c r="C21" s="32">
        <v>1</v>
      </c>
      <c r="D21" s="32">
        <v>15</v>
      </c>
      <c r="E21" s="27">
        <v>1029.8924000000002</v>
      </c>
      <c r="F21" s="27">
        <v>1403.21</v>
      </c>
      <c r="G21" s="33">
        <v>0.73</v>
      </c>
    </row>
    <row r="22" spans="1:9" s="38" customFormat="1" ht="15" customHeight="1">
      <c r="A22" s="31">
        <v>210024</v>
      </c>
      <c r="B22" s="31" t="s">
        <v>49</v>
      </c>
      <c r="C22" s="32">
        <v>1</v>
      </c>
      <c r="D22" s="32">
        <v>13</v>
      </c>
      <c r="E22" s="27">
        <v>777.11889999999994</v>
      </c>
      <c r="F22" s="27">
        <v>1304.33</v>
      </c>
      <c r="G22" s="33">
        <v>0.6</v>
      </c>
      <c r="I22" s="25"/>
    </row>
    <row r="23" spans="1:9" s="38" customFormat="1" ht="15" customHeight="1">
      <c r="A23" s="31">
        <v>210027</v>
      </c>
      <c r="B23" s="31" t="s">
        <v>31</v>
      </c>
      <c r="C23" s="32">
        <v>1</v>
      </c>
      <c r="D23" s="32">
        <v>13</v>
      </c>
      <c r="E23" s="27">
        <v>1128.3047999999999</v>
      </c>
      <c r="F23" s="27">
        <v>1304.33</v>
      </c>
      <c r="G23" s="33">
        <v>0.87</v>
      </c>
      <c r="I23" s="25"/>
    </row>
    <row r="24" spans="1:9" ht="15" customHeight="1">
      <c r="A24" s="31">
        <v>210028</v>
      </c>
      <c r="B24" s="31" t="s">
        <v>50</v>
      </c>
      <c r="C24" s="32">
        <v>1</v>
      </c>
      <c r="D24" s="32">
        <v>10</v>
      </c>
      <c r="E24" s="27">
        <v>770.50880000000006</v>
      </c>
      <c r="F24" s="27">
        <v>880.59999999999991</v>
      </c>
      <c r="G24" s="33">
        <v>0.87</v>
      </c>
    </row>
    <row r="25" spans="1:9" ht="15" customHeight="1">
      <c r="A25" s="31">
        <v>210029</v>
      </c>
      <c r="B25" s="31" t="s">
        <v>51</v>
      </c>
      <c r="C25" s="32">
        <v>1</v>
      </c>
      <c r="D25" s="32">
        <v>13</v>
      </c>
      <c r="E25" s="27">
        <v>919.64730000000009</v>
      </c>
      <c r="F25" s="27">
        <v>1292.44</v>
      </c>
      <c r="G25" s="33">
        <v>0.71</v>
      </c>
    </row>
    <row r="26" spans="1:9" ht="15" customHeight="1">
      <c r="A26" s="31">
        <v>210032</v>
      </c>
      <c r="B26" s="31" t="s">
        <v>19</v>
      </c>
      <c r="C26" s="32">
        <v>1</v>
      </c>
      <c r="D26" s="32">
        <v>9</v>
      </c>
      <c r="E26" s="27">
        <v>266.51030000000003</v>
      </c>
      <c r="F26" s="27">
        <v>768.11999999999989</v>
      </c>
      <c r="G26" s="33">
        <v>0.35</v>
      </c>
    </row>
    <row r="27" spans="1:9" ht="15" customHeight="1">
      <c r="A27" s="31">
        <v>210033</v>
      </c>
      <c r="B27" s="31" t="s">
        <v>52</v>
      </c>
      <c r="C27" s="32">
        <v>1</v>
      </c>
      <c r="D27" s="32">
        <v>11</v>
      </c>
      <c r="E27" s="27">
        <v>577.74670000000003</v>
      </c>
      <c r="F27" s="27">
        <v>1035.6299999999999</v>
      </c>
      <c r="G27" s="33">
        <v>0.56000000000000005</v>
      </c>
    </row>
    <row r="28" spans="1:9" ht="15" customHeight="1">
      <c r="A28" s="31">
        <v>210034</v>
      </c>
      <c r="B28" s="31" t="s">
        <v>53</v>
      </c>
      <c r="C28" s="32">
        <v>1</v>
      </c>
      <c r="D28" s="32">
        <v>10</v>
      </c>
      <c r="E28" s="27">
        <v>838.31359999999995</v>
      </c>
      <c r="F28" s="27">
        <v>880.59999999999991</v>
      </c>
      <c r="G28" s="33">
        <v>0.95</v>
      </c>
    </row>
    <row r="29" spans="1:9" ht="15" customHeight="1">
      <c r="A29" s="31">
        <v>210035</v>
      </c>
      <c r="B29" s="31" t="s">
        <v>54</v>
      </c>
      <c r="C29" s="32">
        <v>1</v>
      </c>
      <c r="D29" s="32">
        <v>10</v>
      </c>
      <c r="E29" s="27">
        <v>684.60529999999994</v>
      </c>
      <c r="F29" s="27">
        <v>880.59999999999991</v>
      </c>
      <c r="G29" s="33">
        <v>0.78</v>
      </c>
    </row>
    <row r="30" spans="1:9" ht="15" customHeight="1">
      <c r="A30" s="31">
        <v>210037</v>
      </c>
      <c r="B30" s="31" t="s">
        <v>55</v>
      </c>
      <c r="C30" s="32">
        <v>1</v>
      </c>
      <c r="D30" s="32">
        <v>12</v>
      </c>
      <c r="E30" s="27">
        <v>826.82420000000002</v>
      </c>
      <c r="F30" s="27">
        <v>1194.99</v>
      </c>
      <c r="G30" s="33">
        <v>0.69</v>
      </c>
    </row>
    <row r="31" spans="1:9" ht="15" customHeight="1">
      <c r="A31" s="31">
        <v>210038</v>
      </c>
      <c r="B31" s="31" t="s">
        <v>56</v>
      </c>
      <c r="C31" s="32">
        <v>1</v>
      </c>
      <c r="D31" s="32">
        <v>8</v>
      </c>
      <c r="E31" s="27">
        <v>596.70540000000005</v>
      </c>
      <c r="F31" s="27">
        <v>790.79</v>
      </c>
      <c r="G31" s="33">
        <v>0.75</v>
      </c>
    </row>
    <row r="32" spans="1:9" ht="15" customHeight="1">
      <c r="A32" s="31">
        <v>210039</v>
      </c>
      <c r="B32" s="31" t="s">
        <v>20</v>
      </c>
      <c r="C32" s="32">
        <v>1</v>
      </c>
      <c r="D32" s="32">
        <v>8</v>
      </c>
      <c r="E32" s="27">
        <v>616.63310000000001</v>
      </c>
      <c r="F32" s="27">
        <v>691.61999999999989</v>
      </c>
      <c r="G32" s="33">
        <v>0.89</v>
      </c>
    </row>
    <row r="33" spans="1:9" ht="15" customHeight="1">
      <c r="A33" s="31">
        <v>210040</v>
      </c>
      <c r="B33" s="31" t="s">
        <v>57</v>
      </c>
      <c r="C33" s="32">
        <v>1</v>
      </c>
      <c r="D33" s="32">
        <v>11</v>
      </c>
      <c r="E33" s="27">
        <v>974.52119999999991</v>
      </c>
      <c r="F33" s="27">
        <v>1035.6299999999999</v>
      </c>
      <c r="G33" s="33">
        <v>0.94</v>
      </c>
    </row>
    <row r="34" spans="1:9" ht="15" customHeight="1">
      <c r="A34" s="31">
        <v>210043</v>
      </c>
      <c r="B34" s="31" t="s">
        <v>58</v>
      </c>
      <c r="C34" s="32">
        <v>1</v>
      </c>
      <c r="D34" s="32">
        <v>14</v>
      </c>
      <c r="E34" s="27">
        <v>1051.8956000000001</v>
      </c>
      <c r="F34" s="27">
        <v>1313.43</v>
      </c>
      <c r="G34" s="33">
        <v>0.8</v>
      </c>
    </row>
    <row r="35" spans="1:9" s="38" customFormat="1" ht="15" customHeight="1">
      <c r="A35" s="31">
        <v>210044</v>
      </c>
      <c r="B35" s="31" t="s">
        <v>21</v>
      </c>
      <c r="C35" s="32">
        <v>1</v>
      </c>
      <c r="D35" s="32">
        <v>15</v>
      </c>
      <c r="E35" s="27">
        <v>752.89210000000003</v>
      </c>
      <c r="F35" s="27">
        <v>1415.1</v>
      </c>
      <c r="G35" s="33">
        <v>0.53</v>
      </c>
      <c r="I35" s="25"/>
    </row>
    <row r="36" spans="1:9" ht="15" customHeight="1">
      <c r="A36" s="31">
        <v>210048</v>
      </c>
      <c r="B36" s="31" t="s">
        <v>59</v>
      </c>
      <c r="C36" s="32">
        <v>1</v>
      </c>
      <c r="D36" s="32">
        <v>14</v>
      </c>
      <c r="E36" s="27">
        <v>891.16079999999999</v>
      </c>
      <c r="F36" s="27">
        <v>1313.43</v>
      </c>
      <c r="G36" s="33">
        <v>0.68</v>
      </c>
    </row>
    <row r="37" spans="1:9" ht="15" customHeight="1">
      <c r="A37" s="31">
        <v>210049</v>
      </c>
      <c r="B37" s="31" t="s">
        <v>60</v>
      </c>
      <c r="C37" s="32">
        <v>1</v>
      </c>
      <c r="D37" s="32">
        <v>13</v>
      </c>
      <c r="E37" s="27">
        <v>926.53280000000007</v>
      </c>
      <c r="F37" s="27">
        <v>1292.44</v>
      </c>
      <c r="G37" s="33">
        <v>0.72</v>
      </c>
    </row>
    <row r="38" spans="1:9" ht="15" customHeight="1">
      <c r="A38" s="31">
        <v>210051</v>
      </c>
      <c r="B38" s="31" t="s">
        <v>61</v>
      </c>
      <c r="C38" s="32">
        <v>1</v>
      </c>
      <c r="D38" s="32">
        <v>13</v>
      </c>
      <c r="E38" s="27">
        <v>1093.8696</v>
      </c>
      <c r="F38" s="27">
        <v>1292.44</v>
      </c>
      <c r="G38" s="33">
        <v>0.85</v>
      </c>
    </row>
    <row r="39" spans="1:9" ht="15" customHeight="1">
      <c r="A39" s="31">
        <v>210056</v>
      </c>
      <c r="B39" s="31" t="s">
        <v>62</v>
      </c>
      <c r="C39" s="32">
        <v>1</v>
      </c>
      <c r="D39" s="32">
        <v>13</v>
      </c>
      <c r="E39" s="27">
        <v>918.34429999999998</v>
      </c>
      <c r="F39" s="27">
        <v>1292.44</v>
      </c>
      <c r="G39" s="33">
        <v>0.71</v>
      </c>
    </row>
    <row r="40" spans="1:9" ht="15" customHeight="1">
      <c r="A40" s="31">
        <v>210057</v>
      </c>
      <c r="B40" s="31" t="s">
        <v>63</v>
      </c>
      <c r="C40" s="32">
        <v>1</v>
      </c>
      <c r="D40" s="32">
        <v>15</v>
      </c>
      <c r="E40" s="27">
        <v>1378.2711999999999</v>
      </c>
      <c r="F40" s="27">
        <v>1403.21</v>
      </c>
      <c r="G40" s="33">
        <v>0.98</v>
      </c>
    </row>
    <row r="41" spans="1:9" ht="15" customHeight="1">
      <c r="A41" s="31">
        <v>210058</v>
      </c>
      <c r="B41" s="31" t="s">
        <v>64</v>
      </c>
      <c r="C41" s="32">
        <v>2</v>
      </c>
      <c r="D41" s="32">
        <v>5</v>
      </c>
      <c r="E41" s="27">
        <v>542.97649999999999</v>
      </c>
      <c r="F41" s="27">
        <v>602.01</v>
      </c>
      <c r="G41" s="33">
        <v>0.9</v>
      </c>
    </row>
    <row r="42" spans="1:9" customFormat="1" ht="15" customHeight="1">
      <c r="A42" s="34">
        <v>210060</v>
      </c>
      <c r="B42" s="34" t="s">
        <v>65</v>
      </c>
      <c r="C42" s="35">
        <v>2</v>
      </c>
      <c r="D42" s="35">
        <v>1</v>
      </c>
      <c r="E42" s="36">
        <v>28.03</v>
      </c>
      <c r="F42" s="36">
        <v>50.05</v>
      </c>
      <c r="G42" s="37">
        <v>0.65</v>
      </c>
      <c r="I42" s="25"/>
    </row>
    <row r="43" spans="1:9" s="38" customFormat="1" ht="15" customHeight="1">
      <c r="A43" s="31">
        <v>210061</v>
      </c>
      <c r="B43" s="31" t="s">
        <v>22</v>
      </c>
      <c r="C43" s="32">
        <v>2</v>
      </c>
      <c r="D43" s="32">
        <v>7</v>
      </c>
      <c r="E43" s="27">
        <v>433.15</v>
      </c>
      <c r="F43" s="27">
        <v>656.34</v>
      </c>
      <c r="G43" s="33">
        <v>0.66</v>
      </c>
      <c r="I43" s="25"/>
    </row>
    <row r="44" spans="1:9" s="38" customFormat="1" ht="15" customHeight="1">
      <c r="A44" s="31">
        <v>210062</v>
      </c>
      <c r="B44" s="31" t="s">
        <v>66</v>
      </c>
      <c r="C44" s="32">
        <v>1</v>
      </c>
      <c r="D44" s="32">
        <v>11</v>
      </c>
      <c r="E44" s="27">
        <v>843.83</v>
      </c>
      <c r="F44" s="27">
        <v>1047.52</v>
      </c>
      <c r="G44" s="33">
        <v>0.81</v>
      </c>
      <c r="I44" s="25"/>
    </row>
    <row r="45" spans="1:9" ht="15" customHeight="1">
      <c r="A45" s="31">
        <v>210063</v>
      </c>
      <c r="B45" s="31" t="s">
        <v>67</v>
      </c>
      <c r="C45" s="32">
        <v>1</v>
      </c>
      <c r="D45" s="32">
        <v>13</v>
      </c>
      <c r="E45" s="27">
        <v>1149.3576</v>
      </c>
      <c r="F45" s="27">
        <v>1292.44</v>
      </c>
      <c r="G45" s="33">
        <v>0.89</v>
      </c>
    </row>
    <row r="46" spans="1:9" ht="15" customHeight="1">
      <c r="A46" s="31">
        <v>210064</v>
      </c>
      <c r="B46" s="31" t="s">
        <v>68</v>
      </c>
      <c r="C46" s="32">
        <v>2</v>
      </c>
      <c r="D46" s="32">
        <v>3</v>
      </c>
      <c r="E46" s="27">
        <v>149.5145</v>
      </c>
      <c r="F46" s="27">
        <v>291.04999999999995</v>
      </c>
      <c r="G46" s="33">
        <v>0.51</v>
      </c>
    </row>
    <row r="47" spans="1:9" ht="13" customHeight="1">
      <c r="A47" s="31">
        <v>210065</v>
      </c>
      <c r="B47" s="31" t="s">
        <v>69</v>
      </c>
      <c r="C47" s="32">
        <v>1</v>
      </c>
      <c r="D47" s="32">
        <v>8</v>
      </c>
      <c r="E47" s="27">
        <v>655.4695999999999</v>
      </c>
      <c r="F47" s="27">
        <v>799.6400000000001</v>
      </c>
      <c r="G47" s="33">
        <v>0.82</v>
      </c>
    </row>
    <row r="48" spans="1:9" ht="32.1" customHeight="1">
      <c r="A48" s="41" t="s">
        <v>71</v>
      </c>
      <c r="B48" s="41"/>
      <c r="C48" s="41"/>
      <c r="D48" s="41"/>
      <c r="E48" s="41"/>
      <c r="F48" s="41"/>
      <c r="G48" s="41"/>
    </row>
    <row r="49" ht="13" customHeight="1"/>
  </sheetData>
  <autoFilter ref="A4:G48" xr:uid="{8A40B212-B29B-479F-9991-5DEF801F0929}"/>
  <mergeCells count="3">
    <mergeCell ref="A1:G1"/>
    <mergeCell ref="A2:G2"/>
    <mergeCell ref="A48:G48"/>
  </mergeCells>
  <printOptions horizontalCentered="1"/>
  <pageMargins left="0" right="0" top="0" bottom="0" header="0.5" footer="0.5"/>
  <pageSetup fitToHeight="10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4636EF-890E-4CCD-BE72-9D5A7690FC6E}"/>
</file>

<file path=customXml/itemProps2.xml><?xml version="1.0" encoding="utf-8"?>
<ds:datastoreItem xmlns:ds="http://schemas.openxmlformats.org/officeDocument/2006/customXml" ds:itemID="{0F92A074-E1E5-4E31-8096-24E5B81B3B5D}"/>
</file>

<file path=customXml/itemProps3.xml><?xml version="1.0" encoding="utf-8"?>
<ds:datastoreItem xmlns:ds="http://schemas.openxmlformats.org/officeDocument/2006/customXml" ds:itemID="{202A9907-06DF-4F26-967D-14E5F3AB1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MHAC Revenue Adjustments</vt:lpstr>
      <vt:lpstr>CY23 Hospital Scores</vt:lpstr>
      <vt:lpstr>'MHAC Revenue Adjustments'!MHAC_Highest_Score</vt:lpstr>
      <vt:lpstr>'MHAC Revenue Adjustments'!MHAC_Lowest_Score</vt:lpstr>
      <vt:lpstr>'MHAC Revenue Adjustments'!MHAC_Max_Penalty</vt:lpstr>
      <vt:lpstr>'MHAC Revenue Adjustments'!MHAC_Max_Reward</vt:lpstr>
      <vt:lpstr>'MHAC Revenue Adjustments'!MHAC_Penalty_Threshold</vt:lpstr>
      <vt:lpstr>'MHAC Revenue Adjustments'!MHAC_Reward_Threshold</vt:lpstr>
      <vt:lpstr>'CY23 Hospital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Princess Collins</dc:creator>
  <cp:lastModifiedBy>Princess Collins</cp:lastModifiedBy>
  <dcterms:created xsi:type="dcterms:W3CDTF">2023-03-08T15:50:20Z</dcterms:created>
  <dcterms:modified xsi:type="dcterms:W3CDTF">2024-06-18T16:48:39Z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