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dhscrc-my.sharepoint.com/personal/dtamayo_mdhscrc_onmicrosoft_com/Documents/Daniela_One Drive/All Files/Web Inputs/1 July Assessments/Healthcare Coverage Fund (HC Fund)/"/>
    </mc:Choice>
  </mc:AlternateContent>
  <xr:revisionPtr revIDLastSave="3" documentId="8_{9257A1B1-FFE3-407F-901A-FF5154A24C4A}" xr6:coauthVersionLast="47" xr6:coauthVersionMax="47" xr10:uidLastSave="{4DC347F1-CF0C-4BA6-B842-8546EA0A9E4F}"/>
  <bookViews>
    <workbookView xWindow="-28920" yWindow="-120" windowWidth="29040" windowHeight="15840" xr2:uid="{13AE3E58-E169-4B2D-ADE2-8EBF4CC84D0C}"/>
  </bookViews>
  <sheets>
    <sheet name="Health Care Coverge Fund" sheetId="2" r:id="rId1"/>
  </sheets>
  <externalReferences>
    <externalReference r:id="rId2"/>
  </externalReferences>
  <definedNames>
    <definedName name="_xlnm.Print_Area" localSheetId="0">'Health Care Coverge Fund'!$A$1:$G$59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2" l="1"/>
  <c r="J8" i="2"/>
  <c r="A9" i="2"/>
  <c r="B9" i="2"/>
  <c r="C9" i="2"/>
  <c r="D9" i="2"/>
  <c r="E9" i="2"/>
  <c r="F9" i="2"/>
  <c r="G9" i="2" s="1"/>
  <c r="A10" i="2"/>
  <c r="C10" i="2" s="1"/>
  <c r="B10" i="2"/>
  <c r="D10" i="2"/>
  <c r="A11" i="2"/>
  <c r="B11" i="2"/>
  <c r="C11" i="2"/>
  <c r="E11" i="2" s="1"/>
  <c r="F11" i="2" s="1"/>
  <c r="D11" i="2"/>
  <c r="A12" i="2"/>
  <c r="B12" i="2"/>
  <c r="C12" i="2"/>
  <c r="E12" i="2" s="1"/>
  <c r="F12" i="2" s="1"/>
  <c r="D12" i="2"/>
  <c r="A13" i="2"/>
  <c r="C13" i="2" s="1"/>
  <c r="E13" i="2" s="1"/>
  <c r="F13" i="2" s="1"/>
  <c r="B13" i="2"/>
  <c r="D13" i="2"/>
  <c r="A14" i="2"/>
  <c r="C14" i="2" s="1"/>
  <c r="E14" i="2" s="1"/>
  <c r="F14" i="2" s="1"/>
  <c r="B14" i="2"/>
  <c r="D14" i="2"/>
  <c r="A15" i="2"/>
  <c r="C15" i="2" s="1"/>
  <c r="E15" i="2" s="1"/>
  <c r="F15" i="2" s="1"/>
  <c r="B15" i="2"/>
  <c r="D15" i="2"/>
  <c r="A16" i="2"/>
  <c r="B16" i="2"/>
  <c r="C16" i="2"/>
  <c r="E16" i="2" s="1"/>
  <c r="F16" i="2" s="1"/>
  <c r="D16" i="2"/>
  <c r="A17" i="2"/>
  <c r="B17" i="2"/>
  <c r="C17" i="2"/>
  <c r="D17" i="2"/>
  <c r="E17" i="2"/>
  <c r="F17" i="2"/>
  <c r="G17" i="2" s="1"/>
  <c r="A18" i="2"/>
  <c r="C18" i="2" s="1"/>
  <c r="E18" i="2" s="1"/>
  <c r="F18" i="2" s="1"/>
  <c r="B18" i="2"/>
  <c r="D18" i="2"/>
  <c r="A19" i="2"/>
  <c r="B19" i="2"/>
  <c r="C19" i="2"/>
  <c r="E19" i="2" s="1"/>
  <c r="F19" i="2" s="1"/>
  <c r="D19" i="2"/>
  <c r="A20" i="2"/>
  <c r="B20" i="2"/>
  <c r="C20" i="2"/>
  <c r="E20" i="2" s="1"/>
  <c r="F20" i="2" s="1"/>
  <c r="D20" i="2"/>
  <c r="A21" i="2"/>
  <c r="C21" i="2" s="1"/>
  <c r="E21" i="2" s="1"/>
  <c r="F21" i="2" s="1"/>
  <c r="B21" i="2"/>
  <c r="D21" i="2"/>
  <c r="A22" i="2"/>
  <c r="C22" i="2" s="1"/>
  <c r="E22" i="2" s="1"/>
  <c r="F22" i="2" s="1"/>
  <c r="B22" i="2"/>
  <c r="D22" i="2"/>
  <c r="A23" i="2"/>
  <c r="C23" i="2" s="1"/>
  <c r="E23" i="2" s="1"/>
  <c r="F23" i="2" s="1"/>
  <c r="B23" i="2"/>
  <c r="D23" i="2"/>
  <c r="A24" i="2"/>
  <c r="B24" i="2"/>
  <c r="C24" i="2"/>
  <c r="E24" i="2" s="1"/>
  <c r="F24" i="2" s="1"/>
  <c r="D24" i="2"/>
  <c r="A25" i="2"/>
  <c r="B25" i="2"/>
  <c r="C25" i="2"/>
  <c r="D25" i="2"/>
  <c r="E25" i="2"/>
  <c r="F25" i="2"/>
  <c r="G25" i="2" s="1"/>
  <c r="A26" i="2"/>
  <c r="C26" i="2" s="1"/>
  <c r="E26" i="2" s="1"/>
  <c r="F26" i="2" s="1"/>
  <c r="B26" i="2"/>
  <c r="D26" i="2"/>
  <c r="A27" i="2"/>
  <c r="B27" i="2"/>
  <c r="C27" i="2"/>
  <c r="E27" i="2" s="1"/>
  <c r="F27" i="2" s="1"/>
  <c r="D27" i="2"/>
  <c r="A28" i="2"/>
  <c r="B28" i="2"/>
  <c r="C28" i="2"/>
  <c r="E28" i="2" s="1"/>
  <c r="F28" i="2" s="1"/>
  <c r="D28" i="2"/>
  <c r="A29" i="2"/>
  <c r="C29" i="2" s="1"/>
  <c r="E29" i="2" s="1"/>
  <c r="F29" i="2" s="1"/>
  <c r="B29" i="2"/>
  <c r="D29" i="2"/>
  <c r="A30" i="2"/>
  <c r="C30" i="2" s="1"/>
  <c r="E30" i="2" s="1"/>
  <c r="F30" i="2" s="1"/>
  <c r="B30" i="2"/>
  <c r="D30" i="2"/>
  <c r="A31" i="2"/>
  <c r="C31" i="2" s="1"/>
  <c r="E31" i="2" s="1"/>
  <c r="F31" i="2" s="1"/>
  <c r="B31" i="2"/>
  <c r="D31" i="2"/>
  <c r="A32" i="2"/>
  <c r="B32" i="2"/>
  <c r="C32" i="2"/>
  <c r="E32" i="2" s="1"/>
  <c r="F32" i="2" s="1"/>
  <c r="D32" i="2"/>
  <c r="A33" i="2"/>
  <c r="B33" i="2"/>
  <c r="C33" i="2"/>
  <c r="D33" i="2"/>
  <c r="E33" i="2"/>
  <c r="F33" i="2"/>
  <c r="G33" i="2" s="1"/>
  <c r="A34" i="2"/>
  <c r="C34" i="2" s="1"/>
  <c r="E34" i="2" s="1"/>
  <c r="F34" i="2" s="1"/>
  <c r="B34" i="2"/>
  <c r="D34" i="2"/>
  <c r="A35" i="2"/>
  <c r="B35" i="2"/>
  <c r="C35" i="2"/>
  <c r="E35" i="2" s="1"/>
  <c r="F35" i="2" s="1"/>
  <c r="D35" i="2"/>
  <c r="A36" i="2"/>
  <c r="B36" i="2"/>
  <c r="C36" i="2"/>
  <c r="E36" i="2" s="1"/>
  <c r="F36" i="2" s="1"/>
  <c r="D36" i="2"/>
  <c r="A37" i="2"/>
  <c r="C37" i="2" s="1"/>
  <c r="E37" i="2" s="1"/>
  <c r="F37" i="2" s="1"/>
  <c r="B37" i="2"/>
  <c r="D37" i="2"/>
  <c r="A38" i="2"/>
  <c r="C38" i="2" s="1"/>
  <c r="E38" i="2" s="1"/>
  <c r="F38" i="2" s="1"/>
  <c r="B38" i="2"/>
  <c r="D38" i="2"/>
  <c r="A39" i="2"/>
  <c r="C39" i="2" s="1"/>
  <c r="E39" i="2" s="1"/>
  <c r="F39" i="2" s="1"/>
  <c r="B39" i="2"/>
  <c r="D39" i="2"/>
  <c r="A40" i="2"/>
  <c r="B40" i="2"/>
  <c r="C40" i="2"/>
  <c r="E40" i="2" s="1"/>
  <c r="F40" i="2" s="1"/>
  <c r="D40" i="2"/>
  <c r="A41" i="2"/>
  <c r="B41" i="2"/>
  <c r="C41" i="2"/>
  <c r="D41" i="2"/>
  <c r="E41" i="2"/>
  <c r="F41" i="2"/>
  <c r="G41" i="2" s="1"/>
  <c r="A42" i="2"/>
  <c r="C42" i="2" s="1"/>
  <c r="E42" i="2" s="1"/>
  <c r="F42" i="2" s="1"/>
  <c r="B42" i="2"/>
  <c r="D42" i="2"/>
  <c r="A43" i="2"/>
  <c r="B43" i="2"/>
  <c r="C43" i="2"/>
  <c r="E43" i="2" s="1"/>
  <c r="F43" i="2" s="1"/>
  <c r="D43" i="2"/>
  <c r="A44" i="2"/>
  <c r="B44" i="2"/>
  <c r="C44" i="2"/>
  <c r="E44" i="2" s="1"/>
  <c r="F44" i="2" s="1"/>
  <c r="D44" i="2"/>
  <c r="A45" i="2"/>
  <c r="C45" i="2" s="1"/>
  <c r="E45" i="2" s="1"/>
  <c r="F45" i="2" s="1"/>
  <c r="B45" i="2"/>
  <c r="D45" i="2"/>
  <c r="A46" i="2"/>
  <c r="C46" i="2" s="1"/>
  <c r="E46" i="2" s="1"/>
  <c r="F46" i="2" s="1"/>
  <c r="B46" i="2"/>
  <c r="D46" i="2"/>
  <c r="A47" i="2"/>
  <c r="B47" i="2"/>
  <c r="C47" i="2"/>
  <c r="D47" i="2"/>
  <c r="E47" i="2"/>
  <c r="F47" i="2" s="1"/>
  <c r="A48" i="2"/>
  <c r="B48" i="2"/>
  <c r="C48" i="2"/>
  <c r="E48" i="2" s="1"/>
  <c r="F48" i="2" s="1"/>
  <c r="D48" i="2"/>
  <c r="A49" i="2"/>
  <c r="B49" i="2"/>
  <c r="C49" i="2"/>
  <c r="D49" i="2"/>
  <c r="E49" i="2"/>
  <c r="F49" i="2"/>
  <c r="G49" i="2" s="1"/>
  <c r="A50" i="2"/>
  <c r="C50" i="2" s="1"/>
  <c r="E50" i="2" s="1"/>
  <c r="F50" i="2" s="1"/>
  <c r="B50" i="2"/>
  <c r="D50" i="2"/>
  <c r="A51" i="2"/>
  <c r="B51" i="2"/>
  <c r="C51" i="2"/>
  <c r="E51" i="2" s="1"/>
  <c r="F51" i="2" s="1"/>
  <c r="D51" i="2"/>
  <c r="A52" i="2"/>
  <c r="B52" i="2"/>
  <c r="C52" i="2"/>
  <c r="E52" i="2" s="1"/>
  <c r="F52" i="2" s="1"/>
  <c r="D52" i="2"/>
  <c r="A53" i="2"/>
  <c r="C53" i="2" s="1"/>
  <c r="E53" i="2" s="1"/>
  <c r="F53" i="2" s="1"/>
  <c r="B53" i="2"/>
  <c r="D53" i="2"/>
  <c r="A54" i="2"/>
  <c r="C54" i="2" s="1"/>
  <c r="E54" i="2" s="1"/>
  <c r="F54" i="2" s="1"/>
  <c r="B54" i="2"/>
  <c r="D54" i="2"/>
  <c r="A55" i="2"/>
  <c r="B55" i="2"/>
  <c r="C55" i="2"/>
  <c r="D55" i="2"/>
  <c r="E55" i="2"/>
  <c r="F55" i="2" s="1"/>
  <c r="A56" i="2"/>
  <c r="B56" i="2"/>
  <c r="C56" i="2"/>
  <c r="E56" i="2" s="1"/>
  <c r="F56" i="2" s="1"/>
  <c r="D56" i="2"/>
  <c r="A57" i="2"/>
  <c r="B57" i="2"/>
  <c r="C57" i="2"/>
  <c r="D57" i="2"/>
  <c r="E57" i="2"/>
  <c r="F57" i="2"/>
  <c r="G57" i="2" s="1"/>
  <c r="D58" i="2"/>
  <c r="G29" i="2" l="1"/>
  <c r="J29" i="2"/>
  <c r="K29" i="2" s="1"/>
  <c r="G14" i="2"/>
  <c r="J14" i="2"/>
  <c r="K14" i="2" s="1"/>
  <c r="J55" i="2"/>
  <c r="K55" i="2" s="1"/>
  <c r="G55" i="2"/>
  <c r="G47" i="2"/>
  <c r="J47" i="2"/>
  <c r="K47" i="2" s="1"/>
  <c r="J43" i="2"/>
  <c r="K43" i="2" s="1"/>
  <c r="G43" i="2"/>
  <c r="G37" i="2"/>
  <c r="J37" i="2"/>
  <c r="K37" i="2" s="1"/>
  <c r="G31" i="2"/>
  <c r="J31" i="2"/>
  <c r="K31" i="2" s="1"/>
  <c r="G28" i="2"/>
  <c r="J28" i="2"/>
  <c r="K28" i="2" s="1"/>
  <c r="G11" i="2"/>
  <c r="J11" i="2"/>
  <c r="K11" i="2" s="1"/>
  <c r="G18" i="2"/>
  <c r="J18" i="2"/>
  <c r="K18" i="2" s="1"/>
  <c r="G51" i="2"/>
  <c r="J51" i="2"/>
  <c r="K51" i="2" s="1"/>
  <c r="G26" i="2"/>
  <c r="J26" i="2"/>
  <c r="K26" i="2" s="1"/>
  <c r="J24" i="2"/>
  <c r="K24" i="2" s="1"/>
  <c r="G24" i="2"/>
  <c r="J22" i="2"/>
  <c r="K22" i="2" s="1"/>
  <c r="G22" i="2"/>
  <c r="G35" i="2"/>
  <c r="J35" i="2"/>
  <c r="K35" i="2" s="1"/>
  <c r="G53" i="2"/>
  <c r="J53" i="2"/>
  <c r="K53" i="2" s="1"/>
  <c r="J39" i="2"/>
  <c r="K39" i="2" s="1"/>
  <c r="G39" i="2"/>
  <c r="G36" i="2"/>
  <c r="J36" i="2"/>
  <c r="K36" i="2" s="1"/>
  <c r="G19" i="2"/>
  <c r="J19" i="2"/>
  <c r="K19" i="2" s="1"/>
  <c r="G13" i="2"/>
  <c r="J13" i="2"/>
  <c r="K13" i="2" s="1"/>
  <c r="J46" i="2"/>
  <c r="K46" i="2" s="1"/>
  <c r="G46" i="2"/>
  <c r="J16" i="2"/>
  <c r="K16" i="2" s="1"/>
  <c r="G16" i="2"/>
  <c r="G45" i="2"/>
  <c r="J45" i="2"/>
  <c r="K45" i="2" s="1"/>
  <c r="G34" i="2"/>
  <c r="J34" i="2"/>
  <c r="K34" i="2" s="1"/>
  <c r="J32" i="2"/>
  <c r="K32" i="2" s="1"/>
  <c r="G32" i="2"/>
  <c r="J30" i="2"/>
  <c r="K30" i="2" s="1"/>
  <c r="G30" i="2"/>
  <c r="G23" i="2"/>
  <c r="J23" i="2"/>
  <c r="K23" i="2" s="1"/>
  <c r="G20" i="2"/>
  <c r="J20" i="2"/>
  <c r="K20" i="2" s="1"/>
  <c r="G52" i="2"/>
  <c r="J52" i="2"/>
  <c r="K52" i="2" s="1"/>
  <c r="G44" i="2"/>
  <c r="J44" i="2"/>
  <c r="K44" i="2" s="1"/>
  <c r="G27" i="2"/>
  <c r="J27" i="2"/>
  <c r="K27" i="2" s="1"/>
  <c r="G21" i="2"/>
  <c r="J21" i="2"/>
  <c r="K21" i="2" s="1"/>
  <c r="J15" i="2"/>
  <c r="K15" i="2" s="1"/>
  <c r="G15" i="2"/>
  <c r="G12" i="2"/>
  <c r="J12" i="2"/>
  <c r="K12" i="2" s="1"/>
  <c r="G54" i="2"/>
  <c r="J54" i="2"/>
  <c r="K54" i="2" s="1"/>
  <c r="J56" i="2"/>
  <c r="K56" i="2" s="1"/>
  <c r="G56" i="2"/>
  <c r="G50" i="2"/>
  <c r="J50" i="2"/>
  <c r="K50" i="2" s="1"/>
  <c r="J48" i="2"/>
  <c r="K48" i="2" s="1"/>
  <c r="G48" i="2"/>
  <c r="G42" i="2"/>
  <c r="J42" i="2"/>
  <c r="K42" i="2" s="1"/>
  <c r="J40" i="2"/>
  <c r="K40" i="2" s="1"/>
  <c r="G40" i="2"/>
  <c r="J38" i="2"/>
  <c r="K38" i="2" s="1"/>
  <c r="G38" i="2"/>
  <c r="C58" i="2"/>
  <c r="E10" i="2"/>
  <c r="F10" i="2" s="1"/>
  <c r="F58" i="2"/>
  <c r="J57" i="2"/>
  <c r="K57" i="2" s="1"/>
  <c r="J49" i="2"/>
  <c r="K49" i="2" s="1"/>
  <c r="J41" i="2"/>
  <c r="K41" i="2" s="1"/>
  <c r="J33" i="2"/>
  <c r="K33" i="2" s="1"/>
  <c r="J25" i="2"/>
  <c r="K25" i="2" s="1"/>
  <c r="J17" i="2"/>
  <c r="K17" i="2" s="1"/>
  <c r="J9" i="2"/>
  <c r="K9" i="2" s="1"/>
  <c r="J58" i="2" l="1"/>
  <c r="K58" i="2" s="1"/>
  <c r="G10" i="2"/>
  <c r="G58" i="2" s="1"/>
  <c r="J10" i="2"/>
  <c r="K10" i="2" s="1"/>
  <c r="E58" i="2"/>
  <c r="F59" i="2" s="1"/>
</calcChain>
</file>

<file path=xl/sharedStrings.xml><?xml version="1.0" encoding="utf-8"?>
<sst xmlns="http://schemas.openxmlformats.org/spreadsheetml/2006/main" count="85" uniqueCount="81">
  <si>
    <t>STATE-WIDE</t>
  </si>
  <si>
    <t>SHOCK TRAUMA</t>
  </si>
  <si>
    <t>Holy Cross Germantown Hospital</t>
  </si>
  <si>
    <t>Levindale</t>
  </si>
  <si>
    <t>St. Josephs Hospital</t>
  </si>
  <si>
    <t>Southern Maryland Hospital</t>
  </si>
  <si>
    <t>Atlantic General Hospital</t>
  </si>
  <si>
    <t>Fort Washington Medical Center</t>
  </si>
  <si>
    <t>UM Rehab &amp; Orthopedic Institute</t>
  </si>
  <si>
    <t>Shady Grove Adventist Hospital</t>
  </si>
  <si>
    <t>Good Samaritan Hospital</t>
  </si>
  <si>
    <t>Laurel Regional Hospital</t>
  </si>
  <si>
    <t>Doctors Community Hospital</t>
  </si>
  <si>
    <t>Upper Chesapeake Medical Center</t>
  </si>
  <si>
    <t>Howard County General Hospital</t>
  </si>
  <si>
    <t>McCready Foundation, Inc.</t>
  </si>
  <si>
    <t>Greater Baltimore Medical Center</t>
  </si>
  <si>
    <t>Baltimore Washington Medical Center</t>
  </si>
  <si>
    <t>Northwest Hospital Center, Inc.</t>
  </si>
  <si>
    <t>Calvert Memorial Hospital</t>
  </si>
  <si>
    <t>Maryland General Hospital</t>
  </si>
  <si>
    <t>Memorial Hospital at Easton</t>
  </si>
  <si>
    <t>Civista Medical Center</t>
  </si>
  <si>
    <t>Harbor Hospital Center</t>
  </si>
  <si>
    <t>Carroll County General Hospital</t>
  </si>
  <si>
    <t>Union Hospital of Cecil County</t>
  </si>
  <si>
    <t>Chester River Hospital Center</t>
  </si>
  <si>
    <t>Johns Hopkins Bayview</t>
  </si>
  <si>
    <t>St. Marys Hospital</t>
  </si>
  <si>
    <t>Western Maryland</t>
  </si>
  <si>
    <t>Union Memorial Hospital</t>
  </si>
  <si>
    <t>Anne Arundel General Hospital</t>
  </si>
  <si>
    <t>Suburban Hospital Association,Inc</t>
  </si>
  <si>
    <t>Peninsula Regional Medical Center</t>
  </si>
  <si>
    <t>Montgomery General Hospital</t>
  </si>
  <si>
    <t>Garrett County Memorial Hospital</t>
  </si>
  <si>
    <t>Washington Adventist Hospital</t>
  </si>
  <si>
    <t>Franklin Square Hospital</t>
  </si>
  <si>
    <t>Bon Secours Hospital</t>
  </si>
  <si>
    <t>Sinai Hospital</t>
  </si>
  <si>
    <t>St. Agnes Hospital</t>
  </si>
  <si>
    <t>Dorchester General Hospital</t>
  </si>
  <si>
    <t>Johns Hopkins Hospital</t>
  </si>
  <si>
    <t>Mercy Medical Center, Inc.</t>
  </si>
  <si>
    <t>Harford Memorial Hospital</t>
  </si>
  <si>
    <t>Frederick Memorial Hospital</t>
  </si>
  <si>
    <t>Holy Cross Hospital of Silver Spring</t>
  </si>
  <si>
    <t>Prince Georges Hospital</t>
  </si>
  <si>
    <t>Univ. of Maryland Medical System</t>
  </si>
  <si>
    <t>Meritus</t>
  </si>
  <si>
    <t>Due(Note)</t>
  </si>
  <si>
    <t>FY 2023</t>
  </si>
  <si>
    <t>FY 2025</t>
  </si>
  <si>
    <t>Payments</t>
  </si>
  <si>
    <t>Due</t>
  </si>
  <si>
    <t>Paid</t>
  </si>
  <si>
    <t>Net Revenue</t>
  </si>
  <si>
    <t>Percent</t>
  </si>
  <si>
    <t>Gross Revenue</t>
  </si>
  <si>
    <t>Monthly</t>
  </si>
  <si>
    <t>Amount</t>
  </si>
  <si>
    <t># of Months</t>
  </si>
  <si>
    <t xml:space="preserve">Estimated </t>
  </si>
  <si>
    <t>Revenue</t>
  </si>
  <si>
    <t>Estimated GBR</t>
  </si>
  <si>
    <t>Name</t>
  </si>
  <si>
    <t>Corrected</t>
  </si>
  <si>
    <t>Remaining Total</t>
  </si>
  <si>
    <t>Actual Payment</t>
  </si>
  <si>
    <t xml:space="preserve">Monthly </t>
  </si>
  <si>
    <t>Total</t>
  </si>
  <si>
    <t>Net Patient</t>
  </si>
  <si>
    <t>Hospital</t>
  </si>
  <si>
    <t>HOSPID</t>
  </si>
  <si>
    <t>ADD MU</t>
  </si>
  <si>
    <t>Peninsula and McCready Est. Gross Revenue Combined</t>
  </si>
  <si>
    <t>Based on Hospital Actual Payment for July 2022</t>
  </si>
  <si>
    <t>Payments September 2024 through August 2025</t>
  </si>
  <si>
    <t>September 1, 2024 through August 1, 2025</t>
  </si>
  <si>
    <t>Calculation of the Payments to the Maryland Healthcare Coverage Fund</t>
  </si>
  <si>
    <t>Statewide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</si>
</sst>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&quot;$&quot;#,##0"/>
    <numFmt numFmtId="167" formatCode="&quot;$&quot;#,##0.00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u val="singleAccounting"/>
      <sz val="10"/>
      <color rgb="FF000000"/>
      <name val="Arial"/>
      <family val="2"/>
    </font>
    <font>
      <u val="singleAccounting"/>
      <sz val="10"/>
      <name val="Arial"/>
      <family val="2"/>
    </font>
    <font>
      <b/>
      <sz val="10"/>
      <color rgb="FF000000"/>
      <name val="Arial"/>
      <family val="2"/>
    </font>
    <font>
      <u/>
      <sz val="10"/>
      <color rgb="FF000000"/>
      <name val="Arial"/>
      <family val="2"/>
    </font>
    <font>
      <u/>
      <sz val="10"/>
      <name val="Arial"/>
      <family val="2"/>
    </font>
    <font>
      <b/>
      <u/>
      <sz val="10"/>
      <color rgb="FF000000"/>
      <name val="Arial"/>
      <family val="2"/>
    </font>
    <font>
      <sz val="11"/>
      <color theme="1"/>
      <name val="Times New Roman"/>
      <family val="2"/>
    </font>
    <font>
      <b/>
      <i/>
      <sz val="10"/>
      <color rgb="FF000000"/>
      <name val="Arial"/>
      <family val="2"/>
    </font>
    <font>
      <b/>
      <sz val="12"/>
      <color indexed="8"/>
      <name val="Arial"/>
      <family val="2"/>
    </font>
    <font>
      <b/>
      <sz val="1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</cellStyleXfs>
  <cellXfs count="62">
    <xf numFmtId="0" fontId="0" fillId="0" borderId="0" xfId="0"/>
    <xf numFmtId="0" fontId="3" fillId="0" borderId="0" xfId="0" applyFont="1"/>
    <xf numFmtId="10" fontId="2" fillId="0" borderId="0" xfId="2" applyNumberFormat="1" applyFont="1" applyFill="1"/>
    <xf numFmtId="0" fontId="2" fillId="0" borderId="0" xfId="0" applyFont="1"/>
    <xf numFmtId="0" fontId="0" fillId="0" borderId="0" xfId="0" applyAlignment="1">
      <alignment horizontal="right"/>
    </xf>
    <xf numFmtId="10" fontId="0" fillId="0" borderId="0" xfId="0" applyNumberFormat="1"/>
    <xf numFmtId="10" fontId="3" fillId="0" borderId="0" xfId="0" applyNumberFormat="1" applyFont="1"/>
    <xf numFmtId="10" fontId="0" fillId="0" borderId="0" xfId="2" applyNumberFormat="1" applyFont="1" applyFill="1"/>
    <xf numFmtId="10" fontId="3" fillId="0" borderId="0" xfId="2" applyNumberFormat="1" applyFont="1" applyFill="1"/>
    <xf numFmtId="164" fontId="4" fillId="0" borderId="0" xfId="1" applyNumberFormat="1" applyFont="1" applyFill="1" applyAlignment="1">
      <alignment horizontal="right" wrapText="1"/>
    </xf>
    <xf numFmtId="164" fontId="5" fillId="0" borderId="0" xfId="1" applyNumberFormat="1" applyFont="1" applyFill="1" applyAlignment="1">
      <alignment horizontal="right" wrapText="1"/>
    </xf>
    <xf numFmtId="165" fontId="0" fillId="0" borderId="0" xfId="0" applyNumberFormat="1"/>
    <xf numFmtId="8" fontId="0" fillId="0" borderId="0" xfId="0" applyNumberFormat="1"/>
    <xf numFmtId="164" fontId="6" fillId="0" borderId="0" xfId="1" applyNumberFormat="1" applyFont="1" applyFill="1" applyAlignment="1">
      <alignment horizontal="right" wrapText="1"/>
    </xf>
    <xf numFmtId="164" fontId="7" fillId="0" borderId="0" xfId="1" applyNumberFormat="1" applyFont="1" applyFill="1" applyAlignment="1">
      <alignment horizontal="right" wrapText="1"/>
    </xf>
    <xf numFmtId="166" fontId="0" fillId="0" borderId="1" xfId="0" applyNumberFormat="1" applyBorder="1"/>
    <xf numFmtId="10" fontId="2" fillId="0" borderId="0" xfId="0" applyNumberFormat="1" applyFont="1"/>
    <xf numFmtId="166" fontId="8" fillId="0" borderId="2" xfId="1" applyNumberFormat="1" applyFont="1" applyFill="1" applyBorder="1" applyAlignment="1">
      <alignment horizontal="right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166" fontId="4" fillId="0" borderId="3" xfId="1" applyNumberFormat="1" applyFont="1" applyFill="1" applyBorder="1" applyAlignment="1">
      <alignment horizontal="right" wrapText="1"/>
    </xf>
    <xf numFmtId="166" fontId="4" fillId="0" borderId="4" xfId="1" applyNumberFormat="1" applyFont="1" applyFill="1" applyBorder="1" applyAlignment="1">
      <alignment horizontal="right" wrapText="1"/>
    </xf>
    <xf numFmtId="166" fontId="8" fillId="0" borderId="3" xfId="1" applyNumberFormat="1" applyFont="1" applyFill="1" applyBorder="1" applyAlignment="1">
      <alignment horizontal="right" wrapText="1"/>
    </xf>
    <xf numFmtId="6" fontId="8" fillId="0" borderId="0" xfId="0" applyNumberFormat="1" applyFont="1" applyAlignment="1">
      <alignment horizontal="right" wrapText="1"/>
    </xf>
    <xf numFmtId="10" fontId="4" fillId="2" borderId="0" xfId="2" applyNumberFormat="1" applyFont="1" applyFill="1" applyAlignment="1">
      <alignment horizontal="right" wrapText="1"/>
    </xf>
    <xf numFmtId="6" fontId="4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right" wrapText="1"/>
    </xf>
    <xf numFmtId="166" fontId="9" fillId="0" borderId="2" xfId="1" applyNumberFormat="1" applyFont="1" applyFill="1" applyBorder="1" applyAlignment="1">
      <alignment horizontal="right" wrapText="1"/>
    </xf>
    <xf numFmtId="166" fontId="9" fillId="0" borderId="0" xfId="1" applyNumberFormat="1" applyFont="1" applyFill="1" applyBorder="1" applyAlignment="1">
      <alignment horizontal="right" wrapText="1"/>
    </xf>
    <xf numFmtId="6" fontId="9" fillId="0" borderId="0" xfId="0" applyNumberFormat="1" applyFont="1" applyAlignment="1">
      <alignment horizontal="right" wrapText="1"/>
    </xf>
    <xf numFmtId="6" fontId="10" fillId="0" borderId="0" xfId="0" applyNumberFormat="1" applyFont="1" applyAlignment="1">
      <alignment horizontal="right" wrapText="1"/>
    </xf>
    <xf numFmtId="6" fontId="11" fillId="0" borderId="0" xfId="0" applyNumberFormat="1" applyFont="1" applyAlignment="1">
      <alignment horizontal="right" wrapText="1"/>
    </xf>
    <xf numFmtId="10" fontId="9" fillId="2" borderId="0" xfId="2" applyNumberFormat="1" applyFont="1" applyFill="1" applyAlignment="1">
      <alignment horizontal="right" wrapText="1"/>
    </xf>
    <xf numFmtId="166" fontId="4" fillId="0" borderId="2" xfId="1" applyNumberFormat="1" applyFont="1" applyFill="1" applyBorder="1" applyAlignment="1">
      <alignment horizontal="right" wrapText="1"/>
    </xf>
    <xf numFmtId="166" fontId="4" fillId="0" borderId="0" xfId="1" applyNumberFormat="1" applyFont="1" applyFill="1" applyBorder="1" applyAlignment="1">
      <alignment horizontal="right" wrapText="1"/>
    </xf>
    <xf numFmtId="6" fontId="5" fillId="0" borderId="0" xfId="0" applyNumberFormat="1" applyFont="1" applyAlignment="1">
      <alignment horizontal="right" wrapText="1"/>
    </xf>
    <xf numFmtId="0" fontId="12" fillId="0" borderId="0" xfId="3"/>
    <xf numFmtId="167" fontId="0" fillId="0" borderId="0" xfId="0" applyNumberFormat="1"/>
    <xf numFmtId="0" fontId="9" fillId="0" borderId="5" xfId="0" applyFont="1" applyBorder="1" applyAlignment="1">
      <alignment horizontal="center" wrapText="1"/>
    </xf>
    <xf numFmtId="0" fontId="11" fillId="3" borderId="2" xfId="0" applyFont="1" applyFill="1" applyBorder="1" applyAlignment="1">
      <alignment horizontal="center" wrapText="1"/>
    </xf>
    <xf numFmtId="165" fontId="6" fillId="3" borderId="0" xfId="0" applyNumberFormat="1" applyFont="1" applyFill="1" applyAlignment="1">
      <alignment horizontal="center" wrapText="1"/>
    </xf>
    <xf numFmtId="0" fontId="9" fillId="3" borderId="6" xfId="0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10" fontId="9" fillId="0" borderId="0" xfId="2" applyNumberFormat="1" applyFont="1" applyFill="1" applyAlignment="1">
      <alignment horizontal="center" wrapText="1"/>
    </xf>
    <xf numFmtId="0" fontId="8" fillId="0" borderId="0" xfId="0" applyFont="1" applyAlignment="1">
      <alignment horizontal="center" wrapText="1"/>
    </xf>
    <xf numFmtId="0" fontId="0" fillId="3" borderId="0" xfId="0" applyFill="1"/>
    <xf numFmtId="0" fontId="4" fillId="3" borderId="2" xfId="0" applyFont="1" applyFill="1" applyBorder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4" fillId="4" borderId="0" xfId="0" applyFont="1" applyFill="1" applyAlignment="1">
      <alignment horizontal="right" wrapText="1"/>
    </xf>
    <xf numFmtId="0" fontId="13" fillId="4" borderId="0" xfId="0" applyFont="1" applyFill="1" applyAlignment="1">
      <alignment horizontal="left"/>
    </xf>
    <xf numFmtId="0" fontId="5" fillId="0" borderId="0" xfId="0" applyFont="1" applyAlignment="1">
      <alignment horizontal="right" wrapText="1"/>
    </xf>
    <xf numFmtId="0" fontId="14" fillId="0" borderId="0" xfId="0" applyFont="1"/>
    <xf numFmtId="0" fontId="15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5" fillId="0" borderId="0" xfId="0" applyFont="1"/>
  </cellXfs>
  <cellStyles count="4">
    <cellStyle name="Currency" xfId="1" builtinId="4"/>
    <cellStyle name="Normal" xfId="0" builtinId="0"/>
    <cellStyle name="Normal 2" xfId="3" xr:uid="{D84AF09C-A732-45FA-9938-E9039FEA37F2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dhscrc-my.sharepoint.com/personal/dtamayo_mdhscrc_onmicrosoft_com/Documents/Daniela_One%20Drive/All%20Files/Web%20Inputs/1%20July%20Assessments/Combined%20Assessments/RY2025%20Healthcare%20and%20Deficit%20Assessment%2020240718.xlsx" TargetMode="External"/><Relationship Id="rId1" Type="http://schemas.openxmlformats.org/officeDocument/2006/relationships/externalLinkPath" Target="/personal/dtamayo_mdhscrc_onmicrosoft_com/Documents/Daniela_One%20Drive/All%20Files/Web%20Inputs/1%20July%20Assessments/Combined%20Assessments/RY2025%20Healthcare%20and%20Deficit%20Assessment%20202407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ficit Assessment Fund"/>
      <sheetName val="Estimated Gross Revenue FY 2025"/>
      <sheetName val="List of Hospitals"/>
      <sheetName val="RE-REGULATE FY23"/>
    </sheetNames>
    <sheetDataSet>
      <sheetData sheetId="0">
        <row r="9">
          <cell r="D9">
            <v>0.84806996354634834</v>
          </cell>
        </row>
        <row r="10">
          <cell r="D10">
            <v>0.86828426715785312</v>
          </cell>
        </row>
        <row r="11">
          <cell r="D11">
            <v>0.84701499725589113</v>
          </cell>
        </row>
        <row r="12">
          <cell r="D12">
            <v>0.83671231728279538</v>
          </cell>
        </row>
        <row r="13">
          <cell r="D13">
            <v>0.83721539573326764</v>
          </cell>
        </row>
        <row r="14">
          <cell r="D14">
            <v>0.86354736644957175</v>
          </cell>
        </row>
        <row r="15">
          <cell r="D15">
            <v>0.85325536210186337</v>
          </cell>
        </row>
        <row r="16">
          <cell r="D16">
            <v>0.82758317676157822</v>
          </cell>
        </row>
        <row r="17">
          <cell r="D17">
            <v>0.72400160295267602</v>
          </cell>
        </row>
        <row r="18">
          <cell r="D18">
            <v>0.82065275494239709</v>
          </cell>
        </row>
        <row r="19">
          <cell r="D19">
            <v>0.83629176053203502</v>
          </cell>
        </row>
        <row r="20">
          <cell r="D20">
            <v>0.77136133442485988</v>
          </cell>
        </row>
        <row r="21">
          <cell r="D21">
            <v>0.84158247828320598</v>
          </cell>
        </row>
        <row r="22">
          <cell r="D22">
            <v>0.8671535312223887</v>
          </cell>
        </row>
        <row r="23">
          <cell r="D23">
            <v>0.81741684370416767</v>
          </cell>
        </row>
        <row r="24">
          <cell r="D24">
            <v>0.83432915899499915</v>
          </cell>
        </row>
        <row r="25">
          <cell r="D25">
            <v>0.84537919051070187</v>
          </cell>
        </row>
        <row r="26">
          <cell r="D26">
            <v>0.83867396973831843</v>
          </cell>
        </row>
        <row r="27">
          <cell r="D27">
            <v>0.81202140733702199</v>
          </cell>
        </row>
        <row r="28">
          <cell r="D28">
            <v>0.84414109043713725</v>
          </cell>
        </row>
        <row r="29">
          <cell r="D29">
            <v>0.83396303461019705</v>
          </cell>
        </row>
        <row r="30">
          <cell r="D30">
            <v>0.82675572598595182</v>
          </cell>
        </row>
        <row r="31">
          <cell r="D31">
            <v>0.8221114377640294</v>
          </cell>
        </row>
        <row r="32">
          <cell r="D32">
            <v>0.81708806886730545</v>
          </cell>
        </row>
        <row r="33">
          <cell r="D33">
            <v>0.82670471202191431</v>
          </cell>
        </row>
        <row r="34">
          <cell r="D34">
            <v>0.85331495565336246</v>
          </cell>
        </row>
        <row r="35">
          <cell r="D35">
            <v>0.83760998055064484</v>
          </cell>
        </row>
        <row r="36">
          <cell r="D36">
            <v>0.85137057383004289</v>
          </cell>
        </row>
        <row r="37">
          <cell r="D37">
            <v>0.85137741337362294</v>
          </cell>
        </row>
        <row r="38">
          <cell r="D38">
            <v>0.85686244592488126</v>
          </cell>
        </row>
        <row r="39">
          <cell r="D39">
            <v>0.84361174924680482</v>
          </cell>
        </row>
        <row r="40">
          <cell r="D40">
            <v>0.858528728871645</v>
          </cell>
        </row>
        <row r="41">
          <cell r="D41">
            <v>0.85486806318526265</v>
          </cell>
        </row>
        <row r="42">
          <cell r="D42">
            <v>0.84123766844602776</v>
          </cell>
        </row>
        <row r="44">
          <cell r="D44">
            <v>0.85025435390961002</v>
          </cell>
        </row>
        <row r="45">
          <cell r="D45">
            <v>0.86567291571946481</v>
          </cell>
        </row>
        <row r="46">
          <cell r="D46">
            <v>0.73988667169797129</v>
          </cell>
        </row>
        <row r="47">
          <cell r="D47">
            <v>0.76655523322047947</v>
          </cell>
        </row>
        <row r="48">
          <cell r="D48">
            <v>0.82260195373333045</v>
          </cell>
        </row>
        <row r="49">
          <cell r="D49">
            <v>0.82569740952606041</v>
          </cell>
        </row>
        <row r="50">
          <cell r="D50">
            <v>0.85679759024750513</v>
          </cell>
        </row>
        <row r="51">
          <cell r="D51">
            <v>0.87493394644008837</v>
          </cell>
        </row>
        <row r="52">
          <cell r="D52">
            <v>0.8468846627786063</v>
          </cell>
        </row>
        <row r="53">
          <cell r="D53">
            <v>0.79765500572128789</v>
          </cell>
        </row>
        <row r="54">
          <cell r="D54">
            <v>0.85539220630654555</v>
          </cell>
        </row>
        <row r="55">
          <cell r="D55">
            <v>0.82605050155936266</v>
          </cell>
        </row>
        <row r="56">
          <cell r="D56">
            <v>0.85219533463714681</v>
          </cell>
        </row>
        <row r="57">
          <cell r="D57">
            <v>0.83346298736703817</v>
          </cell>
        </row>
        <row r="58">
          <cell r="D58">
            <v>0.83855364938317467</v>
          </cell>
        </row>
      </sheetData>
      <sheetData sheetId="1">
        <row r="7">
          <cell r="D7" t="str">
            <v>Estimated GBR</v>
          </cell>
        </row>
        <row r="8">
          <cell r="D8" t="str">
            <v>FY2025</v>
          </cell>
        </row>
        <row r="9">
          <cell r="B9">
            <v>210001</v>
          </cell>
          <cell r="D9">
            <v>514936557.36489582</v>
          </cell>
        </row>
        <row r="10">
          <cell r="B10">
            <v>210002</v>
          </cell>
          <cell r="D10">
            <v>2013702334.4443831</v>
          </cell>
        </row>
        <row r="11">
          <cell r="B11">
            <v>210003</v>
          </cell>
          <cell r="D11">
            <v>446853682.45994776</v>
          </cell>
        </row>
        <row r="12">
          <cell r="B12">
            <v>210004</v>
          </cell>
          <cell r="D12">
            <v>626146296.10828924</v>
          </cell>
        </row>
        <row r="13">
          <cell r="B13">
            <v>210005</v>
          </cell>
          <cell r="D13">
            <v>441673705.34835815</v>
          </cell>
        </row>
        <row r="14">
          <cell r="B14">
            <v>210006</v>
          </cell>
          <cell r="D14">
            <v>34434108</v>
          </cell>
        </row>
        <row r="15">
          <cell r="B15">
            <v>210008</v>
          </cell>
          <cell r="D15">
            <v>714389502.46863091</v>
          </cell>
        </row>
        <row r="16">
          <cell r="B16">
            <v>210009</v>
          </cell>
          <cell r="D16">
            <v>3240388697.0516329</v>
          </cell>
        </row>
        <row r="17">
          <cell r="B17">
            <v>210010</v>
          </cell>
          <cell r="D17">
            <v>17664430.130062971</v>
          </cell>
        </row>
        <row r="18">
          <cell r="B18">
            <v>210011</v>
          </cell>
          <cell r="D18">
            <v>545504668.17955434</v>
          </cell>
        </row>
        <row r="19">
          <cell r="B19">
            <v>210012</v>
          </cell>
          <cell r="D19">
            <v>999531808.31357038</v>
          </cell>
        </row>
        <row r="20">
          <cell r="B20">
            <v>210013</v>
          </cell>
          <cell r="D20">
            <v>35700755.371269085</v>
          </cell>
        </row>
        <row r="21">
          <cell r="B21">
            <v>210015</v>
          </cell>
          <cell r="D21">
            <v>710099918.66981447</v>
          </cell>
        </row>
        <row r="22">
          <cell r="B22">
            <v>210016</v>
          </cell>
          <cell r="D22">
            <v>389900063.79828304</v>
          </cell>
        </row>
        <row r="23">
          <cell r="B23">
            <v>210017</v>
          </cell>
          <cell r="D23">
            <v>98008314.219204009</v>
          </cell>
        </row>
        <row r="24">
          <cell r="B24">
            <v>210018</v>
          </cell>
          <cell r="D24">
            <v>232146626.1980325</v>
          </cell>
        </row>
        <row r="25">
          <cell r="B25">
            <v>210019</v>
          </cell>
          <cell r="D25">
            <v>639992217.31190586</v>
          </cell>
        </row>
        <row r="26">
          <cell r="B26">
            <v>210022</v>
          </cell>
          <cell r="D26">
            <v>450473859.76460969</v>
          </cell>
        </row>
        <row r="27">
          <cell r="B27">
            <v>210023</v>
          </cell>
          <cell r="D27">
            <v>779367069.33513808</v>
          </cell>
        </row>
        <row r="28">
          <cell r="B28">
            <v>210024</v>
          </cell>
          <cell r="D28">
            <v>520439116.18332714</v>
          </cell>
        </row>
        <row r="29">
          <cell r="B29">
            <v>210027</v>
          </cell>
          <cell r="D29">
            <v>410340884.88787627</v>
          </cell>
        </row>
        <row r="30">
          <cell r="B30">
            <v>210028</v>
          </cell>
          <cell r="D30">
            <v>243688976.4365806</v>
          </cell>
        </row>
        <row r="31">
          <cell r="B31">
            <v>210029</v>
          </cell>
          <cell r="D31">
            <v>864411839.20568466</v>
          </cell>
        </row>
        <row r="32">
          <cell r="B32">
            <v>210030</v>
          </cell>
          <cell r="D32">
            <v>51382755.347670309</v>
          </cell>
        </row>
        <row r="33">
          <cell r="B33">
            <v>210032</v>
          </cell>
          <cell r="D33">
            <v>206743788.36044621</v>
          </cell>
        </row>
        <row r="34">
          <cell r="B34">
            <v>210033</v>
          </cell>
          <cell r="D34">
            <v>294867603.28805751</v>
          </cell>
        </row>
        <row r="35">
          <cell r="B35">
            <v>210034</v>
          </cell>
          <cell r="D35">
            <v>234814545.29126596</v>
          </cell>
        </row>
        <row r="36">
          <cell r="B36">
            <v>210035</v>
          </cell>
          <cell r="D36">
            <v>198155169.23151904</v>
          </cell>
        </row>
        <row r="37">
          <cell r="B37">
            <v>210037</v>
          </cell>
          <cell r="D37">
            <v>313505517.13864768</v>
          </cell>
        </row>
        <row r="38">
          <cell r="B38">
            <v>210038</v>
          </cell>
          <cell r="D38">
            <v>290289074.0364641</v>
          </cell>
        </row>
        <row r="39">
          <cell r="B39">
            <v>210039</v>
          </cell>
          <cell r="D39">
            <v>195214628.03466389</v>
          </cell>
        </row>
        <row r="40">
          <cell r="B40">
            <v>210040</v>
          </cell>
          <cell r="D40">
            <v>325827930.86154854</v>
          </cell>
        </row>
        <row r="41">
          <cell r="B41">
            <v>210043</v>
          </cell>
          <cell r="D41">
            <v>559178157.41805506</v>
          </cell>
        </row>
        <row r="42">
          <cell r="B42">
            <v>210044</v>
          </cell>
          <cell r="D42">
            <v>542179495.41616333</v>
          </cell>
        </row>
        <row r="43">
          <cell r="B43">
            <v>210045</v>
          </cell>
        </row>
        <row r="44">
          <cell r="B44">
            <v>210048</v>
          </cell>
          <cell r="D44">
            <v>382915964.19111145</v>
          </cell>
        </row>
        <row r="45">
          <cell r="B45">
            <v>210049</v>
          </cell>
          <cell r="D45">
            <v>431367133.66607696</v>
          </cell>
        </row>
        <row r="46">
          <cell r="B46">
            <v>210051</v>
          </cell>
          <cell r="D46">
            <v>362111590.0888496</v>
          </cell>
        </row>
        <row r="47">
          <cell r="B47">
            <v>210055</v>
          </cell>
          <cell r="D47">
            <v>43878869.342648007</v>
          </cell>
        </row>
        <row r="48">
          <cell r="B48">
            <v>210056</v>
          </cell>
          <cell r="D48">
            <v>332882083.16424263</v>
          </cell>
        </row>
        <row r="49">
          <cell r="B49">
            <v>210057</v>
          </cell>
          <cell r="D49">
            <v>558432776.50918257</v>
          </cell>
        </row>
        <row r="50">
          <cell r="B50">
            <v>210058</v>
          </cell>
          <cell r="D50">
            <v>154189231.78012669</v>
          </cell>
        </row>
        <row r="51">
          <cell r="B51">
            <v>210060</v>
          </cell>
          <cell r="D51">
            <v>72402273.074039444</v>
          </cell>
        </row>
        <row r="52">
          <cell r="B52">
            <v>210061</v>
          </cell>
          <cell r="D52">
            <v>139944486.81919158</v>
          </cell>
        </row>
        <row r="53">
          <cell r="B53">
            <v>210062</v>
          </cell>
          <cell r="D53">
            <v>353108016.00605208</v>
          </cell>
        </row>
        <row r="54">
          <cell r="B54">
            <v>210063</v>
          </cell>
          <cell r="D54">
            <v>510615908.17737126</v>
          </cell>
        </row>
        <row r="55">
          <cell r="B55">
            <v>210087</v>
          </cell>
          <cell r="D55">
            <v>19372293.473719794</v>
          </cell>
        </row>
        <row r="56">
          <cell r="B56">
            <v>210088</v>
          </cell>
          <cell r="D56">
            <v>9719149.2478209771</v>
          </cell>
        </row>
        <row r="57">
          <cell r="B57">
            <v>210333</v>
          </cell>
          <cell r="D57">
            <v>25675964.366259452</v>
          </cell>
        </row>
        <row r="58">
          <cell r="B58">
            <v>210064</v>
          </cell>
          <cell r="D58">
            <v>83180149.18569842</v>
          </cell>
        </row>
        <row r="59">
          <cell r="B59">
            <v>218992</v>
          </cell>
          <cell r="D59">
            <v>286055390.83664113</v>
          </cell>
        </row>
        <row r="60">
          <cell r="B60">
            <v>210065</v>
          </cell>
          <cell r="D60">
            <v>168279185.35332572</v>
          </cell>
        </row>
        <row r="62">
          <cell r="D62">
            <v>22116084560.957916</v>
          </cell>
        </row>
        <row r="63">
          <cell r="D63">
            <v>22061317153.870117</v>
          </cell>
        </row>
      </sheetData>
      <sheetData sheetId="2">
        <row r="9">
          <cell r="B9">
            <v>210001</v>
          </cell>
          <cell r="C9" t="str">
            <v>Meritus</v>
          </cell>
        </row>
        <row r="10">
          <cell r="B10">
            <v>210002</v>
          </cell>
          <cell r="C10" t="str">
            <v>UMMC</v>
          </cell>
        </row>
        <row r="11">
          <cell r="B11">
            <v>210003</v>
          </cell>
          <cell r="C11" t="str">
            <v>UM-Capital Region</v>
          </cell>
        </row>
        <row r="12">
          <cell r="B12">
            <v>210004</v>
          </cell>
          <cell r="C12" t="str">
            <v>Holy Cross</v>
          </cell>
        </row>
        <row r="13">
          <cell r="B13">
            <v>210005</v>
          </cell>
          <cell r="C13" t="str">
            <v>Frederick</v>
          </cell>
        </row>
        <row r="14">
          <cell r="B14">
            <v>210006</v>
          </cell>
          <cell r="C14" t="str">
            <v>UM-Aberdeen FMF</v>
          </cell>
        </row>
        <row r="15">
          <cell r="B15">
            <v>210008</v>
          </cell>
          <cell r="C15" t="str">
            <v>Mercy</v>
          </cell>
        </row>
        <row r="16">
          <cell r="B16">
            <v>210009</v>
          </cell>
          <cell r="C16" t="str">
            <v>Johns Hopkins</v>
          </cell>
        </row>
        <row r="17">
          <cell r="B17">
            <v>210010</v>
          </cell>
          <cell r="C17" t="str">
            <v>UM-Cambridge</v>
          </cell>
        </row>
        <row r="18">
          <cell r="B18">
            <v>210011</v>
          </cell>
          <cell r="C18" t="str">
            <v>St Agnes</v>
          </cell>
        </row>
        <row r="19">
          <cell r="B19">
            <v>210012</v>
          </cell>
          <cell r="C19" t="str">
            <v>Sinai</v>
          </cell>
        </row>
        <row r="20">
          <cell r="B20">
            <v>210013</v>
          </cell>
          <cell r="C20" t="str">
            <v>Grace Medical Center</v>
          </cell>
        </row>
        <row r="21">
          <cell r="B21">
            <v>210015</v>
          </cell>
          <cell r="C21" t="str">
            <v>MedStar Franklin Sq</v>
          </cell>
        </row>
        <row r="22">
          <cell r="B22">
            <v>210016</v>
          </cell>
          <cell r="C22" t="str">
            <v>Adventist White Oak</v>
          </cell>
        </row>
        <row r="23">
          <cell r="B23">
            <v>210017</v>
          </cell>
          <cell r="C23" t="str">
            <v>Garrett</v>
          </cell>
        </row>
        <row r="24">
          <cell r="B24">
            <v>210018</v>
          </cell>
          <cell r="C24" t="str">
            <v>MedStar Montgomery</v>
          </cell>
        </row>
        <row r="25">
          <cell r="B25">
            <v>210019</v>
          </cell>
          <cell r="C25" t="str">
            <v>Peninsula</v>
          </cell>
        </row>
        <row r="26">
          <cell r="B26">
            <v>210022</v>
          </cell>
          <cell r="C26" t="str">
            <v>Suburban</v>
          </cell>
        </row>
        <row r="27">
          <cell r="B27">
            <v>210023</v>
          </cell>
          <cell r="C27" t="str">
            <v>Anne Arundel</v>
          </cell>
        </row>
        <row r="28">
          <cell r="B28">
            <v>210024</v>
          </cell>
          <cell r="C28" t="str">
            <v>MedStar Union</v>
          </cell>
        </row>
        <row r="29">
          <cell r="B29">
            <v>210027</v>
          </cell>
          <cell r="C29" t="str">
            <v>Western MD</v>
          </cell>
        </row>
        <row r="30">
          <cell r="B30">
            <v>210028</v>
          </cell>
          <cell r="C30" t="str">
            <v>MedStar St Mary's</v>
          </cell>
        </row>
        <row r="31">
          <cell r="B31">
            <v>210029</v>
          </cell>
          <cell r="C31" t="str">
            <v>JH - Bayview</v>
          </cell>
        </row>
        <row r="32">
          <cell r="B32">
            <v>210030</v>
          </cell>
          <cell r="C32" t="str">
            <v>UM-Chestertown</v>
          </cell>
        </row>
        <row r="33">
          <cell r="B33">
            <v>210032</v>
          </cell>
          <cell r="C33" t="str">
            <v>ChristianaCare, Union</v>
          </cell>
        </row>
        <row r="34">
          <cell r="B34">
            <v>210033</v>
          </cell>
          <cell r="C34" t="str">
            <v>Carroll</v>
          </cell>
        </row>
        <row r="35">
          <cell r="B35">
            <v>210034</v>
          </cell>
          <cell r="C35" t="str">
            <v>MedStar Harbor</v>
          </cell>
        </row>
        <row r="36">
          <cell r="B36">
            <v>210035</v>
          </cell>
          <cell r="C36" t="str">
            <v>UM-Charles Regional</v>
          </cell>
        </row>
        <row r="37">
          <cell r="B37">
            <v>210037</v>
          </cell>
          <cell r="C37" t="str">
            <v>UM-Easton</v>
          </cell>
        </row>
        <row r="38">
          <cell r="B38">
            <v>210038</v>
          </cell>
          <cell r="C38" t="str">
            <v>UM-Midtown</v>
          </cell>
        </row>
        <row r="39">
          <cell r="B39">
            <v>210039</v>
          </cell>
          <cell r="C39" t="str">
            <v>Calvert</v>
          </cell>
        </row>
        <row r="40">
          <cell r="B40">
            <v>210040</v>
          </cell>
          <cell r="C40" t="str">
            <v>Northwest</v>
          </cell>
        </row>
        <row r="41">
          <cell r="B41">
            <v>210043</v>
          </cell>
          <cell r="C41" t="str">
            <v>UM-BWMC</v>
          </cell>
        </row>
        <row r="42">
          <cell r="B42">
            <v>210044</v>
          </cell>
          <cell r="C42" t="str">
            <v>GBMC</v>
          </cell>
        </row>
        <row r="43">
          <cell r="B43">
            <v>210045</v>
          </cell>
          <cell r="C43" t="str">
            <v>McCready</v>
          </cell>
        </row>
        <row r="44">
          <cell r="B44">
            <v>210048</v>
          </cell>
          <cell r="C44" t="str">
            <v>JH - Howard</v>
          </cell>
        </row>
        <row r="45">
          <cell r="B45">
            <v>210049</v>
          </cell>
          <cell r="C45" t="str">
            <v>UM-Upper Chesapeake</v>
          </cell>
        </row>
        <row r="46">
          <cell r="B46">
            <v>210051</v>
          </cell>
          <cell r="C46" t="str">
            <v>Doctors</v>
          </cell>
        </row>
        <row r="47">
          <cell r="B47">
            <v>210055</v>
          </cell>
          <cell r="C47" t="str">
            <v>UM-Laurel</v>
          </cell>
        </row>
        <row r="48">
          <cell r="B48">
            <v>210056</v>
          </cell>
          <cell r="C48" t="str">
            <v>MedStar Good Sam</v>
          </cell>
        </row>
        <row r="49">
          <cell r="B49">
            <v>210057</v>
          </cell>
          <cell r="C49" t="str">
            <v>Shady Grove</v>
          </cell>
        </row>
        <row r="50">
          <cell r="B50">
            <v>210058</v>
          </cell>
          <cell r="C50" t="str">
            <v>UMROI</v>
          </cell>
        </row>
        <row r="51">
          <cell r="B51">
            <v>210060</v>
          </cell>
          <cell r="C51" t="str">
            <v>Ft Washington</v>
          </cell>
        </row>
        <row r="52">
          <cell r="B52">
            <v>210061</v>
          </cell>
          <cell r="C52" t="str">
            <v>Atlantic General</v>
          </cell>
        </row>
        <row r="53">
          <cell r="B53">
            <v>210062</v>
          </cell>
          <cell r="C53" t="str">
            <v>MedStar Southern MD</v>
          </cell>
        </row>
        <row r="54">
          <cell r="B54">
            <v>210063</v>
          </cell>
          <cell r="C54" t="str">
            <v>UM-St Joe</v>
          </cell>
        </row>
        <row r="55">
          <cell r="B55">
            <v>210064</v>
          </cell>
          <cell r="C55" t="str">
            <v>Levindale</v>
          </cell>
        </row>
        <row r="56">
          <cell r="B56">
            <v>210065</v>
          </cell>
          <cell r="C56" t="str">
            <v>HC Germantown</v>
          </cell>
        </row>
        <row r="57">
          <cell r="B57">
            <v>218992</v>
          </cell>
          <cell r="C57" t="str">
            <v>UM-Shock Trauma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89274-9CE4-4FD1-B58E-382AC92CF2BF}">
  <sheetPr>
    <pageSetUpPr fitToPage="1"/>
  </sheetPr>
  <dimension ref="A1:T78"/>
  <sheetViews>
    <sheetView tabSelected="1" zoomScale="104" zoomScaleNormal="104" workbookViewId="0">
      <selection activeCell="W10" sqref="W10"/>
    </sheetView>
  </sheetViews>
  <sheetFormatPr defaultColWidth="9.1796875" defaultRowHeight="14.5" x14ac:dyDescent="0.35"/>
  <cols>
    <col min="1" max="1" width="8.1796875" customWidth="1"/>
    <col min="2" max="2" width="23.81640625" customWidth="1"/>
    <col min="3" max="3" width="17.54296875" customWidth="1"/>
    <col min="4" max="4" width="13.54296875" customWidth="1"/>
    <col min="5" max="5" width="17.1796875" bestFit="1" customWidth="1"/>
    <col min="6" max="6" width="14.54296875" customWidth="1"/>
    <col min="7" max="7" width="14.453125" style="1" customWidth="1"/>
    <col min="8" max="8" width="7.1796875" customWidth="1"/>
    <col min="9" max="9" width="17.81640625" hidden="1" customWidth="1"/>
    <col min="10" max="10" width="17.26953125" hidden="1" customWidth="1"/>
    <col min="11" max="11" width="18.26953125" hidden="1" customWidth="1"/>
    <col min="12" max="12" width="17.81640625" hidden="1" customWidth="1"/>
    <col min="13" max="14" width="0" hidden="1" customWidth="1"/>
    <col min="15" max="15" width="33.81640625" hidden="1" customWidth="1"/>
    <col min="16" max="16" width="14.26953125" hidden="1" customWidth="1"/>
    <col min="17" max="19" width="0" hidden="1" customWidth="1"/>
    <col min="20" max="20" width="12.81640625" hidden="1" customWidth="1"/>
  </cols>
  <sheetData>
    <row r="1" spans="1:20" ht="23.25" customHeight="1" x14ac:dyDescent="0.5">
      <c r="A1" s="61" t="s">
        <v>79</v>
      </c>
      <c r="B1" s="61"/>
      <c r="C1" s="61"/>
      <c r="D1" s="61"/>
      <c r="E1" s="61"/>
      <c r="F1" s="61"/>
      <c r="G1" s="61"/>
      <c r="H1" s="58"/>
      <c r="I1" s="27"/>
    </row>
    <row r="2" spans="1:20" ht="15.5" x14ac:dyDescent="0.35">
      <c r="A2" s="57" t="s">
        <v>78</v>
      </c>
      <c r="B2" s="57"/>
      <c r="C2" s="57"/>
      <c r="D2" s="57"/>
      <c r="E2" s="57"/>
      <c r="G2" s="56"/>
      <c r="H2" s="27"/>
      <c r="I2" s="27"/>
    </row>
    <row r="3" spans="1:20" ht="15.5" x14ac:dyDescent="0.35">
      <c r="A3" s="57" t="s">
        <v>77</v>
      </c>
      <c r="B3" s="57"/>
      <c r="C3" s="57"/>
      <c r="D3" s="57"/>
      <c r="E3" s="57"/>
      <c r="G3" s="56"/>
      <c r="H3" s="27"/>
      <c r="I3" s="59" t="s">
        <v>76</v>
      </c>
      <c r="J3" s="59"/>
      <c r="K3" s="59"/>
    </row>
    <row r="4" spans="1:20" ht="15" thickBot="1" x14ac:dyDescent="0.4">
      <c r="A4" s="55" t="s">
        <v>75</v>
      </c>
      <c r="B4" s="54"/>
      <c r="C4" s="54"/>
      <c r="D4" s="27"/>
      <c r="E4" s="27"/>
      <c r="F4" s="46" t="s">
        <v>74</v>
      </c>
      <c r="I4" s="27"/>
    </row>
    <row r="5" spans="1:20" x14ac:dyDescent="0.35">
      <c r="A5" s="43" t="s">
        <v>73</v>
      </c>
      <c r="B5" s="43" t="s">
        <v>72</v>
      </c>
      <c r="C5" s="27"/>
      <c r="D5" s="43" t="s">
        <v>71</v>
      </c>
      <c r="E5" s="27"/>
      <c r="F5" s="43" t="s">
        <v>70</v>
      </c>
      <c r="G5" s="44" t="s">
        <v>69</v>
      </c>
      <c r="H5" s="43"/>
      <c r="I5" s="53" t="s">
        <v>68</v>
      </c>
      <c r="J5" s="52" t="s">
        <v>67</v>
      </c>
      <c r="K5" s="51" t="s">
        <v>66</v>
      </c>
      <c r="L5" s="43"/>
    </row>
    <row r="6" spans="1:20" x14ac:dyDescent="0.35">
      <c r="A6" s="27"/>
      <c r="B6" s="43" t="s">
        <v>65</v>
      </c>
      <c r="C6" s="43" t="s">
        <v>64</v>
      </c>
      <c r="D6" s="43" t="s">
        <v>63</v>
      </c>
      <c r="E6" s="43" t="s">
        <v>62</v>
      </c>
      <c r="F6" s="43" t="s">
        <v>53</v>
      </c>
      <c r="G6" s="44" t="s">
        <v>53</v>
      </c>
      <c r="H6" s="43"/>
      <c r="I6" s="50" t="s">
        <v>61</v>
      </c>
      <c r="J6" s="49" t="s">
        <v>60</v>
      </c>
      <c r="K6" s="48" t="s">
        <v>59</v>
      </c>
      <c r="L6" s="43"/>
    </row>
    <row r="7" spans="1:20" x14ac:dyDescent="0.35">
      <c r="A7" s="43"/>
      <c r="B7" s="43"/>
      <c r="C7" s="43" t="s">
        <v>58</v>
      </c>
      <c r="D7" s="43" t="s">
        <v>57</v>
      </c>
      <c r="E7" s="43" t="s">
        <v>56</v>
      </c>
      <c r="F7" s="43" t="s">
        <v>54</v>
      </c>
      <c r="G7" s="44" t="s">
        <v>54</v>
      </c>
      <c r="H7" s="43"/>
      <c r="I7" s="50" t="s">
        <v>55</v>
      </c>
      <c r="J7" s="49" t="s">
        <v>54</v>
      </c>
      <c r="K7" s="48" t="s">
        <v>53</v>
      </c>
      <c r="L7" s="43"/>
      <c r="N7" s="47"/>
      <c r="O7" s="47"/>
      <c r="P7" s="47"/>
      <c r="Q7" s="47"/>
      <c r="R7" s="47"/>
      <c r="S7" s="47"/>
    </row>
    <row r="8" spans="1:20" ht="15" x14ac:dyDescent="0.4">
      <c r="A8" s="43"/>
      <c r="B8" s="43"/>
      <c r="C8" s="46" t="s">
        <v>52</v>
      </c>
      <c r="D8" s="46" t="s">
        <v>51</v>
      </c>
      <c r="E8" s="46" t="str">
        <f>+C8</f>
        <v>FY 2025</v>
      </c>
      <c r="F8" s="45">
        <v>1.2500000000000001E-2</v>
      </c>
      <c r="G8" s="44"/>
      <c r="H8" s="43"/>
      <c r="I8" s="42">
        <v>1</v>
      </c>
      <c r="J8" s="41">
        <f>+F71</f>
        <v>0</v>
      </c>
      <c r="K8" s="40" t="s">
        <v>50</v>
      </c>
      <c r="L8" s="39"/>
    </row>
    <row r="9" spans="1:20" x14ac:dyDescent="0.35">
      <c r="A9" s="26">
        <f>'[1]List of Hospitals'!B9</f>
        <v>210001</v>
      </c>
      <c r="B9" s="26" t="str">
        <f>'[1]List of Hospitals'!C9</f>
        <v>Meritus</v>
      </c>
      <c r="C9" s="25">
        <f>SUMIFS('[1]Estimated Gross Revenue FY 2025'!D:D,'[1]Estimated Gross Revenue FY 2025'!B:B,'Health Care Coverge Fund'!A9)</f>
        <v>514936557.36489582</v>
      </c>
      <c r="D9" s="24">
        <f>+'[1]Deficit Assessment Fund'!D9</f>
        <v>0.84806996354634834</v>
      </c>
      <c r="E9" s="25">
        <f>C9*D9</f>
        <v>436702227.43312931</v>
      </c>
      <c r="F9" s="23">
        <f>$F$8*E9</f>
        <v>5458777.8429141166</v>
      </c>
      <c r="G9" s="36">
        <f>+F9/12</f>
        <v>454898.15357617638</v>
      </c>
      <c r="H9" s="25"/>
      <c r="I9" s="34">
        <v>358636.93110285921</v>
      </c>
      <c r="J9" s="35">
        <f>+F9-I9</f>
        <v>5100140.9118112577</v>
      </c>
      <c r="K9" s="34">
        <f>+J9/(12-$I$8)</f>
        <v>463649.17380102345</v>
      </c>
      <c r="L9" s="37">
        <v>1</v>
      </c>
      <c r="N9" s="27">
        <v>1</v>
      </c>
      <c r="O9" s="26" t="s">
        <v>49</v>
      </c>
      <c r="P9" s="34">
        <v>358636.93110285921</v>
      </c>
      <c r="R9">
        <v>210001</v>
      </c>
      <c r="S9" s="7">
        <v>0.86089772374311391</v>
      </c>
      <c r="T9" s="38"/>
    </row>
    <row r="10" spans="1:20" x14ac:dyDescent="0.35">
      <c r="A10" s="26">
        <f>'[1]List of Hospitals'!B10</f>
        <v>210002</v>
      </c>
      <c r="B10" s="26" t="str">
        <f>'[1]List of Hospitals'!C10</f>
        <v>UMMC</v>
      </c>
      <c r="C10" s="25">
        <f>SUMIFS('[1]Estimated Gross Revenue FY 2025'!D:D,'[1]Estimated Gross Revenue FY 2025'!B:B,'Health Care Coverge Fund'!A10)</f>
        <v>2013702334.4443831</v>
      </c>
      <c r="D10" s="24">
        <f>+'[1]Deficit Assessment Fund'!D10</f>
        <v>0.86828426715785312</v>
      </c>
      <c r="E10" s="25">
        <f>C10*D10</f>
        <v>1748466055.7370992</v>
      </c>
      <c r="F10" s="23">
        <f>$F$8*E10</f>
        <v>21855825.696713742</v>
      </c>
      <c r="G10" s="36">
        <f>+F10/12</f>
        <v>1821318.8080594784</v>
      </c>
      <c r="H10" s="25"/>
      <c r="I10" s="34">
        <v>1499052.5282466153</v>
      </c>
      <c r="J10" s="35">
        <f>+F10-I10</f>
        <v>20356773.168467127</v>
      </c>
      <c r="K10" s="34">
        <f>+J10/(12-$I$8)</f>
        <v>1850615.7425879205</v>
      </c>
      <c r="L10" s="37">
        <v>2</v>
      </c>
      <c r="N10" s="27">
        <v>2</v>
      </c>
      <c r="O10" s="26" t="s">
        <v>48</v>
      </c>
      <c r="P10" s="34">
        <v>1499052.5282466153</v>
      </c>
      <c r="R10">
        <v>210002</v>
      </c>
      <c r="S10" s="7">
        <v>0.86866076795141434</v>
      </c>
    </row>
    <row r="11" spans="1:20" x14ac:dyDescent="0.35">
      <c r="A11" s="26">
        <f>'[1]List of Hospitals'!B11</f>
        <v>210003</v>
      </c>
      <c r="B11" s="26" t="str">
        <f>'[1]List of Hospitals'!C11</f>
        <v>UM-Capital Region</v>
      </c>
      <c r="C11" s="25">
        <f>SUMIFS('[1]Estimated Gross Revenue FY 2025'!D:D,'[1]Estimated Gross Revenue FY 2025'!B:B,'Health Care Coverge Fund'!A11)</f>
        <v>446853682.45994776</v>
      </c>
      <c r="D11" s="24">
        <f>+'[1]Deficit Assessment Fund'!D11</f>
        <v>0.84701499725589113</v>
      </c>
      <c r="E11" s="25">
        <f>C11*D11</f>
        <v>378491770.62259752</v>
      </c>
      <c r="F11" s="23">
        <f>$F$8*E11</f>
        <v>4731147.1327824695</v>
      </c>
      <c r="G11" s="36">
        <f>+F11/12</f>
        <v>394262.26106520579</v>
      </c>
      <c r="H11" s="25"/>
      <c r="I11" s="34">
        <v>309627.64025265997</v>
      </c>
      <c r="J11" s="35">
        <f>+F11-I11</f>
        <v>4421519.4925298095</v>
      </c>
      <c r="K11" s="34">
        <f>+J11/(12-$I$8)</f>
        <v>401956.31750270998</v>
      </c>
      <c r="L11" s="37">
        <v>3</v>
      </c>
      <c r="N11" s="27">
        <v>3</v>
      </c>
      <c r="O11" s="26" t="s">
        <v>47</v>
      </c>
      <c r="P11" s="34">
        <v>309627.64025265997</v>
      </c>
      <c r="R11">
        <v>210003</v>
      </c>
      <c r="S11" s="7">
        <v>0.76941377630839425</v>
      </c>
    </row>
    <row r="12" spans="1:20" ht="14.5" customHeight="1" x14ac:dyDescent="0.35">
      <c r="A12" s="26">
        <f>'[1]List of Hospitals'!B12</f>
        <v>210004</v>
      </c>
      <c r="B12" s="26" t="str">
        <f>'[1]List of Hospitals'!C12</f>
        <v>Holy Cross</v>
      </c>
      <c r="C12" s="25">
        <f>SUMIFS('[1]Estimated Gross Revenue FY 2025'!D:D,'[1]Estimated Gross Revenue FY 2025'!B:B,'Health Care Coverge Fund'!A12)</f>
        <v>626146296.10828924</v>
      </c>
      <c r="D12" s="24">
        <f>+'[1]Deficit Assessment Fund'!D12</f>
        <v>0.83671231728279538</v>
      </c>
      <c r="E12" s="25">
        <f>C12*D12</f>
        <v>523904318.37480605</v>
      </c>
      <c r="F12" s="23">
        <f>$F$8*E12</f>
        <v>6548803.9796850756</v>
      </c>
      <c r="G12" s="36">
        <f>+F12/12</f>
        <v>545733.6649737563</v>
      </c>
      <c r="H12" s="25"/>
      <c r="I12" s="34">
        <v>475092.16950076667</v>
      </c>
      <c r="J12" s="35">
        <f>+F12-I12</f>
        <v>6073711.8101843093</v>
      </c>
      <c r="K12" s="34">
        <f>+J12/(12-$I$8)</f>
        <v>552155.61910766445</v>
      </c>
      <c r="L12" s="37">
        <v>4</v>
      </c>
      <c r="N12" s="27">
        <v>4</v>
      </c>
      <c r="O12" s="26" t="s">
        <v>46</v>
      </c>
      <c r="P12" s="34">
        <v>475092.16950076667</v>
      </c>
      <c r="R12">
        <v>210004</v>
      </c>
      <c r="S12" s="7">
        <v>0.86687680736379868</v>
      </c>
    </row>
    <row r="13" spans="1:20" x14ac:dyDescent="0.35">
      <c r="A13" s="26">
        <f>'[1]List of Hospitals'!B13</f>
        <v>210005</v>
      </c>
      <c r="B13" s="26" t="str">
        <f>'[1]List of Hospitals'!C13</f>
        <v>Frederick</v>
      </c>
      <c r="C13" s="25">
        <f>SUMIFS('[1]Estimated Gross Revenue FY 2025'!D:D,'[1]Estimated Gross Revenue FY 2025'!B:B,'Health Care Coverge Fund'!A13)</f>
        <v>441673705.34835815</v>
      </c>
      <c r="D13" s="24">
        <f>+'[1]Deficit Assessment Fund'!D13</f>
        <v>0.83721539573326764</v>
      </c>
      <c r="E13" s="25">
        <f>C13*D13</f>
        <v>369776026.00820434</v>
      </c>
      <c r="F13" s="23">
        <f>$F$8*E13</f>
        <v>4622200.3251025546</v>
      </c>
      <c r="G13" s="36">
        <f>+F13/12</f>
        <v>385183.36042521289</v>
      </c>
      <c r="H13" s="25"/>
      <c r="I13" s="34">
        <v>346074.05312389211</v>
      </c>
      <c r="J13" s="35">
        <f>+F13-I13</f>
        <v>4276126.2719786623</v>
      </c>
      <c r="K13" s="34">
        <f>+J13/(12-$I$8)</f>
        <v>388738.75199806021</v>
      </c>
      <c r="L13" s="37">
        <v>5</v>
      </c>
      <c r="N13" s="27">
        <v>5</v>
      </c>
      <c r="O13" s="26" t="s">
        <v>45</v>
      </c>
      <c r="P13" s="34">
        <v>346074.05312389211</v>
      </c>
      <c r="R13">
        <v>210005</v>
      </c>
      <c r="S13" s="7">
        <v>0.86194592930911851</v>
      </c>
    </row>
    <row r="14" spans="1:20" x14ac:dyDescent="0.35">
      <c r="A14" s="26">
        <f>'[1]List of Hospitals'!B14</f>
        <v>210006</v>
      </c>
      <c r="B14" s="26" t="str">
        <f>'[1]List of Hospitals'!C14</f>
        <v>UM-Aberdeen FMF</v>
      </c>
      <c r="C14" s="25">
        <f>SUMIFS('[1]Estimated Gross Revenue FY 2025'!D:D,'[1]Estimated Gross Revenue FY 2025'!B:B,'Health Care Coverge Fund'!A14)</f>
        <v>34434108</v>
      </c>
      <c r="D14" s="24">
        <f>+'[1]Deficit Assessment Fund'!D14</f>
        <v>0.86354736644957175</v>
      </c>
      <c r="E14" s="25">
        <f>C14*D14</f>
        <v>29735483.279440131</v>
      </c>
      <c r="F14" s="23">
        <f>$F$8*E14</f>
        <v>371693.54099300166</v>
      </c>
      <c r="G14" s="36">
        <f>+F14/12</f>
        <v>30974.461749416805</v>
      </c>
      <c r="H14" s="25"/>
      <c r="I14" s="34">
        <v>109417.43640667664</v>
      </c>
      <c r="J14" s="35">
        <f>+F14-I14</f>
        <v>262276.104586325</v>
      </c>
      <c r="K14" s="34">
        <f>+J14/(12-$I$8)</f>
        <v>23843.282235120456</v>
      </c>
      <c r="L14" s="37">
        <v>6</v>
      </c>
      <c r="N14" s="27">
        <v>6</v>
      </c>
      <c r="O14" s="26" t="s">
        <v>44</v>
      </c>
      <c r="P14" s="34">
        <v>109417.43640667664</v>
      </c>
      <c r="R14">
        <v>210006</v>
      </c>
      <c r="S14" s="7">
        <v>0.82913097099291699</v>
      </c>
    </row>
    <row r="15" spans="1:20" x14ac:dyDescent="0.35">
      <c r="A15" s="26">
        <f>'[1]List of Hospitals'!B15</f>
        <v>210008</v>
      </c>
      <c r="B15" s="26" t="str">
        <f>'[1]List of Hospitals'!C15</f>
        <v>Mercy</v>
      </c>
      <c r="C15" s="25">
        <f>SUMIFS('[1]Estimated Gross Revenue FY 2025'!D:D,'[1]Estimated Gross Revenue FY 2025'!B:B,'Health Care Coverge Fund'!A15)</f>
        <v>714389502.46863091</v>
      </c>
      <c r="D15" s="24">
        <f>+'[1]Deficit Assessment Fund'!D15</f>
        <v>0.85325536210186337</v>
      </c>
      <c r="E15" s="25">
        <f>C15*D15</f>
        <v>609556673.61064172</v>
      </c>
      <c r="F15" s="23">
        <f>$F$8*E15</f>
        <v>7619458.4201330217</v>
      </c>
      <c r="G15" s="36">
        <f>+F15/12</f>
        <v>634954.86834441847</v>
      </c>
      <c r="H15" s="25"/>
      <c r="I15" s="34">
        <v>537437.26065692352</v>
      </c>
      <c r="J15" s="35">
        <f>+F15-I15</f>
        <v>7082021.1594760977</v>
      </c>
      <c r="K15" s="34">
        <f>+J15/(12-$I$8)</f>
        <v>643820.10540691798</v>
      </c>
      <c r="L15" s="37">
        <v>8</v>
      </c>
      <c r="N15" s="27">
        <v>8</v>
      </c>
      <c r="O15" s="26" t="s">
        <v>43</v>
      </c>
      <c r="P15" s="34">
        <v>537437.26065692352</v>
      </c>
      <c r="R15">
        <v>210008</v>
      </c>
      <c r="S15" s="7">
        <v>0.859851255584417</v>
      </c>
    </row>
    <row r="16" spans="1:20" x14ac:dyDescent="0.35">
      <c r="A16" s="26">
        <f>'[1]List of Hospitals'!B16</f>
        <v>210009</v>
      </c>
      <c r="B16" s="26" t="str">
        <f>'[1]List of Hospitals'!C16</f>
        <v>Johns Hopkins</v>
      </c>
      <c r="C16" s="25">
        <f>SUMIFS('[1]Estimated Gross Revenue FY 2025'!D:D,'[1]Estimated Gross Revenue FY 2025'!B:B,'Health Care Coverge Fund'!A16)</f>
        <v>3240388697.0516329</v>
      </c>
      <c r="D16" s="24">
        <f>+'[1]Deficit Assessment Fund'!D16</f>
        <v>0.82758317676157822</v>
      </c>
      <c r="E16" s="25">
        <f>C16*D16</f>
        <v>2681691171.8483014</v>
      </c>
      <c r="F16" s="23">
        <f>$F$8*E16</f>
        <v>33521139.64810377</v>
      </c>
      <c r="G16" s="36">
        <f>+F16/12</f>
        <v>2793428.3040086473</v>
      </c>
      <c r="H16" s="25"/>
      <c r="I16" s="34">
        <v>2367657.3400659217</v>
      </c>
      <c r="J16" s="35">
        <f>+F16-I16</f>
        <v>31153482.308037847</v>
      </c>
      <c r="K16" s="34">
        <f>+J16/(12-$I$8)</f>
        <v>2832134.7552761678</v>
      </c>
      <c r="L16" s="37">
        <v>9</v>
      </c>
      <c r="N16" s="27">
        <v>9</v>
      </c>
      <c r="O16" s="26" t="s">
        <v>42</v>
      </c>
      <c r="P16" s="34">
        <v>2367657.3400659217</v>
      </c>
      <c r="R16">
        <v>210009</v>
      </c>
      <c r="S16" s="7">
        <v>0.83849410085785148</v>
      </c>
    </row>
    <row r="17" spans="1:19" x14ac:dyDescent="0.35">
      <c r="A17" s="26">
        <f>'[1]List of Hospitals'!B17</f>
        <v>210010</v>
      </c>
      <c r="B17" s="26" t="str">
        <f>'[1]List of Hospitals'!C17</f>
        <v>UM-Cambridge</v>
      </c>
      <c r="C17" s="25">
        <f>SUMIFS('[1]Estimated Gross Revenue FY 2025'!D:D,'[1]Estimated Gross Revenue FY 2025'!B:B,'Health Care Coverge Fund'!A17)</f>
        <v>17664430.130062971</v>
      </c>
      <c r="D17" s="24">
        <f>+'[1]Deficit Assessment Fund'!D17</f>
        <v>0.72400160295267602</v>
      </c>
      <c r="E17" s="25">
        <f>C17*D17</f>
        <v>12789075.729411138</v>
      </c>
      <c r="F17" s="23">
        <f>$F$8*E17</f>
        <v>159863.44661763925</v>
      </c>
      <c r="G17" s="36">
        <f>+F17/12</f>
        <v>13321.95388480327</v>
      </c>
      <c r="H17" s="25"/>
      <c r="I17" s="34">
        <v>40959.911816085594</v>
      </c>
      <c r="J17" s="35">
        <f>+F17-I17</f>
        <v>118903.53480155364</v>
      </c>
      <c r="K17" s="34">
        <f>+J17/(12-$I$8)</f>
        <v>10809.412254686695</v>
      </c>
      <c r="L17" s="37">
        <v>10</v>
      </c>
      <c r="N17" s="27">
        <v>10</v>
      </c>
      <c r="O17" s="26" t="s">
        <v>41</v>
      </c>
      <c r="P17" s="34">
        <v>40959.911816085594</v>
      </c>
      <c r="R17">
        <v>210010</v>
      </c>
      <c r="S17" s="7">
        <v>0.92142134274495269</v>
      </c>
    </row>
    <row r="18" spans="1:19" x14ac:dyDescent="0.35">
      <c r="A18" s="26">
        <f>'[1]List of Hospitals'!B18</f>
        <v>210011</v>
      </c>
      <c r="B18" s="26" t="str">
        <f>'[1]List of Hospitals'!C18</f>
        <v>St Agnes</v>
      </c>
      <c r="C18" s="25">
        <f>SUMIFS('[1]Estimated Gross Revenue FY 2025'!D:D,'[1]Estimated Gross Revenue FY 2025'!B:B,'Health Care Coverge Fund'!A18)</f>
        <v>545504668.17955434</v>
      </c>
      <c r="D18" s="24">
        <f>+'[1]Deficit Assessment Fund'!D18</f>
        <v>0.82065275494239709</v>
      </c>
      <c r="E18" s="25">
        <f>C18*D18</f>
        <v>447669908.77548945</v>
      </c>
      <c r="F18" s="23">
        <f>$F$8*E18</f>
        <v>5595873.8596936185</v>
      </c>
      <c r="G18" s="36">
        <f>+F18/12</f>
        <v>466322.82164113485</v>
      </c>
      <c r="H18" s="25"/>
      <c r="I18" s="34">
        <v>398612.19322404417</v>
      </c>
      <c r="J18" s="35">
        <f>+F18-I18</f>
        <v>5197261.666469574</v>
      </c>
      <c r="K18" s="34">
        <f>+J18/(12-$I$8)</f>
        <v>472478.33331541583</v>
      </c>
      <c r="L18" s="37">
        <v>11</v>
      </c>
      <c r="N18" s="27">
        <v>11</v>
      </c>
      <c r="O18" s="26" t="s">
        <v>40</v>
      </c>
      <c r="P18" s="34">
        <v>398612.19322404417</v>
      </c>
      <c r="R18">
        <v>210011</v>
      </c>
      <c r="S18" s="7">
        <v>0.85244296357114169</v>
      </c>
    </row>
    <row r="19" spans="1:19" x14ac:dyDescent="0.35">
      <c r="A19" s="26">
        <f>'[1]List of Hospitals'!B19</f>
        <v>210012</v>
      </c>
      <c r="B19" s="26" t="str">
        <f>'[1]List of Hospitals'!C19</f>
        <v>Sinai</v>
      </c>
      <c r="C19" s="25">
        <f>SUMIFS('[1]Estimated Gross Revenue FY 2025'!D:D,'[1]Estimated Gross Revenue FY 2025'!B:B,'Health Care Coverge Fund'!A19)</f>
        <v>999531808.31357038</v>
      </c>
      <c r="D19" s="24">
        <f>+'[1]Deficit Assessment Fund'!D19</f>
        <v>0.83629176053203502</v>
      </c>
      <c r="E19" s="25">
        <f>C19*D19</f>
        <v>835900215.68232429</v>
      </c>
      <c r="F19" s="23">
        <f>$F$8*E19</f>
        <v>10448752.696029054</v>
      </c>
      <c r="G19" s="36">
        <f>+F19/12</f>
        <v>870729.39133575454</v>
      </c>
      <c r="H19" s="25"/>
      <c r="I19" s="34">
        <v>801883.71438693802</v>
      </c>
      <c r="J19" s="35">
        <f>+F19-I19</f>
        <v>9646868.9816421159</v>
      </c>
      <c r="K19" s="34">
        <f>+J19/(12-$I$8)</f>
        <v>876988.08924019232</v>
      </c>
      <c r="L19" s="37">
        <v>12</v>
      </c>
      <c r="N19" s="27">
        <v>12</v>
      </c>
      <c r="O19" s="26" t="s">
        <v>39</v>
      </c>
      <c r="P19" s="34">
        <v>801883.71438693802</v>
      </c>
      <c r="R19">
        <v>210012</v>
      </c>
      <c r="S19" s="7">
        <v>0.84545962426013233</v>
      </c>
    </row>
    <row r="20" spans="1:19" x14ac:dyDescent="0.35">
      <c r="A20" s="26">
        <f>'[1]List of Hospitals'!B20</f>
        <v>210013</v>
      </c>
      <c r="B20" s="26" t="str">
        <f>'[1]List of Hospitals'!C20</f>
        <v>Grace Medical Center</v>
      </c>
      <c r="C20" s="25">
        <f>SUMIFS('[1]Estimated Gross Revenue FY 2025'!D:D,'[1]Estimated Gross Revenue FY 2025'!B:B,'Health Care Coverge Fund'!A20)</f>
        <v>35700755.371269085</v>
      </c>
      <c r="D20" s="24">
        <f>+'[1]Deficit Assessment Fund'!D20</f>
        <v>0.77136133442485988</v>
      </c>
      <c r="E20" s="25">
        <f>C20*D20</f>
        <v>27538182.303157605</v>
      </c>
      <c r="F20" s="23">
        <f>$F$8*E20</f>
        <v>344227.27878947009</v>
      </c>
      <c r="G20" s="36">
        <f>+F20/12</f>
        <v>28685.606565789174</v>
      </c>
      <c r="H20" s="25"/>
      <c r="I20" s="34">
        <v>32170.379449528176</v>
      </c>
      <c r="J20" s="35">
        <f>+F20-I20</f>
        <v>312056.89933994191</v>
      </c>
      <c r="K20" s="34">
        <f>+J20/(12-$I$8)</f>
        <v>28368.809030903809</v>
      </c>
      <c r="L20" s="37">
        <v>13</v>
      </c>
      <c r="N20" s="27">
        <v>13</v>
      </c>
      <c r="O20" s="26" t="s">
        <v>38</v>
      </c>
      <c r="P20" s="34">
        <v>32170.379449528176</v>
      </c>
      <c r="R20">
        <v>210013</v>
      </c>
      <c r="S20" s="7">
        <v>0.66066261825130979</v>
      </c>
    </row>
    <row r="21" spans="1:19" x14ac:dyDescent="0.35">
      <c r="A21" s="26">
        <f>'[1]List of Hospitals'!B21</f>
        <v>210015</v>
      </c>
      <c r="B21" s="26" t="str">
        <f>'[1]List of Hospitals'!C21</f>
        <v>MedStar Franklin Sq</v>
      </c>
      <c r="C21" s="25">
        <f>SUMIFS('[1]Estimated Gross Revenue FY 2025'!D:D,'[1]Estimated Gross Revenue FY 2025'!B:B,'Health Care Coverge Fund'!A21)</f>
        <v>710099918.66981447</v>
      </c>
      <c r="D21" s="24">
        <f>+'[1]Deficit Assessment Fund'!D21</f>
        <v>0.84158247828320598</v>
      </c>
      <c r="E21" s="25">
        <f>C21*D21</f>
        <v>597607649.38284552</v>
      </c>
      <c r="F21" s="23">
        <f>$F$8*E21</f>
        <v>7470095.6172855692</v>
      </c>
      <c r="G21" s="36">
        <f>+F21/12</f>
        <v>622507.96810713073</v>
      </c>
      <c r="H21" s="25"/>
      <c r="I21" s="34">
        <v>522764.20661240869</v>
      </c>
      <c r="J21" s="35">
        <f>+F21-I21</f>
        <v>6947331.4106731601</v>
      </c>
      <c r="K21" s="34">
        <f>+J21/(12-$I$8)</f>
        <v>631575.58278846915</v>
      </c>
      <c r="L21" s="37">
        <v>15</v>
      </c>
      <c r="N21" s="27">
        <v>15</v>
      </c>
      <c r="O21" s="26" t="s">
        <v>37</v>
      </c>
      <c r="P21" s="34">
        <v>522764.20661240869</v>
      </c>
      <c r="R21">
        <v>210015</v>
      </c>
      <c r="S21" s="7">
        <v>0.81231402405574638</v>
      </c>
    </row>
    <row r="22" spans="1:19" x14ac:dyDescent="0.35">
      <c r="A22" s="26">
        <f>'[1]List of Hospitals'!B22</f>
        <v>210016</v>
      </c>
      <c r="B22" s="26" t="str">
        <f>'[1]List of Hospitals'!C22</f>
        <v>Adventist White Oak</v>
      </c>
      <c r="C22" s="25">
        <f>SUMIFS('[1]Estimated Gross Revenue FY 2025'!D:D,'[1]Estimated Gross Revenue FY 2025'!B:B,'Health Care Coverge Fund'!A22)</f>
        <v>389900063.79828304</v>
      </c>
      <c r="D22" s="24">
        <f>+'[1]Deficit Assessment Fund'!D22</f>
        <v>0.8671535312223887</v>
      </c>
      <c r="E22" s="25">
        <f>C22*D22</f>
        <v>338103217.14651579</v>
      </c>
      <c r="F22" s="23">
        <f>$F$8*E22</f>
        <v>4226290.2143314471</v>
      </c>
      <c r="G22" s="36">
        <f>+F22/12</f>
        <v>352190.85119428724</v>
      </c>
      <c r="H22" s="25"/>
      <c r="I22" s="34">
        <v>284392.85954240576</v>
      </c>
      <c r="J22" s="35">
        <f>+F22-I22</f>
        <v>3941897.3547890414</v>
      </c>
      <c r="K22" s="34">
        <f>+J22/(12-$I$8)</f>
        <v>358354.30498082197</v>
      </c>
      <c r="L22" s="37">
        <v>16</v>
      </c>
      <c r="N22" s="27">
        <v>16</v>
      </c>
      <c r="O22" s="26" t="s">
        <v>36</v>
      </c>
      <c r="P22" s="34">
        <v>284392.85954240576</v>
      </c>
      <c r="R22">
        <v>210016</v>
      </c>
      <c r="S22" s="7">
        <v>0.83323922033999587</v>
      </c>
    </row>
    <row r="23" spans="1:19" x14ac:dyDescent="0.35">
      <c r="A23" s="26">
        <f>'[1]List of Hospitals'!B23</f>
        <v>210017</v>
      </c>
      <c r="B23" s="26" t="str">
        <f>'[1]List of Hospitals'!C23</f>
        <v>Garrett</v>
      </c>
      <c r="C23" s="25">
        <f>SUMIFS('[1]Estimated Gross Revenue FY 2025'!D:D,'[1]Estimated Gross Revenue FY 2025'!B:B,'Health Care Coverge Fund'!A23)</f>
        <v>98008314.219204009</v>
      </c>
      <c r="D23" s="24">
        <f>+'[1]Deficit Assessment Fund'!D23</f>
        <v>0.81741684370416767</v>
      </c>
      <c r="E23" s="25">
        <f>C23*D23</f>
        <v>80113646.865828037</v>
      </c>
      <c r="F23" s="23">
        <f>$F$8*E23</f>
        <v>1001420.5858228505</v>
      </c>
      <c r="G23" s="36">
        <f>+F23/12</f>
        <v>83451.715485237539</v>
      </c>
      <c r="H23" s="25"/>
      <c r="I23" s="34">
        <v>58715.701397192344</v>
      </c>
      <c r="J23" s="35">
        <f>+F23-I23</f>
        <v>942704.88442565815</v>
      </c>
      <c r="K23" s="34">
        <f>+J23/(12-$I$8)</f>
        <v>85700.444038696194</v>
      </c>
      <c r="L23" s="37">
        <v>17</v>
      </c>
      <c r="N23" s="27">
        <v>17</v>
      </c>
      <c r="O23" s="26" t="s">
        <v>35</v>
      </c>
      <c r="P23" s="34">
        <v>58715.701397192344</v>
      </c>
      <c r="R23">
        <v>210017</v>
      </c>
      <c r="S23" s="7">
        <v>0.8253498198048812</v>
      </c>
    </row>
    <row r="24" spans="1:19" x14ac:dyDescent="0.35">
      <c r="A24" s="26">
        <f>'[1]List of Hospitals'!B24</f>
        <v>210018</v>
      </c>
      <c r="B24" s="26" t="str">
        <f>'[1]List of Hospitals'!C24</f>
        <v>MedStar Montgomery</v>
      </c>
      <c r="C24" s="25">
        <f>SUMIFS('[1]Estimated Gross Revenue FY 2025'!D:D,'[1]Estimated Gross Revenue FY 2025'!B:B,'Health Care Coverge Fund'!A24)</f>
        <v>232146626.1980325</v>
      </c>
      <c r="D24" s="24">
        <f>+'[1]Deficit Assessment Fund'!D24</f>
        <v>0.83432915899499915</v>
      </c>
      <c r="E24" s="25">
        <f>C24*D24</f>
        <v>193686699.39933088</v>
      </c>
      <c r="F24" s="23">
        <f>$F$8*E24</f>
        <v>2421083.742491636</v>
      </c>
      <c r="G24" s="36">
        <f>+F24/12</f>
        <v>201756.97854096966</v>
      </c>
      <c r="H24" s="25"/>
      <c r="I24" s="34">
        <v>161795.06074183781</v>
      </c>
      <c r="J24" s="35">
        <f>+F24-I24</f>
        <v>2259288.6817497984</v>
      </c>
      <c r="K24" s="34">
        <f>+J24/(12-$I$8)</f>
        <v>205389.88015907258</v>
      </c>
      <c r="L24" s="37">
        <v>18</v>
      </c>
      <c r="N24" s="27">
        <v>18</v>
      </c>
      <c r="O24" s="26" t="s">
        <v>34</v>
      </c>
      <c r="P24" s="34">
        <v>161795.06074183781</v>
      </c>
      <c r="R24">
        <v>210018</v>
      </c>
      <c r="S24" s="7">
        <v>0.83173106989903878</v>
      </c>
    </row>
    <row r="25" spans="1:19" ht="15.75" customHeight="1" x14ac:dyDescent="0.35">
      <c r="A25" s="26">
        <f>'[1]List of Hospitals'!B25</f>
        <v>210019</v>
      </c>
      <c r="B25" s="26" t="str">
        <f>'[1]List of Hospitals'!C25</f>
        <v>Peninsula</v>
      </c>
      <c r="C25" s="25">
        <f>SUMIFS('[1]Estimated Gross Revenue FY 2025'!D:D,'[1]Estimated Gross Revenue FY 2025'!B:B,'Health Care Coverge Fund'!A25)</f>
        <v>639992217.31190586</v>
      </c>
      <c r="D25" s="24">
        <f>+'[1]Deficit Assessment Fund'!D25</f>
        <v>0.84537919051070187</v>
      </c>
      <c r="E25" s="25">
        <f>C25*D25</f>
        <v>541036102.60428822</v>
      </c>
      <c r="F25" s="23">
        <f>$F$8*E25</f>
        <v>6762951.2825536029</v>
      </c>
      <c r="G25" s="36">
        <f>+F25/12</f>
        <v>563579.27354613354</v>
      </c>
      <c r="H25" s="25"/>
      <c r="I25" s="34">
        <v>445591.53263995552</v>
      </c>
      <c r="J25" s="35">
        <f>+F25-I25</f>
        <v>6317359.7499136478</v>
      </c>
      <c r="K25" s="34">
        <f>+J25/(12-$I$8)</f>
        <v>574305.43181033165</v>
      </c>
      <c r="L25" s="37">
        <v>19</v>
      </c>
      <c r="N25" s="27">
        <v>19</v>
      </c>
      <c r="O25" s="26" t="s">
        <v>33</v>
      </c>
      <c r="P25" s="34">
        <v>445591.53263995552</v>
      </c>
      <c r="R25">
        <v>210019</v>
      </c>
      <c r="S25" s="7">
        <v>0.85203930312327192</v>
      </c>
    </row>
    <row r="26" spans="1:19" ht="14.25" customHeight="1" x14ac:dyDescent="0.35">
      <c r="A26" s="26">
        <f>'[1]List of Hospitals'!B26</f>
        <v>210022</v>
      </c>
      <c r="B26" s="26" t="str">
        <f>'[1]List of Hospitals'!C26</f>
        <v>Suburban</v>
      </c>
      <c r="C26" s="25">
        <f>SUMIFS('[1]Estimated Gross Revenue FY 2025'!D:D,'[1]Estimated Gross Revenue FY 2025'!B:B,'Health Care Coverge Fund'!A26)</f>
        <v>450473859.76460969</v>
      </c>
      <c r="D26" s="24">
        <f>+'[1]Deficit Assessment Fund'!D26</f>
        <v>0.83867396973831843</v>
      </c>
      <c r="E26" s="25">
        <f>C26*D26</f>
        <v>377800700.23212779</v>
      </c>
      <c r="F26" s="23">
        <f>$F$8*E26</f>
        <v>4722508.7529015979</v>
      </c>
      <c r="G26" s="36">
        <f>+F26/12</f>
        <v>393542.39607513318</v>
      </c>
      <c r="H26" s="25"/>
      <c r="I26" s="34">
        <v>326359.38595434086</v>
      </c>
      <c r="J26" s="35">
        <f>+F26-I26</f>
        <v>4396149.366947257</v>
      </c>
      <c r="K26" s="34">
        <f>+J26/(12-$I$8)</f>
        <v>399649.94244975061</v>
      </c>
      <c r="L26" s="37">
        <v>22</v>
      </c>
      <c r="N26" s="27">
        <v>22</v>
      </c>
      <c r="O26" s="26" t="s">
        <v>32</v>
      </c>
      <c r="P26" s="34">
        <v>326359.38595434086</v>
      </c>
      <c r="R26">
        <v>210022</v>
      </c>
      <c r="S26" s="7">
        <v>0.85954990462883651</v>
      </c>
    </row>
    <row r="27" spans="1:19" x14ac:dyDescent="0.35">
      <c r="A27" s="26">
        <f>'[1]List of Hospitals'!B27</f>
        <v>210023</v>
      </c>
      <c r="B27" s="26" t="str">
        <f>'[1]List of Hospitals'!C27</f>
        <v>Anne Arundel</v>
      </c>
      <c r="C27" s="25">
        <f>SUMIFS('[1]Estimated Gross Revenue FY 2025'!D:D,'[1]Estimated Gross Revenue FY 2025'!B:B,'Health Care Coverge Fund'!A27)</f>
        <v>779367069.33513808</v>
      </c>
      <c r="D27" s="24">
        <f>+'[1]Deficit Assessment Fund'!D27</f>
        <v>0.81202140733702199</v>
      </c>
      <c r="E27" s="25">
        <f>C27*D27</f>
        <v>632862744.47364926</v>
      </c>
      <c r="F27" s="23">
        <f>$F$8*E27</f>
        <v>7910784.3059206158</v>
      </c>
      <c r="G27" s="36">
        <f>+F27/12</f>
        <v>659232.02549338469</v>
      </c>
      <c r="H27" s="25"/>
      <c r="I27" s="34">
        <v>642918.35000350804</v>
      </c>
      <c r="J27" s="35">
        <f>+F27-I27</f>
        <v>7267865.9559171079</v>
      </c>
      <c r="K27" s="34">
        <f>+J27/(12-$I$8)</f>
        <v>660715.0869015553</v>
      </c>
      <c r="L27" s="37">
        <v>23</v>
      </c>
      <c r="N27" s="27">
        <v>23</v>
      </c>
      <c r="O27" s="26" t="s">
        <v>31</v>
      </c>
      <c r="P27" s="34">
        <v>642918.35000350804</v>
      </c>
      <c r="R27">
        <v>210023</v>
      </c>
      <c r="S27" s="7">
        <v>0.86308674810664077</v>
      </c>
    </row>
    <row r="28" spans="1:19" x14ac:dyDescent="0.35">
      <c r="A28" s="26">
        <f>'[1]List of Hospitals'!B28</f>
        <v>210024</v>
      </c>
      <c r="B28" s="26" t="str">
        <f>'[1]List of Hospitals'!C28</f>
        <v>MedStar Union</v>
      </c>
      <c r="C28" s="25">
        <f>SUMIFS('[1]Estimated Gross Revenue FY 2025'!D:D,'[1]Estimated Gross Revenue FY 2025'!B:B,'Health Care Coverge Fund'!A28)</f>
        <v>520439116.18332714</v>
      </c>
      <c r="D28" s="24">
        <f>+'[1]Deficit Assessment Fund'!D28</f>
        <v>0.84414109043713725</v>
      </c>
      <c r="E28" s="25">
        <f>C28*D28</f>
        <v>439324043.04113376</v>
      </c>
      <c r="F28" s="23">
        <f>$F$8*E28</f>
        <v>5491550.5380141726</v>
      </c>
      <c r="G28" s="36">
        <f>+F28/12</f>
        <v>457629.21150118107</v>
      </c>
      <c r="H28" s="25"/>
      <c r="I28" s="34">
        <v>378256.63241813838</v>
      </c>
      <c r="J28" s="35">
        <f>+F28-I28</f>
        <v>5113293.9055960346</v>
      </c>
      <c r="K28" s="34">
        <f>+J28/(12-$I$8)</f>
        <v>464844.90050873044</v>
      </c>
      <c r="L28" s="37">
        <v>24</v>
      </c>
      <c r="N28" s="27">
        <v>24</v>
      </c>
      <c r="O28" s="26" t="s">
        <v>30</v>
      </c>
      <c r="P28" s="34">
        <v>378256.63241813838</v>
      </c>
      <c r="R28">
        <v>210024</v>
      </c>
      <c r="S28" s="7">
        <v>0.80928608408786296</v>
      </c>
    </row>
    <row r="29" spans="1:19" x14ac:dyDescent="0.35">
      <c r="A29" s="26">
        <f>'[1]List of Hospitals'!B29</f>
        <v>210027</v>
      </c>
      <c r="B29" s="26" t="str">
        <f>'[1]List of Hospitals'!C29</f>
        <v>Western MD</v>
      </c>
      <c r="C29" s="25">
        <f>SUMIFS('[1]Estimated Gross Revenue FY 2025'!D:D,'[1]Estimated Gross Revenue FY 2025'!B:B,'Health Care Coverge Fund'!A29)</f>
        <v>410340884.88787627</v>
      </c>
      <c r="D29" s="24">
        <f>+'[1]Deficit Assessment Fund'!D29</f>
        <v>0.83396303461019705</v>
      </c>
      <c r="E29" s="25">
        <f>C29*D29</f>
        <v>342209129.58572686</v>
      </c>
      <c r="F29" s="23">
        <f>$F$8*E29</f>
        <v>4277614.1198215857</v>
      </c>
      <c r="G29" s="36">
        <f>+F29/12</f>
        <v>356467.84331846546</v>
      </c>
      <c r="H29" s="25"/>
      <c r="I29" s="34">
        <v>303970.487958682</v>
      </c>
      <c r="J29" s="35">
        <f>+F29-I29</f>
        <v>3973643.6318629039</v>
      </c>
      <c r="K29" s="34">
        <f>+J29/(12-$I$8)</f>
        <v>361240.33016935491</v>
      </c>
      <c r="L29" s="37">
        <v>27</v>
      </c>
      <c r="N29" s="27">
        <v>27</v>
      </c>
      <c r="O29" s="26" t="s">
        <v>29</v>
      </c>
      <c r="P29" s="34">
        <v>303970.487958682</v>
      </c>
      <c r="R29">
        <v>210027</v>
      </c>
      <c r="S29" s="7">
        <v>0.843775726139395</v>
      </c>
    </row>
    <row r="30" spans="1:19" x14ac:dyDescent="0.35">
      <c r="A30" s="26">
        <f>'[1]List of Hospitals'!B30</f>
        <v>210028</v>
      </c>
      <c r="B30" s="26" t="str">
        <f>'[1]List of Hospitals'!C30</f>
        <v>MedStar St Mary's</v>
      </c>
      <c r="C30" s="25">
        <f>SUMIFS('[1]Estimated Gross Revenue FY 2025'!D:D,'[1]Estimated Gross Revenue FY 2025'!B:B,'Health Care Coverge Fund'!A30)</f>
        <v>243688976.4365806</v>
      </c>
      <c r="D30" s="24">
        <f>+'[1]Deficit Assessment Fund'!D30</f>
        <v>0.82675572598595182</v>
      </c>
      <c r="E30" s="25">
        <f>C30*D30</f>
        <v>201471256.62859869</v>
      </c>
      <c r="F30" s="23">
        <f>$F$8*E30</f>
        <v>2518390.707857484</v>
      </c>
      <c r="G30" s="36">
        <f>+F30/12</f>
        <v>209865.89232145701</v>
      </c>
      <c r="H30" s="25"/>
      <c r="I30" s="34">
        <v>173233.15911699581</v>
      </c>
      <c r="J30" s="35">
        <f>+F30-I30</f>
        <v>2345157.548740488</v>
      </c>
      <c r="K30" s="34">
        <f>+J30/(12-$I$8)</f>
        <v>213196.14079458982</v>
      </c>
      <c r="L30" s="37">
        <v>28</v>
      </c>
      <c r="N30" s="27">
        <v>28</v>
      </c>
      <c r="O30" s="26" t="s">
        <v>28</v>
      </c>
      <c r="P30" s="34">
        <v>173233.15911699581</v>
      </c>
      <c r="R30">
        <v>210028</v>
      </c>
      <c r="S30" s="7">
        <v>0.83016039193439151</v>
      </c>
    </row>
    <row r="31" spans="1:19" x14ac:dyDescent="0.35">
      <c r="A31" s="26">
        <f>'[1]List of Hospitals'!B31</f>
        <v>210029</v>
      </c>
      <c r="B31" s="26" t="str">
        <f>'[1]List of Hospitals'!C31</f>
        <v>JH - Bayview</v>
      </c>
      <c r="C31" s="25">
        <f>SUMIFS('[1]Estimated Gross Revenue FY 2025'!D:D,'[1]Estimated Gross Revenue FY 2025'!B:B,'Health Care Coverge Fund'!A31)</f>
        <v>864411839.20568466</v>
      </c>
      <c r="D31" s="24">
        <f>+'[1]Deficit Assessment Fund'!D31</f>
        <v>0.8221114377640294</v>
      </c>
      <c r="E31" s="25">
        <f>C31*D31</f>
        <v>710642859.94963443</v>
      </c>
      <c r="F31" s="23">
        <f>$F$8*E31</f>
        <v>8883035.7493704315</v>
      </c>
      <c r="G31" s="36">
        <f>+F31/12</f>
        <v>740252.97911420267</v>
      </c>
      <c r="H31" s="25"/>
      <c r="I31" s="34">
        <v>652227.49500519305</v>
      </c>
      <c r="J31" s="35">
        <f>+F31-I31</f>
        <v>8230808.2543652384</v>
      </c>
      <c r="K31" s="34">
        <f>+J31/(12-$I$8)</f>
        <v>748255.29585138534</v>
      </c>
      <c r="L31" s="37">
        <v>29</v>
      </c>
      <c r="N31" s="27">
        <v>29</v>
      </c>
      <c r="O31" s="26" t="s">
        <v>27</v>
      </c>
      <c r="P31" s="34">
        <v>652227.49500519305</v>
      </c>
      <c r="R31">
        <v>210029</v>
      </c>
      <c r="S31" s="7">
        <v>0.82986108917540358</v>
      </c>
    </row>
    <row r="32" spans="1:19" ht="15.75" customHeight="1" x14ac:dyDescent="0.35">
      <c r="A32" s="26">
        <f>'[1]List of Hospitals'!B32</f>
        <v>210030</v>
      </c>
      <c r="B32" s="26" t="str">
        <f>'[1]List of Hospitals'!C32</f>
        <v>UM-Chestertown</v>
      </c>
      <c r="C32" s="25">
        <f>SUMIFS('[1]Estimated Gross Revenue FY 2025'!D:D,'[1]Estimated Gross Revenue FY 2025'!B:B,'Health Care Coverge Fund'!A32)</f>
        <v>51382755.347670309</v>
      </c>
      <c r="D32" s="24">
        <f>+'[1]Deficit Assessment Fund'!D32</f>
        <v>0.81708806886730545</v>
      </c>
      <c r="E32" s="25">
        <f>C32*D32</f>
        <v>41984236.340109147</v>
      </c>
      <c r="F32" s="23">
        <f>$F$8*E32</f>
        <v>524802.95425136434</v>
      </c>
      <c r="G32" s="36">
        <f>+F32/12</f>
        <v>43733.579520947031</v>
      </c>
      <c r="H32" s="25"/>
      <c r="I32" s="34">
        <v>54411.490495052763</v>
      </c>
      <c r="J32" s="35">
        <f>+F32-I32</f>
        <v>470391.46375631157</v>
      </c>
      <c r="K32" s="34">
        <f>+J32/(12-$I$8)</f>
        <v>42762.860341482869</v>
      </c>
      <c r="L32" s="37">
        <v>30</v>
      </c>
      <c r="N32" s="27">
        <v>30</v>
      </c>
      <c r="O32" s="26" t="s">
        <v>26</v>
      </c>
      <c r="P32" s="34">
        <v>54411.490495052763</v>
      </c>
      <c r="R32">
        <v>210030</v>
      </c>
      <c r="S32" s="7">
        <v>0.80752865672317409</v>
      </c>
    </row>
    <row r="33" spans="1:19" x14ac:dyDescent="0.35">
      <c r="A33" s="26">
        <f>'[1]List of Hospitals'!B33</f>
        <v>210032</v>
      </c>
      <c r="B33" s="26" t="str">
        <f>'[1]List of Hospitals'!C33</f>
        <v>ChristianaCare, Union</v>
      </c>
      <c r="C33" s="25">
        <f>SUMIFS('[1]Estimated Gross Revenue FY 2025'!D:D,'[1]Estimated Gross Revenue FY 2025'!B:B,'Health Care Coverge Fund'!A33)</f>
        <v>206743788.36044621</v>
      </c>
      <c r="D33" s="24">
        <f>+'[1]Deficit Assessment Fund'!D33</f>
        <v>0.82670471202191431</v>
      </c>
      <c r="E33" s="25">
        <f>C33*D33</f>
        <v>170916064.01884228</v>
      </c>
      <c r="F33" s="23">
        <f>$F$8*E33</f>
        <v>2136450.8002355285</v>
      </c>
      <c r="G33" s="36">
        <f>+F33/12</f>
        <v>178037.56668629404</v>
      </c>
      <c r="H33" s="25"/>
      <c r="I33" s="34">
        <v>155382.46533750935</v>
      </c>
      <c r="J33" s="35">
        <f>+F33-I33</f>
        <v>1981068.3348980192</v>
      </c>
      <c r="K33" s="34">
        <f>+J33/(12-$I$8)</f>
        <v>180097.12135436537</v>
      </c>
      <c r="L33" s="37">
        <v>32</v>
      </c>
      <c r="N33" s="27">
        <v>32</v>
      </c>
      <c r="O33" s="26" t="s">
        <v>25</v>
      </c>
      <c r="P33" s="34">
        <v>155382.46533750935</v>
      </c>
      <c r="R33">
        <v>210032</v>
      </c>
      <c r="S33" s="7">
        <v>0.73161349902230277</v>
      </c>
    </row>
    <row r="34" spans="1:19" x14ac:dyDescent="0.35">
      <c r="A34" s="26">
        <f>'[1]List of Hospitals'!B34</f>
        <v>210033</v>
      </c>
      <c r="B34" s="26" t="str">
        <f>'[1]List of Hospitals'!C34</f>
        <v>Carroll</v>
      </c>
      <c r="C34" s="25">
        <f>SUMIFS('[1]Estimated Gross Revenue FY 2025'!D:D,'[1]Estimated Gross Revenue FY 2025'!B:B,'Health Care Coverge Fund'!A34)</f>
        <v>294867603.28805751</v>
      </c>
      <c r="D34" s="24">
        <f>+'[1]Deficit Assessment Fund'!D34</f>
        <v>0.85331495565336246</v>
      </c>
      <c r="E34" s="25">
        <f>C34*D34</f>
        <v>251614935.82336205</v>
      </c>
      <c r="F34" s="23">
        <f>$F$8*E34</f>
        <v>3145186.6977920257</v>
      </c>
      <c r="G34" s="36">
        <f>+F34/12</f>
        <v>262098.89148266881</v>
      </c>
      <c r="H34" s="25"/>
      <c r="I34" s="34">
        <v>220127.02976990736</v>
      </c>
      <c r="J34" s="35">
        <f>+F34-I34</f>
        <v>2925059.6680221185</v>
      </c>
      <c r="K34" s="34">
        <f>+J34/(12-$I$8)</f>
        <v>265914.51527473802</v>
      </c>
      <c r="L34" s="37">
        <v>33</v>
      </c>
      <c r="N34" s="27">
        <v>33</v>
      </c>
      <c r="O34" s="26" t="s">
        <v>24</v>
      </c>
      <c r="P34" s="34">
        <v>220127.02976990736</v>
      </c>
      <c r="R34">
        <v>210033</v>
      </c>
      <c r="S34" s="7">
        <v>0.85500273191131615</v>
      </c>
    </row>
    <row r="35" spans="1:19" x14ac:dyDescent="0.35">
      <c r="A35" s="26">
        <f>'[1]List of Hospitals'!B35</f>
        <v>210034</v>
      </c>
      <c r="B35" s="26" t="str">
        <f>'[1]List of Hospitals'!C35</f>
        <v>MedStar Harbor</v>
      </c>
      <c r="C35" s="25">
        <f>SUMIFS('[1]Estimated Gross Revenue FY 2025'!D:D,'[1]Estimated Gross Revenue FY 2025'!B:B,'Health Care Coverge Fund'!A35)</f>
        <v>234814545.29126596</v>
      </c>
      <c r="D35" s="24">
        <f>+'[1]Deficit Assessment Fund'!D35</f>
        <v>0.83760998055064484</v>
      </c>
      <c r="E35" s="25">
        <f>C35*D35</f>
        <v>196683006.7144258</v>
      </c>
      <c r="F35" s="23">
        <f>$F$8*E35</f>
        <v>2458537.5839303224</v>
      </c>
      <c r="G35" s="36">
        <f>+F35/12</f>
        <v>204878.13199419354</v>
      </c>
      <c r="H35" s="25"/>
      <c r="I35" s="34">
        <v>163859.80951083449</v>
      </c>
      <c r="J35" s="35">
        <f>+F35-I35</f>
        <v>2294677.7744194879</v>
      </c>
      <c r="K35" s="34">
        <f>+J35/(12-$I$8)</f>
        <v>208607.07040177163</v>
      </c>
      <c r="L35" s="37">
        <v>34</v>
      </c>
      <c r="N35" s="27">
        <v>34</v>
      </c>
      <c r="O35" s="26" t="s">
        <v>23</v>
      </c>
      <c r="P35" s="34">
        <v>163859.80951083449</v>
      </c>
      <c r="R35">
        <v>210034</v>
      </c>
      <c r="S35" s="7">
        <v>0.80486805423879992</v>
      </c>
    </row>
    <row r="36" spans="1:19" x14ac:dyDescent="0.35">
      <c r="A36" s="26">
        <f>'[1]List of Hospitals'!B36</f>
        <v>210035</v>
      </c>
      <c r="B36" s="26" t="str">
        <f>'[1]List of Hospitals'!C36</f>
        <v>UM-Charles Regional</v>
      </c>
      <c r="C36" s="25">
        <f>SUMIFS('[1]Estimated Gross Revenue FY 2025'!D:D,'[1]Estimated Gross Revenue FY 2025'!B:B,'Health Care Coverge Fund'!A36)</f>
        <v>198155169.23151904</v>
      </c>
      <c r="D36" s="24">
        <f>+'[1]Deficit Assessment Fund'!D36</f>
        <v>0.85137057383004289</v>
      </c>
      <c r="E36" s="25">
        <f>C36*D36</f>
        <v>168703480.13602763</v>
      </c>
      <c r="F36" s="23">
        <f>$F$8*E36</f>
        <v>2108793.5017003454</v>
      </c>
      <c r="G36" s="36">
        <f>+F36/12</f>
        <v>175732.79180836212</v>
      </c>
      <c r="H36" s="25"/>
      <c r="I36" s="34">
        <v>148271.12748091237</v>
      </c>
      <c r="J36" s="35">
        <f>+F36-I36</f>
        <v>1960522.3742194329</v>
      </c>
      <c r="K36" s="34">
        <f>+J36/(12-$I$8)</f>
        <v>178229.30674722118</v>
      </c>
      <c r="L36" s="37">
        <v>35</v>
      </c>
      <c r="N36" s="27">
        <v>35</v>
      </c>
      <c r="O36" s="26" t="s">
        <v>22</v>
      </c>
      <c r="P36" s="34">
        <v>148271.12748091237</v>
      </c>
      <c r="R36">
        <v>210035</v>
      </c>
      <c r="S36" s="7">
        <v>0.85246788927552597</v>
      </c>
    </row>
    <row r="37" spans="1:19" x14ac:dyDescent="0.35">
      <c r="A37" s="26">
        <f>'[1]List of Hospitals'!B37</f>
        <v>210037</v>
      </c>
      <c r="B37" s="26" t="str">
        <f>'[1]List of Hospitals'!C37</f>
        <v>UM-Easton</v>
      </c>
      <c r="C37" s="25">
        <f>SUMIFS('[1]Estimated Gross Revenue FY 2025'!D:D,'[1]Estimated Gross Revenue FY 2025'!B:B,'Health Care Coverge Fund'!A37)</f>
        <v>313505517.13864768</v>
      </c>
      <c r="D37" s="24">
        <f>+'[1]Deficit Assessment Fund'!D37</f>
        <v>0.85137741337362294</v>
      </c>
      <c r="E37" s="25">
        <f>C37*D37</f>
        <v>266911516.25986189</v>
      </c>
      <c r="F37" s="23">
        <f>$F$8*E37</f>
        <v>3336393.9532482736</v>
      </c>
      <c r="G37" s="36">
        <f>+F37/12</f>
        <v>278032.82943735615</v>
      </c>
      <c r="H37" s="25"/>
      <c r="I37" s="34">
        <v>215811.15914567868</v>
      </c>
      <c r="J37" s="35">
        <f>+F37-I37</f>
        <v>3120582.7941025947</v>
      </c>
      <c r="K37" s="34">
        <f>+J37/(12-$I$8)</f>
        <v>283689.34491841769</v>
      </c>
      <c r="L37" s="37">
        <v>37</v>
      </c>
      <c r="N37" s="27">
        <v>37</v>
      </c>
      <c r="O37" s="26" t="s">
        <v>21</v>
      </c>
      <c r="P37" s="34">
        <v>215811.15914567868</v>
      </c>
      <c r="R37">
        <v>210037</v>
      </c>
      <c r="S37" s="7">
        <v>0.84634419079954026</v>
      </c>
    </row>
    <row r="38" spans="1:19" x14ac:dyDescent="0.35">
      <c r="A38" s="26">
        <f>'[1]List of Hospitals'!B38</f>
        <v>210038</v>
      </c>
      <c r="B38" s="26" t="str">
        <f>'[1]List of Hospitals'!C38</f>
        <v>UM-Midtown</v>
      </c>
      <c r="C38" s="25">
        <f>SUMIFS('[1]Estimated Gross Revenue FY 2025'!D:D,'[1]Estimated Gross Revenue FY 2025'!B:B,'Health Care Coverge Fund'!A38)</f>
        <v>290289074.0364641</v>
      </c>
      <c r="D38" s="24">
        <f>+'[1]Deficit Assessment Fund'!D38</f>
        <v>0.85686244592488126</v>
      </c>
      <c r="E38" s="25">
        <f>C38*D38</f>
        <v>248737806.00415358</v>
      </c>
      <c r="F38" s="23">
        <f>$F$8*E38</f>
        <v>3109222.57505192</v>
      </c>
      <c r="G38" s="36">
        <f>+F38/12</f>
        <v>259101.88125432667</v>
      </c>
      <c r="H38" s="25"/>
      <c r="I38" s="34">
        <v>211341.72307559705</v>
      </c>
      <c r="J38" s="35">
        <f>+F38-I38</f>
        <v>2897880.8519763229</v>
      </c>
      <c r="K38" s="34">
        <f>+J38/(12-$I$8)</f>
        <v>263443.71381602937</v>
      </c>
      <c r="L38" s="37">
        <v>38</v>
      </c>
      <c r="N38" s="27">
        <v>38</v>
      </c>
      <c r="O38" s="26" t="s">
        <v>20</v>
      </c>
      <c r="P38" s="34">
        <v>211341.72307559705</v>
      </c>
      <c r="R38">
        <v>210038</v>
      </c>
      <c r="S38" s="7">
        <v>0.81690530927439164</v>
      </c>
    </row>
    <row r="39" spans="1:19" x14ac:dyDescent="0.35">
      <c r="A39" s="26">
        <f>'[1]List of Hospitals'!B39</f>
        <v>210039</v>
      </c>
      <c r="B39" s="26" t="str">
        <f>'[1]List of Hospitals'!C39</f>
        <v>Calvert</v>
      </c>
      <c r="C39" s="25">
        <f>SUMIFS('[1]Estimated Gross Revenue FY 2025'!D:D,'[1]Estimated Gross Revenue FY 2025'!B:B,'Health Care Coverge Fund'!A39)</f>
        <v>195214628.03466389</v>
      </c>
      <c r="D39" s="24">
        <f>+'[1]Deficit Assessment Fund'!D39</f>
        <v>0.84361174924680482</v>
      </c>
      <c r="E39" s="25">
        <f>C39*D39</f>
        <v>164685353.83488715</v>
      </c>
      <c r="F39" s="23">
        <f>$F$8*E39</f>
        <v>2058566.9229360893</v>
      </c>
      <c r="G39" s="36">
        <f>+F39/12</f>
        <v>171547.24357800744</v>
      </c>
      <c r="H39" s="25"/>
      <c r="I39" s="34">
        <v>144739.15506468387</v>
      </c>
      <c r="J39" s="35">
        <f>+F39-I39</f>
        <v>1913827.7678714055</v>
      </c>
      <c r="K39" s="34">
        <f>+J39/(12-$I$8)</f>
        <v>173984.34253376414</v>
      </c>
      <c r="L39" s="37">
        <v>39</v>
      </c>
      <c r="N39" s="27">
        <v>39</v>
      </c>
      <c r="O39" s="26" t="s">
        <v>19</v>
      </c>
      <c r="P39" s="34">
        <v>144739.15506468387</v>
      </c>
      <c r="R39">
        <v>210039</v>
      </c>
      <c r="S39" s="7">
        <v>0.86421778830381824</v>
      </c>
    </row>
    <row r="40" spans="1:19" x14ac:dyDescent="0.35">
      <c r="A40" s="26">
        <f>'[1]List of Hospitals'!B40</f>
        <v>210040</v>
      </c>
      <c r="B40" s="26" t="str">
        <f>'[1]List of Hospitals'!C40</f>
        <v>Northwest</v>
      </c>
      <c r="C40" s="25">
        <f>SUMIFS('[1]Estimated Gross Revenue FY 2025'!D:D,'[1]Estimated Gross Revenue FY 2025'!B:B,'Health Care Coverge Fund'!A40)</f>
        <v>325827930.86154854</v>
      </c>
      <c r="D40" s="24">
        <f>+'[1]Deficit Assessment Fund'!D40</f>
        <v>0.858528728871645</v>
      </c>
      <c r="E40" s="25">
        <f>C40*D40</f>
        <v>279732639.31344348</v>
      </c>
      <c r="F40" s="23">
        <f>$F$8*E40</f>
        <v>3496657.9914180436</v>
      </c>
      <c r="G40" s="36">
        <f>+F40/12</f>
        <v>291388.16595150362</v>
      </c>
      <c r="H40" s="25"/>
      <c r="I40" s="34">
        <v>248167.19862861838</v>
      </c>
      <c r="J40" s="35">
        <f>+F40-I40</f>
        <v>3248490.7927894252</v>
      </c>
      <c r="K40" s="34">
        <f>+J40/(12-$I$8)</f>
        <v>295317.34479903866</v>
      </c>
      <c r="L40" s="37">
        <v>40</v>
      </c>
      <c r="N40" s="27">
        <v>40</v>
      </c>
      <c r="O40" s="26" t="s">
        <v>18</v>
      </c>
      <c r="P40" s="34">
        <v>248167.19862861838</v>
      </c>
      <c r="R40">
        <v>210040</v>
      </c>
      <c r="S40" s="7">
        <v>0.84002406411571129</v>
      </c>
    </row>
    <row r="41" spans="1:19" ht="14.25" customHeight="1" x14ac:dyDescent="0.35">
      <c r="A41" s="26">
        <f>'[1]List of Hospitals'!B41</f>
        <v>210043</v>
      </c>
      <c r="B41" s="26" t="str">
        <f>'[1]List of Hospitals'!C41</f>
        <v>UM-BWMC</v>
      </c>
      <c r="C41" s="25">
        <f>SUMIFS('[1]Estimated Gross Revenue FY 2025'!D:D,'[1]Estimated Gross Revenue FY 2025'!B:B,'Health Care Coverge Fund'!A41)</f>
        <v>559178157.41805506</v>
      </c>
      <c r="D41" s="24">
        <f>+'[1]Deficit Assessment Fund'!D41</f>
        <v>0.85486806318526265</v>
      </c>
      <c r="E41" s="25">
        <f>C41*D41</f>
        <v>478023548.40747666</v>
      </c>
      <c r="F41" s="23">
        <f>$F$8*E41</f>
        <v>5975294.3550934587</v>
      </c>
      <c r="G41" s="36">
        <f>+F41/12</f>
        <v>497941.19625778822</v>
      </c>
      <c r="H41" s="25"/>
      <c r="I41" s="34">
        <v>436039.14985533449</v>
      </c>
      <c r="J41" s="35">
        <f>+F41-I41</f>
        <v>5539255.2052381244</v>
      </c>
      <c r="K41" s="34">
        <f>+J41/(12-$I$8)</f>
        <v>503568.65502164769</v>
      </c>
      <c r="L41" s="37">
        <v>43</v>
      </c>
      <c r="N41" s="27">
        <v>43</v>
      </c>
      <c r="O41" s="26" t="s">
        <v>17</v>
      </c>
      <c r="P41" s="34">
        <v>436039.14985533449</v>
      </c>
      <c r="R41">
        <v>210043</v>
      </c>
      <c r="S41" s="7">
        <v>0.87137183806770557</v>
      </c>
    </row>
    <row r="42" spans="1:19" ht="15" customHeight="1" x14ac:dyDescent="0.35">
      <c r="A42" s="26">
        <f>'[1]List of Hospitals'!B42</f>
        <v>210044</v>
      </c>
      <c r="B42" s="26" t="str">
        <f>'[1]List of Hospitals'!C42</f>
        <v>GBMC</v>
      </c>
      <c r="C42" s="25">
        <f>SUMIFS('[1]Estimated Gross Revenue FY 2025'!D:D,'[1]Estimated Gross Revenue FY 2025'!B:B,'Health Care Coverge Fund'!A42)</f>
        <v>542179495.41616333</v>
      </c>
      <c r="D42" s="24">
        <f>+'[1]Deficit Assessment Fund'!D42</f>
        <v>0.84123766844602776</v>
      </c>
      <c r="E42" s="25">
        <f>C42*D42</f>
        <v>456101814.60313702</v>
      </c>
      <c r="F42" s="23">
        <f>$F$8*E42</f>
        <v>5701272.6825392134</v>
      </c>
      <c r="G42" s="36">
        <f>+F42/12</f>
        <v>475106.05687826779</v>
      </c>
      <c r="H42" s="25"/>
      <c r="I42" s="34">
        <v>457090.68955605867</v>
      </c>
      <c r="J42" s="35">
        <f>+F42-I42</f>
        <v>5244181.992983155</v>
      </c>
      <c r="K42" s="34">
        <f>+J42/(12-$I$8)</f>
        <v>476743.81754392316</v>
      </c>
      <c r="L42" s="37">
        <v>44</v>
      </c>
      <c r="N42" s="27">
        <v>44</v>
      </c>
      <c r="O42" s="26" t="s">
        <v>16</v>
      </c>
      <c r="P42" s="34">
        <v>457090.68955605867</v>
      </c>
      <c r="R42">
        <v>210044</v>
      </c>
      <c r="S42" s="7">
        <v>0.85928485037692925</v>
      </c>
    </row>
    <row r="43" spans="1:19" hidden="1" x14ac:dyDescent="0.35">
      <c r="A43" s="26">
        <f>'[1]List of Hospitals'!B43</f>
        <v>210045</v>
      </c>
      <c r="B43" s="26" t="str">
        <f>'[1]List of Hospitals'!C43</f>
        <v>McCready</v>
      </c>
      <c r="C43" s="25">
        <f>SUMIFS('[1]Estimated Gross Revenue FY 2025'!D:D,'[1]Estimated Gross Revenue FY 2025'!B:B,'Health Care Coverge Fund'!A43)</f>
        <v>0</v>
      </c>
      <c r="D43" s="24">
        <f>+'[1]Deficit Assessment Fund'!D43</f>
        <v>0</v>
      </c>
      <c r="E43" s="25">
        <f>C43*D43</f>
        <v>0</v>
      </c>
      <c r="F43" s="23">
        <f>$F$8*E43</f>
        <v>0</v>
      </c>
      <c r="G43" s="36">
        <f>+F43/12</f>
        <v>0</v>
      </c>
      <c r="H43" s="25"/>
      <c r="I43" s="34">
        <v>0</v>
      </c>
      <c r="J43" s="35">
        <f>+F43-I43</f>
        <v>0</v>
      </c>
      <c r="K43" s="34">
        <f>+J43/(12-$I$8)</f>
        <v>0</v>
      </c>
      <c r="L43" s="37">
        <v>45</v>
      </c>
      <c r="N43" s="27">
        <v>45</v>
      </c>
      <c r="O43" s="26" t="s">
        <v>15</v>
      </c>
      <c r="P43" s="34">
        <v>0</v>
      </c>
      <c r="R43">
        <v>210045</v>
      </c>
      <c r="S43" s="7">
        <v>0.83368258919712823</v>
      </c>
    </row>
    <row r="44" spans="1:19" x14ac:dyDescent="0.35">
      <c r="A44" s="26">
        <f>'[1]List of Hospitals'!B44</f>
        <v>210048</v>
      </c>
      <c r="B44" s="26" t="str">
        <f>'[1]List of Hospitals'!C44</f>
        <v>JH - Howard</v>
      </c>
      <c r="C44" s="25">
        <f>SUMIFS('[1]Estimated Gross Revenue FY 2025'!D:D,'[1]Estimated Gross Revenue FY 2025'!B:B,'Health Care Coverge Fund'!A44)</f>
        <v>382915964.19111145</v>
      </c>
      <c r="D44" s="24">
        <f>+'[1]Deficit Assessment Fund'!D44</f>
        <v>0.85025435390961002</v>
      </c>
      <c r="E44" s="25">
        <f>C44*D44</f>
        <v>325575965.73498881</v>
      </c>
      <c r="F44" s="23">
        <f>$F$8*E44</f>
        <v>4069699.5716873603</v>
      </c>
      <c r="G44" s="36">
        <f>+F44/12</f>
        <v>339141.63097394671</v>
      </c>
      <c r="H44" s="25"/>
      <c r="I44" s="34">
        <v>278915.88709687727</v>
      </c>
      <c r="J44" s="35">
        <f>+F44-I44</f>
        <v>3790783.6845904831</v>
      </c>
      <c r="K44" s="34">
        <f>+J44/(12-$I$8)</f>
        <v>344616.6985991348</v>
      </c>
      <c r="L44" s="37">
        <v>48</v>
      </c>
      <c r="N44" s="27">
        <v>48</v>
      </c>
      <c r="O44" s="26" t="s">
        <v>14</v>
      </c>
      <c r="P44" s="34">
        <v>278915.88709687727</v>
      </c>
      <c r="R44">
        <v>210048</v>
      </c>
      <c r="S44" s="7">
        <v>0.86618337474886109</v>
      </c>
    </row>
    <row r="45" spans="1:19" ht="13.5" customHeight="1" x14ac:dyDescent="0.35">
      <c r="A45" s="26">
        <f>'[1]List of Hospitals'!B45</f>
        <v>210049</v>
      </c>
      <c r="B45" s="26" t="str">
        <f>'[1]List of Hospitals'!C45</f>
        <v>UM-Upper Chesapeake</v>
      </c>
      <c r="C45" s="25">
        <f>SUMIFS('[1]Estimated Gross Revenue FY 2025'!D:D,'[1]Estimated Gross Revenue FY 2025'!B:B,'Health Care Coverge Fund'!A45)</f>
        <v>431367133.66607696</v>
      </c>
      <c r="D45" s="24">
        <f>+'[1]Deficit Assessment Fund'!D45</f>
        <v>0.86567291571946481</v>
      </c>
      <c r="E45" s="25">
        <f>C45*D45</f>
        <v>373422844.34626096</v>
      </c>
      <c r="F45" s="23">
        <f>$F$8*E45</f>
        <v>4667785.5543282619</v>
      </c>
      <c r="G45" s="36">
        <f>+F45/12</f>
        <v>388982.12952735514</v>
      </c>
      <c r="H45" s="25"/>
      <c r="I45" s="34">
        <v>307643.14443245518</v>
      </c>
      <c r="J45" s="35">
        <f>+F45-I45</f>
        <v>4360142.4098958066</v>
      </c>
      <c r="K45" s="34">
        <f>+J45/(12-$I$8)</f>
        <v>396376.58271780057</v>
      </c>
      <c r="L45" s="37">
        <v>49</v>
      </c>
      <c r="N45" s="27">
        <v>49</v>
      </c>
      <c r="O45" s="26" t="s">
        <v>13</v>
      </c>
      <c r="P45" s="34">
        <v>307643.14443245518</v>
      </c>
      <c r="R45">
        <v>210049</v>
      </c>
      <c r="S45" s="7">
        <v>0.84792692518091439</v>
      </c>
    </row>
    <row r="46" spans="1:19" ht="14.25" customHeight="1" x14ac:dyDescent="0.35">
      <c r="A46" s="26">
        <f>'[1]List of Hospitals'!B46</f>
        <v>210051</v>
      </c>
      <c r="B46" s="26" t="str">
        <f>'[1]List of Hospitals'!C46</f>
        <v>Doctors</v>
      </c>
      <c r="C46" s="25">
        <f>SUMIFS('[1]Estimated Gross Revenue FY 2025'!D:D,'[1]Estimated Gross Revenue FY 2025'!B:B,'Health Care Coverge Fund'!A46)</f>
        <v>362111590.0888496</v>
      </c>
      <c r="D46" s="24">
        <f>+'[1]Deficit Assessment Fund'!D46</f>
        <v>0.73988667169797129</v>
      </c>
      <c r="E46" s="25">
        <f>C46*D46</f>
        <v>267921539.17409903</v>
      </c>
      <c r="F46" s="23">
        <f>$F$8*E46</f>
        <v>3349019.239676238</v>
      </c>
      <c r="G46" s="36">
        <f>+F46/12</f>
        <v>279084.93663968652</v>
      </c>
      <c r="H46" s="25"/>
      <c r="I46" s="34">
        <v>235083.89228275584</v>
      </c>
      <c r="J46" s="35">
        <f>+F46-I46</f>
        <v>3113935.347393482</v>
      </c>
      <c r="K46" s="34">
        <f>+J46/(12-$I$8)</f>
        <v>283085.03158122563</v>
      </c>
      <c r="L46" s="37">
        <v>51</v>
      </c>
      <c r="N46" s="27">
        <v>51</v>
      </c>
      <c r="O46" s="26" t="s">
        <v>12</v>
      </c>
      <c r="P46" s="34">
        <v>235083.89228275584</v>
      </c>
      <c r="R46">
        <v>210051</v>
      </c>
      <c r="S46" s="7">
        <v>0.83117787556089917</v>
      </c>
    </row>
    <row r="47" spans="1:19" x14ac:dyDescent="0.35">
      <c r="A47" s="26">
        <f>'[1]List of Hospitals'!B47</f>
        <v>210055</v>
      </c>
      <c r="B47" s="26" t="str">
        <f>'[1]List of Hospitals'!C47</f>
        <v>UM-Laurel</v>
      </c>
      <c r="C47" s="25">
        <f>SUMIFS('[1]Estimated Gross Revenue FY 2025'!D:D,'[1]Estimated Gross Revenue FY 2025'!B:B,'Health Care Coverge Fund'!A47)</f>
        <v>43878869.342648007</v>
      </c>
      <c r="D47" s="24">
        <f>+'[1]Deficit Assessment Fund'!D47</f>
        <v>0.76655523322047947</v>
      </c>
      <c r="E47" s="25">
        <f>C47*D47</f>
        <v>33635576.92240449</v>
      </c>
      <c r="F47" s="23">
        <f>$F$8*E47</f>
        <v>420444.71153005614</v>
      </c>
      <c r="G47" s="36">
        <f>+F47/12</f>
        <v>35037.059294171348</v>
      </c>
      <c r="H47" s="25"/>
      <c r="I47" s="34">
        <v>33406.605904554403</v>
      </c>
      <c r="J47" s="35">
        <f>+F47-I47</f>
        <v>387038.10562550172</v>
      </c>
      <c r="K47" s="34">
        <f>+J47/(12-$I$8)</f>
        <v>35185.282329591064</v>
      </c>
      <c r="L47" s="37">
        <v>55</v>
      </c>
      <c r="N47" s="27">
        <v>55</v>
      </c>
      <c r="O47" s="26" t="s">
        <v>11</v>
      </c>
      <c r="P47" s="34">
        <v>33406.605904554403</v>
      </c>
      <c r="R47">
        <v>210055</v>
      </c>
      <c r="S47" s="7">
        <v>0.83546423356481392</v>
      </c>
    </row>
    <row r="48" spans="1:19" x14ac:dyDescent="0.35">
      <c r="A48" s="26">
        <f>'[1]List of Hospitals'!B48</f>
        <v>210056</v>
      </c>
      <c r="B48" s="26" t="str">
        <f>'[1]List of Hospitals'!C48</f>
        <v>MedStar Good Sam</v>
      </c>
      <c r="C48" s="25">
        <f>SUMIFS('[1]Estimated Gross Revenue FY 2025'!D:D,'[1]Estimated Gross Revenue FY 2025'!B:B,'Health Care Coverge Fund'!A48)</f>
        <v>332882083.16424263</v>
      </c>
      <c r="D48" s="24">
        <f>+'[1]Deficit Assessment Fund'!D48</f>
        <v>0.82260195373333045</v>
      </c>
      <c r="E48" s="25">
        <f>C48*D48</f>
        <v>273829451.97372699</v>
      </c>
      <c r="F48" s="23">
        <f>$F$8*E48</f>
        <v>3422868.1496715876</v>
      </c>
      <c r="G48" s="36">
        <f>+F48/12</f>
        <v>285239.01247263228</v>
      </c>
      <c r="H48" s="25"/>
      <c r="I48" s="34">
        <v>232664.94072371413</v>
      </c>
      <c r="J48" s="35">
        <f>+F48-I48</f>
        <v>3190203.2089478737</v>
      </c>
      <c r="K48" s="34">
        <f>+J48/(12-$I$8)</f>
        <v>290018.47354071582</v>
      </c>
      <c r="L48" s="37">
        <v>2004</v>
      </c>
      <c r="N48" s="19">
        <v>56</v>
      </c>
      <c r="O48" s="18" t="s">
        <v>10</v>
      </c>
      <c r="P48" s="17">
        <v>232664.94072371413</v>
      </c>
      <c r="R48" s="3">
        <v>210056</v>
      </c>
      <c r="S48" s="2">
        <v>0.79828482870458284</v>
      </c>
    </row>
    <row r="49" spans="1:19" x14ac:dyDescent="0.35">
      <c r="A49" s="26">
        <f>'[1]List of Hospitals'!B49</f>
        <v>210057</v>
      </c>
      <c r="B49" s="26" t="str">
        <f>'[1]List of Hospitals'!C49</f>
        <v>Shady Grove</v>
      </c>
      <c r="C49" s="25">
        <f>SUMIFS('[1]Estimated Gross Revenue FY 2025'!D:D,'[1]Estimated Gross Revenue FY 2025'!B:B,'Health Care Coverge Fund'!A49)</f>
        <v>558432776.50918257</v>
      </c>
      <c r="D49" s="24">
        <f>+'[1]Deficit Assessment Fund'!D49</f>
        <v>0.82569740952606041</v>
      </c>
      <c r="E49" s="25">
        <f>C49*D49</f>
        <v>461096496.95807749</v>
      </c>
      <c r="F49" s="23">
        <f>$F$8*E49</f>
        <v>5763706.2119759694</v>
      </c>
      <c r="G49" s="36">
        <f>+F49/12</f>
        <v>480308.85099799745</v>
      </c>
      <c r="H49" s="25"/>
      <c r="I49" s="34">
        <v>420439.57831762615</v>
      </c>
      <c r="J49" s="35">
        <f>+F49-I49</f>
        <v>5343266.633658343</v>
      </c>
      <c r="K49" s="34">
        <f>+J49/(12-$I$8)</f>
        <v>485751.51215075847</v>
      </c>
      <c r="L49" s="37">
        <v>5050</v>
      </c>
      <c r="N49" s="19">
        <v>57</v>
      </c>
      <c r="O49" s="18" t="s">
        <v>9</v>
      </c>
      <c r="P49" s="17">
        <v>420439.57831762615</v>
      </c>
      <c r="R49" s="3">
        <v>210057</v>
      </c>
      <c r="S49" s="2">
        <v>0.84474805761995253</v>
      </c>
    </row>
    <row r="50" spans="1:19" x14ac:dyDescent="0.35">
      <c r="A50" s="26">
        <f>'[1]List of Hospitals'!B50</f>
        <v>210058</v>
      </c>
      <c r="B50" s="26" t="str">
        <f>'[1]List of Hospitals'!C50</f>
        <v>UMROI</v>
      </c>
      <c r="C50" s="25">
        <f>SUMIFS('[1]Estimated Gross Revenue FY 2025'!D:D,'[1]Estimated Gross Revenue FY 2025'!B:B,'Health Care Coverge Fund'!A50)</f>
        <v>154189231.78012669</v>
      </c>
      <c r="D50" s="24">
        <f>+'[1]Deficit Assessment Fund'!D50</f>
        <v>0.85679759024750513</v>
      </c>
      <c r="E50" s="25">
        <f>C50*D50</f>
        <v>132108962.23132658</v>
      </c>
      <c r="F50" s="23">
        <f>$F$8*E50</f>
        <v>1651362.0278915823</v>
      </c>
      <c r="G50" s="36">
        <f>+F50/12</f>
        <v>137613.50232429852</v>
      </c>
      <c r="H50" s="25"/>
      <c r="I50" s="34">
        <v>131819.02273852134</v>
      </c>
      <c r="J50" s="35">
        <f>+F50-I50</f>
        <v>1519543.0051530609</v>
      </c>
      <c r="K50" s="34">
        <f>+J50/(12-$I$8)</f>
        <v>138140.27319573282</v>
      </c>
      <c r="L50" s="37">
        <v>2001</v>
      </c>
      <c r="N50" s="19">
        <v>58</v>
      </c>
      <c r="O50" s="18" t="s">
        <v>8</v>
      </c>
      <c r="P50" s="17">
        <v>131819.02273852134</v>
      </c>
      <c r="R50" s="3">
        <v>210058</v>
      </c>
      <c r="S50" s="2">
        <v>0.87747662686908146</v>
      </c>
    </row>
    <row r="51" spans="1:19" x14ac:dyDescent="0.35">
      <c r="A51" s="26">
        <f>'[1]List of Hospitals'!B51</f>
        <v>210060</v>
      </c>
      <c r="B51" s="26" t="str">
        <f>'[1]List of Hospitals'!C51</f>
        <v>Ft Washington</v>
      </c>
      <c r="C51" s="25">
        <f>SUMIFS('[1]Estimated Gross Revenue FY 2025'!D:D,'[1]Estimated Gross Revenue FY 2025'!B:B,'Health Care Coverge Fund'!A51)</f>
        <v>72402273.074039444</v>
      </c>
      <c r="D51" s="24">
        <f>+'[1]Deficit Assessment Fund'!D51</f>
        <v>0.87493394644008837</v>
      </c>
      <c r="E51" s="25">
        <f>C51*D51</f>
        <v>63347206.51190228</v>
      </c>
      <c r="F51" s="23">
        <f>$F$8*E51</f>
        <v>791840.0813987786</v>
      </c>
      <c r="G51" s="36">
        <f>+F51/12</f>
        <v>65986.673449898211</v>
      </c>
      <c r="H51" s="25"/>
      <c r="I51" s="34">
        <v>49796.683625467165</v>
      </c>
      <c r="J51" s="35">
        <f>+F51-I51</f>
        <v>742043.39777331147</v>
      </c>
      <c r="K51" s="34">
        <f>+J51/(12-$I$8)</f>
        <v>67458.490706664685</v>
      </c>
      <c r="L51" s="37">
        <v>60</v>
      </c>
      <c r="N51" s="19">
        <v>60</v>
      </c>
      <c r="O51" s="18" t="s">
        <v>7</v>
      </c>
      <c r="P51" s="17">
        <v>49796.683625467165</v>
      </c>
      <c r="R51" s="3">
        <v>210060</v>
      </c>
      <c r="S51" s="2">
        <v>0.85971796320001126</v>
      </c>
    </row>
    <row r="52" spans="1:19" x14ac:dyDescent="0.35">
      <c r="A52" s="26">
        <f>'[1]List of Hospitals'!B52</f>
        <v>210061</v>
      </c>
      <c r="B52" s="26" t="str">
        <f>'[1]List of Hospitals'!C52</f>
        <v>Atlantic General</v>
      </c>
      <c r="C52" s="25">
        <f>SUMIFS('[1]Estimated Gross Revenue FY 2025'!D:D,'[1]Estimated Gross Revenue FY 2025'!B:B,'Health Care Coverge Fund'!A52)</f>
        <v>139944486.81919158</v>
      </c>
      <c r="D52" s="24">
        <f>+'[1]Deficit Assessment Fund'!D52</f>
        <v>0.8468846627786063</v>
      </c>
      <c r="E52" s="25">
        <f>C52*D52</f>
        <v>118516839.52759618</v>
      </c>
      <c r="F52" s="23">
        <f>$F$8*E52</f>
        <v>1481460.4940949522</v>
      </c>
      <c r="G52" s="36">
        <f>+F52/12</f>
        <v>123455.04117457935</v>
      </c>
      <c r="H52" s="25"/>
      <c r="I52" s="34">
        <v>108490.18526142304</v>
      </c>
      <c r="J52" s="35">
        <f>+F52-I52</f>
        <v>1372970.3088335292</v>
      </c>
      <c r="K52" s="34">
        <f>+J52/(12-$I$8)</f>
        <v>124815.48262122994</v>
      </c>
      <c r="L52" s="37">
        <v>61</v>
      </c>
      <c r="N52" s="19">
        <v>61</v>
      </c>
      <c r="O52" s="18" t="s">
        <v>6</v>
      </c>
      <c r="P52" s="17">
        <v>108490.18526142304</v>
      </c>
      <c r="R52" s="3">
        <v>210061</v>
      </c>
      <c r="S52" s="2">
        <v>0.86057547842590454</v>
      </c>
    </row>
    <row r="53" spans="1:19" x14ac:dyDescent="0.35">
      <c r="A53" s="26">
        <f>'[1]List of Hospitals'!B53</f>
        <v>210062</v>
      </c>
      <c r="B53" s="26" t="str">
        <f>'[1]List of Hospitals'!C53</f>
        <v>MedStar Southern MD</v>
      </c>
      <c r="C53" s="25">
        <f>SUMIFS('[1]Estimated Gross Revenue FY 2025'!D:D,'[1]Estimated Gross Revenue FY 2025'!B:B,'Health Care Coverge Fund'!A53)</f>
        <v>353108016.00605208</v>
      </c>
      <c r="D53" s="24">
        <f>+'[1]Deficit Assessment Fund'!D53</f>
        <v>0.79765500572128789</v>
      </c>
      <c r="E53" s="25">
        <f>C53*D53</f>
        <v>281658376.52754009</v>
      </c>
      <c r="F53" s="23">
        <f>$F$8*E53</f>
        <v>3520729.7065942511</v>
      </c>
      <c r="G53" s="36">
        <f>+F53/12</f>
        <v>293394.14221618761</v>
      </c>
      <c r="H53" s="25"/>
      <c r="I53" s="34">
        <v>247362.29134539078</v>
      </c>
      <c r="J53" s="35">
        <f>+F53-I53</f>
        <v>3273367.4152488601</v>
      </c>
      <c r="K53" s="34">
        <f>+J53/(12-$I$8)</f>
        <v>297578.85593171458</v>
      </c>
      <c r="L53" s="37">
        <v>62</v>
      </c>
      <c r="N53" s="19">
        <v>62</v>
      </c>
      <c r="O53" s="18" t="s">
        <v>5</v>
      </c>
      <c r="P53" s="17">
        <v>247362.29134539078</v>
      </c>
      <c r="R53" s="3">
        <v>210062</v>
      </c>
      <c r="S53" s="2">
        <v>0.81067769517415389</v>
      </c>
    </row>
    <row r="54" spans="1:19" x14ac:dyDescent="0.35">
      <c r="A54" s="26">
        <f>'[1]List of Hospitals'!B54</f>
        <v>210063</v>
      </c>
      <c r="B54" s="26" t="str">
        <f>'[1]List of Hospitals'!C54</f>
        <v>UM-St Joe</v>
      </c>
      <c r="C54" s="25">
        <f>SUMIFS('[1]Estimated Gross Revenue FY 2025'!D:D,'[1]Estimated Gross Revenue FY 2025'!B:B,'Health Care Coverge Fund'!A54)</f>
        <v>510615908.17737126</v>
      </c>
      <c r="D54" s="24">
        <f>+'[1]Deficit Assessment Fund'!D54</f>
        <v>0.85539220630654555</v>
      </c>
      <c r="E54" s="25">
        <f>C54*D54</f>
        <v>436776868.27106208</v>
      </c>
      <c r="F54" s="23">
        <f>$F$8*E54</f>
        <v>5459710.853388276</v>
      </c>
      <c r="G54" s="36">
        <f>+F54/12</f>
        <v>454975.90444902302</v>
      </c>
      <c r="H54" s="25"/>
      <c r="I54" s="34">
        <v>386192.732542718</v>
      </c>
      <c r="J54" s="35">
        <f>+F54-I54</f>
        <v>5073518.1208455581</v>
      </c>
      <c r="K54" s="34">
        <f>+J54/(12-$I$8)</f>
        <v>461228.9200768689</v>
      </c>
      <c r="L54" s="37">
        <v>63</v>
      </c>
      <c r="N54" s="19">
        <v>63</v>
      </c>
      <c r="O54" s="18" t="s">
        <v>4</v>
      </c>
      <c r="P54" s="17">
        <v>386192.732542718</v>
      </c>
      <c r="R54" s="3">
        <v>210063</v>
      </c>
      <c r="S54" s="2">
        <v>0.85857322248200774</v>
      </c>
    </row>
    <row r="55" spans="1:19" x14ac:dyDescent="0.35">
      <c r="A55" s="26">
        <f>'[1]List of Hospitals'!B55</f>
        <v>210064</v>
      </c>
      <c r="B55" s="26" t="str">
        <f>'[1]List of Hospitals'!C55</f>
        <v>Levindale</v>
      </c>
      <c r="C55" s="25">
        <f>SUMIFS('[1]Estimated Gross Revenue FY 2025'!D:D,'[1]Estimated Gross Revenue FY 2025'!B:B,'Health Care Coverge Fund'!A55)</f>
        <v>83180149.18569842</v>
      </c>
      <c r="D55" s="24">
        <f>+'[1]Deficit Assessment Fund'!D55</f>
        <v>0.82605050155936266</v>
      </c>
      <c r="E55" s="25">
        <f>C55*D55</f>
        <v>68711003.954628795</v>
      </c>
      <c r="F55" s="23">
        <f>$F$8*E55</f>
        <v>858887.54943285999</v>
      </c>
      <c r="G55" s="36">
        <f>+F55/12</f>
        <v>71573.962452738328</v>
      </c>
      <c r="H55" s="25"/>
      <c r="I55" s="34">
        <v>57740.923848362829</v>
      </c>
      <c r="J55" s="35">
        <f>+F55-I55</f>
        <v>801146.62558449712</v>
      </c>
      <c r="K55" s="34">
        <f>+J55/(12-$I$8)</f>
        <v>72831.511416772468</v>
      </c>
      <c r="L55" s="37">
        <v>5033</v>
      </c>
      <c r="N55" s="19">
        <v>64</v>
      </c>
      <c r="O55" s="18" t="s">
        <v>3</v>
      </c>
      <c r="P55" s="17">
        <v>57740.923848362829</v>
      </c>
      <c r="R55" s="3">
        <v>210064</v>
      </c>
      <c r="S55" s="2">
        <v>0.82826051279994162</v>
      </c>
    </row>
    <row r="56" spans="1:19" x14ac:dyDescent="0.35">
      <c r="A56" s="26">
        <f>'[1]List of Hospitals'!B56</f>
        <v>210065</v>
      </c>
      <c r="B56" s="26" t="str">
        <f>'[1]List of Hospitals'!C56</f>
        <v>HC Germantown</v>
      </c>
      <c r="C56" s="25">
        <f>SUMIFS('[1]Estimated Gross Revenue FY 2025'!D:D,'[1]Estimated Gross Revenue FY 2025'!B:B,'Health Care Coverge Fund'!A56)</f>
        <v>168279185.35332572</v>
      </c>
      <c r="D56" s="24">
        <f>+'[1]Deficit Assessment Fund'!D56</f>
        <v>0.85219533463714681</v>
      </c>
      <c r="E56" s="25">
        <f>C56*D56</f>
        <v>143406736.67464387</v>
      </c>
      <c r="F56" s="23">
        <f>$F$8*E56</f>
        <v>1792584.2084330486</v>
      </c>
      <c r="G56" s="36">
        <f>+F56/12</f>
        <v>149382.0173694207</v>
      </c>
      <c r="H56" s="25"/>
      <c r="I56" s="34">
        <v>118560.25549838884</v>
      </c>
      <c r="J56" s="35">
        <f>+F56-I56</f>
        <v>1674023.9529346598</v>
      </c>
      <c r="K56" s="34">
        <f>+J56/(12-$I$8)</f>
        <v>152183.9957213327</v>
      </c>
      <c r="L56">
        <v>8992</v>
      </c>
      <c r="N56" s="19">
        <v>65</v>
      </c>
      <c r="O56" s="18" t="s">
        <v>2</v>
      </c>
      <c r="P56" s="17">
        <v>118560.25549838884</v>
      </c>
      <c r="R56" s="3">
        <v>210065</v>
      </c>
      <c r="S56" s="2">
        <v>0.88846945960385482</v>
      </c>
    </row>
    <row r="57" spans="1:19" x14ac:dyDescent="0.35">
      <c r="A57" s="26">
        <f>'[1]List of Hospitals'!B57</f>
        <v>218992</v>
      </c>
      <c r="B57" s="26" t="str">
        <f>'[1]List of Hospitals'!C57</f>
        <v>UM-Shock Trauma</v>
      </c>
      <c r="C57" s="30">
        <f>SUMIFS('[1]Estimated Gross Revenue FY 2025'!D:D,'[1]Estimated Gross Revenue FY 2025'!B:B,'Health Care Coverge Fund'!A57)</f>
        <v>286055390.83664113</v>
      </c>
      <c r="D57" s="33">
        <f>+'[1]Deficit Assessment Fund'!D57</f>
        <v>0.83346298736703817</v>
      </c>
      <c r="E57" s="30">
        <f>C57*D57</f>
        <v>238416580.59915259</v>
      </c>
      <c r="F57" s="32">
        <f>$F$8*E57</f>
        <v>2980207.2574894074</v>
      </c>
      <c r="G57" s="31">
        <f>+F57/12</f>
        <v>248350.60479078395</v>
      </c>
      <c r="H57" s="30"/>
      <c r="I57" s="28">
        <v>216888.07057469536</v>
      </c>
      <c r="J57" s="29">
        <f>+F57-I57</f>
        <v>2763319.1869147122</v>
      </c>
      <c r="K57" s="28">
        <f>+J57/(12-$I$8)</f>
        <v>251210.83517406473</v>
      </c>
      <c r="L57">
        <v>65</v>
      </c>
      <c r="N57" s="19">
        <v>8992</v>
      </c>
      <c r="O57" s="18" t="s">
        <v>1</v>
      </c>
      <c r="P57" s="17">
        <v>216888.07057469536</v>
      </c>
      <c r="R57" s="3">
        <v>218992</v>
      </c>
      <c r="S57" s="2">
        <v>0.85708500361337303</v>
      </c>
    </row>
    <row r="58" spans="1:19" ht="15" thickBot="1" x14ac:dyDescent="0.4">
      <c r="A58" s="26"/>
      <c r="B58" s="26" t="s">
        <v>80</v>
      </c>
      <c r="C58" s="25">
        <f>SUM(C9:C57)</f>
        <v>22061317153.870113</v>
      </c>
      <c r="D58" s="24">
        <f>+'[1]Deficit Assessment Fund'!D58</f>
        <v>0.83855364938317467</v>
      </c>
      <c r="E58" s="9">
        <f>SUM(E9:E57)</f>
        <v>18499598009.577415</v>
      </c>
      <c r="F58" s="23">
        <f>SUM(F9:F57)</f>
        <v>231244975.11971775</v>
      </c>
      <c r="G58" s="10">
        <f>SUM(G9:G57)</f>
        <v>19270414.593309816</v>
      </c>
      <c r="H58" s="9"/>
      <c r="I58" s="22">
        <v>16507091.550827609</v>
      </c>
      <c r="J58" s="21">
        <f>+F58-I58</f>
        <v>214737883.56889012</v>
      </c>
      <c r="K58" s="20">
        <f>+J58/(12-$I$8)</f>
        <v>19521625.778990012</v>
      </c>
      <c r="N58" s="19">
        <v>9999</v>
      </c>
      <c r="O58" s="18" t="s">
        <v>0</v>
      </c>
      <c r="P58" s="17">
        <v>16507091.550827609</v>
      </c>
    </row>
    <row r="59" spans="1:19" ht="15" thickBot="1" x14ac:dyDescent="0.4">
      <c r="E59" s="5"/>
      <c r="F59" s="16">
        <f>F58/E58</f>
        <v>1.2500000000000002E-2</v>
      </c>
      <c r="P59" s="15">
        <v>33014183.101655219</v>
      </c>
    </row>
    <row r="60" spans="1:19" x14ac:dyDescent="0.35">
      <c r="B60" s="60"/>
      <c r="G60" s="10"/>
      <c r="H60" s="9"/>
    </row>
    <row r="61" spans="1:19" ht="15" x14ac:dyDescent="0.4">
      <c r="G61" s="14"/>
      <c r="H61" s="13"/>
      <c r="J61" s="12"/>
    </row>
    <row r="62" spans="1:19" x14ac:dyDescent="0.35">
      <c r="B62" s="4"/>
      <c r="F62" s="11"/>
      <c r="G62" s="10"/>
      <c r="H62" s="9"/>
    </row>
    <row r="63" spans="1:19" x14ac:dyDescent="0.35">
      <c r="B63" s="4"/>
    </row>
    <row r="64" spans="1:19" x14ac:dyDescent="0.35">
      <c r="B64" s="4"/>
      <c r="C64" s="7"/>
      <c r="D64" s="7"/>
      <c r="E64" s="7"/>
      <c r="F64" s="7"/>
      <c r="G64" s="8"/>
      <c r="H64" s="7"/>
    </row>
    <row r="65" spans="2:19" x14ac:dyDescent="0.35">
      <c r="B65" s="4"/>
      <c r="C65" s="7"/>
      <c r="D65" s="7"/>
      <c r="E65" s="7"/>
      <c r="F65" s="7"/>
      <c r="G65" s="8"/>
      <c r="H65" s="7"/>
    </row>
    <row r="66" spans="2:19" x14ac:dyDescent="0.35">
      <c r="B66" s="4"/>
      <c r="C66" s="7"/>
      <c r="D66" s="7"/>
      <c r="E66" s="7"/>
      <c r="F66" s="7"/>
      <c r="G66" s="6"/>
      <c r="H66" s="5"/>
    </row>
    <row r="67" spans="2:19" x14ac:dyDescent="0.35">
      <c r="B67" s="4"/>
      <c r="G67" s="6"/>
      <c r="H67" s="5"/>
    </row>
    <row r="68" spans="2:19" x14ac:dyDescent="0.35">
      <c r="B68" s="4"/>
    </row>
    <row r="69" spans="2:19" x14ac:dyDescent="0.35">
      <c r="B69" s="4"/>
    </row>
    <row r="70" spans="2:19" x14ac:dyDescent="0.35">
      <c r="R70" s="3">
        <v>210087</v>
      </c>
      <c r="S70" s="2">
        <v>0.675496029149113</v>
      </c>
    </row>
    <row r="71" spans="2:19" x14ac:dyDescent="0.35">
      <c r="R71" s="3">
        <v>210088</v>
      </c>
      <c r="S71" s="2">
        <v>0.80715268508086602</v>
      </c>
    </row>
    <row r="72" spans="2:19" x14ac:dyDescent="0.35">
      <c r="R72" s="3">
        <v>210333</v>
      </c>
      <c r="S72" s="2">
        <v>0.71813623164899287</v>
      </c>
    </row>
    <row r="73" spans="2:19" x14ac:dyDescent="0.35">
      <c r="R73" s="3">
        <v>213300</v>
      </c>
      <c r="S73" s="2">
        <v>0.89234076122429651</v>
      </c>
    </row>
    <row r="74" spans="2:19" x14ac:dyDescent="0.35">
      <c r="R74" s="3">
        <v>214000</v>
      </c>
      <c r="S74" s="2">
        <v>0.85728583452246399</v>
      </c>
    </row>
    <row r="75" spans="2:19" x14ac:dyDescent="0.35">
      <c r="R75" s="3">
        <v>214003</v>
      </c>
      <c r="S75" s="2">
        <v>0.85702371558119839</v>
      </c>
    </row>
    <row r="76" spans="2:19" x14ac:dyDescent="0.35">
      <c r="R76" s="3">
        <v>214020</v>
      </c>
      <c r="S76" s="2">
        <v>0.76181358335825045</v>
      </c>
    </row>
    <row r="78" spans="2:19" x14ac:dyDescent="0.35">
      <c r="R78" s="3"/>
      <c r="S78" s="2">
        <v>0.84405978119200276</v>
      </c>
    </row>
  </sheetData>
  <mergeCells count="1">
    <mergeCell ref="I3:K3"/>
  </mergeCells>
  <pageMargins left="0" right="0" top="0" bottom="0" header="0.3" footer="0.3"/>
  <pageSetup scale="85" orientation="portrait" r:id="rId1"/>
  <headerFooter>
    <oddFooter>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83214A7-B9FB-4313-A09B-1B59D1602FE0}"/>
</file>

<file path=customXml/itemProps2.xml><?xml version="1.0" encoding="utf-8"?>
<ds:datastoreItem xmlns:ds="http://schemas.openxmlformats.org/officeDocument/2006/customXml" ds:itemID="{9239BA7F-F5A4-47AD-8557-C742E2C4D3E6}"/>
</file>

<file path=customXml/itemProps3.xml><?xml version="1.0" encoding="utf-8"?>
<ds:datastoreItem xmlns:ds="http://schemas.openxmlformats.org/officeDocument/2006/customXml" ds:itemID="{03CF9F37-7AFC-4750-AC3D-430800243C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Health Care Coverge Fund</vt:lpstr>
      <vt:lpstr>'Health Care Coverge Fund'!Print_Area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Tamayo</dc:creator>
  <cp:lastModifiedBy>Daniela Tamayo</cp:lastModifiedBy>
  <dcterms:created xsi:type="dcterms:W3CDTF">2024-07-17T18:28:14Z</dcterms:created>
  <dcterms:modified xsi:type="dcterms:W3CDTF">2024-07-18T16:51:20Z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