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hscrc-my.sharepoint.com/personal/dtamayo_mdhscrc_onmicrosoft_com/Documents/Daniela_One Drive/Daniela All Files/Web Inputs/1 July Assessments/Medicaid Budget Deficit Assessment/"/>
    </mc:Choice>
  </mc:AlternateContent>
  <xr:revisionPtr revIDLastSave="4" documentId="8_{4849DAE4-1652-498E-B7C3-8D19CF4C34B0}" xr6:coauthVersionLast="47" xr6:coauthVersionMax="47" xr10:uidLastSave="{A2B45BA9-9242-4942-9EF7-738AA15BEB21}"/>
  <bookViews>
    <workbookView xWindow="-110" yWindow="-110" windowWidth="38620" windowHeight="21220" xr2:uid="{7CF0C6AD-51E0-454A-8FB2-E2A4A22AD9F7}"/>
  </bookViews>
  <sheets>
    <sheet name="Deficit Assessment Fu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/>
  <c r="L49" i="1"/>
  <c r="M49" i="1" s="1"/>
  <c r="L50" i="1"/>
  <c r="M50" i="1"/>
  <c r="L51" i="1"/>
  <c r="M51" i="1" s="1"/>
  <c r="L52" i="1"/>
  <c r="M52" i="1"/>
  <c r="L53" i="1"/>
  <c r="M53" i="1" s="1"/>
  <c r="L54" i="1"/>
  <c r="M54" i="1" s="1"/>
  <c r="L55" i="1"/>
  <c r="M55" i="1" s="1"/>
  <c r="D58" i="1"/>
  <c r="I56" i="1"/>
  <c r="I58" i="1" s="1"/>
  <c r="E57" i="1"/>
  <c r="I57" i="1"/>
  <c r="C58" i="1"/>
  <c r="H58" i="1"/>
  <c r="E56" i="1" l="1"/>
  <c r="E58" i="1" s="1"/>
  <c r="H59" i="1" l="1"/>
  <c r="G58" i="1"/>
  <c r="G59" i="1" s="1"/>
  <c r="F58" i="1"/>
  <c r="H8" i="1"/>
  <c r="F59" i="1" l="1"/>
  <c r="I8" i="1"/>
</calcChain>
</file>

<file path=xl/sharedStrings.xml><?xml version="1.0" encoding="utf-8"?>
<sst xmlns="http://schemas.openxmlformats.org/spreadsheetml/2006/main" count="90" uniqueCount="81">
  <si>
    <t>STATE-WIDE</t>
  </si>
  <si>
    <t xml:space="preserve"> </t>
  </si>
  <si>
    <t>Due(Note)</t>
  </si>
  <si>
    <t>Payments</t>
  </si>
  <si>
    <t>Due</t>
  </si>
  <si>
    <t>Paid</t>
  </si>
  <si>
    <t>Portion</t>
  </si>
  <si>
    <t>Net Revenue</t>
  </si>
  <si>
    <t>Percent</t>
  </si>
  <si>
    <t>Gross Revenue</t>
  </si>
  <si>
    <t>Monthly</t>
  </si>
  <si>
    <t># of Months</t>
  </si>
  <si>
    <t>Payer</t>
  </si>
  <si>
    <t>Hospital</t>
  </si>
  <si>
    <t xml:space="preserve">Estimated </t>
  </si>
  <si>
    <t>Revenue</t>
  </si>
  <si>
    <t>Name</t>
  </si>
  <si>
    <t>Corrected</t>
  </si>
  <si>
    <t>Corrected Total</t>
  </si>
  <si>
    <t>Actual Payment</t>
  </si>
  <si>
    <t xml:space="preserve">Monthly </t>
  </si>
  <si>
    <t>Total</t>
  </si>
  <si>
    <t>Net Patient</t>
  </si>
  <si>
    <t>HOSPID</t>
  </si>
  <si>
    <t>(ADD M/U)</t>
  </si>
  <si>
    <t>Peninsula and McCready Est. Gross Revenue Combined</t>
  </si>
  <si>
    <t>Calculation of the Payments to the Deficit Assessment Fund</t>
  </si>
  <si>
    <t>July 1, 2023 through June 30, 2024</t>
  </si>
  <si>
    <t>Payments July 2023 through June 2024</t>
  </si>
  <si>
    <t>Based on Hospital Actual Payment for July 2022</t>
  </si>
  <si>
    <t>FY 2024</t>
  </si>
  <si>
    <t>FY 2022</t>
  </si>
  <si>
    <t>Meritus Hospital</t>
  </si>
  <si>
    <t>Univ. of Maryland Medical System</t>
  </si>
  <si>
    <t>UM Capital Region Medical Center</t>
  </si>
  <si>
    <t>Holy Cross Hospital of Silver Spring</t>
  </si>
  <si>
    <t>Frederick Memorial Hospital</t>
  </si>
  <si>
    <t>UM Harford Memorial Hospital</t>
  </si>
  <si>
    <t>Mercy Medical Center, Inc.</t>
  </si>
  <si>
    <t>Johns Hopkins Hospital</t>
  </si>
  <si>
    <t>UM Cambridge</t>
  </si>
  <si>
    <t>St. Agnes Hospital</t>
  </si>
  <si>
    <t>Lifebridge Sinai Hospital</t>
  </si>
  <si>
    <t>LifeBridge Grace Medical Center</t>
  </si>
  <si>
    <t>MedStar Franklin Square Hospital</t>
  </si>
  <si>
    <t>Washington Adventist Hospital</t>
  </si>
  <si>
    <t>WVU Garrett Regional Medical Center</t>
  </si>
  <si>
    <t>MedStar Montgomery General Hospital</t>
  </si>
  <si>
    <t>Tidal Peninsula Regional Medical Center</t>
  </si>
  <si>
    <t>JH Suburban Hospital Association,Inc</t>
  </si>
  <si>
    <t>Luminus Anne Arundel Medical Center</t>
  </si>
  <si>
    <t>MedStar Union Memorial Hospital</t>
  </si>
  <si>
    <t>UPMI Western Maryland</t>
  </si>
  <si>
    <t>MedStar St. Marys Hospital</t>
  </si>
  <si>
    <t>Johns Hopkins Bayview</t>
  </si>
  <si>
    <t>UM Chestertown</t>
  </si>
  <si>
    <t>ChristianaCare Union Hospital</t>
  </si>
  <si>
    <t>LifeBridge Carroll County General Hospital</t>
  </si>
  <si>
    <t>MedStar Harbor Hospital</t>
  </si>
  <si>
    <t>UM Charles Regional</t>
  </si>
  <si>
    <t>UM Memorial Hospital at Easton</t>
  </si>
  <si>
    <t>UM Midtown Campus</t>
  </si>
  <si>
    <t>Calvert Memorial Hospital</t>
  </si>
  <si>
    <t>LifeBridge Northwest Hospital Center, Inc.</t>
  </si>
  <si>
    <t>UM Baltimore Washington Medical Center</t>
  </si>
  <si>
    <t>Greater Baltimore Medical Center</t>
  </si>
  <si>
    <t>Tidal McCready Foundation, Inc.</t>
  </si>
  <si>
    <t>JH Howard County General Hospital</t>
  </si>
  <si>
    <t>UM Upper Chesapeake Medical Center</t>
  </si>
  <si>
    <t>Luminus Doctors Community Hospital</t>
  </si>
  <si>
    <t>UM Laurel Regional Hospital</t>
  </si>
  <si>
    <t>MedStar Good Samaritan Hospital</t>
  </si>
  <si>
    <t>Shady Grove Adventist Hospital</t>
  </si>
  <si>
    <t>UM Rehab &amp; Orthopedic Institute</t>
  </si>
  <si>
    <t>Fort Washington Adventist Medical Center</t>
  </si>
  <si>
    <t>Atlantic General Hospital</t>
  </si>
  <si>
    <t>MedStar Southern Maryland Hospital</t>
  </si>
  <si>
    <t>UM St. Josephs Medical Center</t>
  </si>
  <si>
    <t>Levindale</t>
  </si>
  <si>
    <t>Holy Cross Germantown Hospital</t>
  </si>
  <si>
    <t>UM Shock Trauma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</si>
</sst>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5" fontId="2" fillId="0" borderId="0" xfId="0" applyNumberFormat="1" applyFont="1" applyAlignment="1">
      <alignment horizontal="right" wrapText="1"/>
    </xf>
    <xf numFmtId="0" fontId="1" fillId="0" borderId="0" xfId="0" applyFont="1"/>
    <xf numFmtId="165" fontId="3" fillId="0" borderId="0" xfId="0" applyNumberFormat="1" applyFont="1" applyAlignment="1">
      <alignment horizontal="right" wrapText="1"/>
    </xf>
    <xf numFmtId="165" fontId="1" fillId="0" borderId="0" xfId="0" applyNumberFormat="1" applyFont="1"/>
    <xf numFmtId="0" fontId="1" fillId="0" borderId="0" xfId="0" applyFont="1" applyAlignment="1">
      <alignment horizontal="right"/>
    </xf>
    <xf numFmtId="10" fontId="1" fillId="0" borderId="0" xfId="0" applyNumberFormat="1" applyFont="1"/>
    <xf numFmtId="10" fontId="2" fillId="0" borderId="0" xfId="0" applyNumberFormat="1" applyFont="1" applyAlignment="1">
      <alignment horizontal="right" wrapText="1"/>
    </xf>
    <xf numFmtId="8" fontId="1" fillId="0" borderId="0" xfId="0" applyNumberFormat="1" applyFont="1"/>
    <xf numFmtId="10" fontId="4" fillId="0" borderId="0" xfId="0" applyNumberFormat="1" applyFont="1" applyAlignment="1">
      <alignment horizontal="right" wrapText="1"/>
    </xf>
    <xf numFmtId="165" fontId="4" fillId="0" borderId="1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10" fontId="2" fillId="3" borderId="0" xfId="0" applyNumberFormat="1" applyFont="1" applyFill="1" applyAlignment="1">
      <alignment horizontal="right" wrapText="1"/>
    </xf>
    <xf numFmtId="166" fontId="2" fillId="3" borderId="0" xfId="0" applyNumberFormat="1" applyFont="1" applyFill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165" fontId="3" fillId="0" borderId="4" xfId="0" applyNumberFormat="1" applyFont="1" applyBorder="1" applyAlignment="1">
      <alignment horizontal="right" wrapText="1"/>
    </xf>
    <xf numFmtId="6" fontId="3" fillId="4" borderId="5" xfId="0" applyNumberFormat="1" applyFont="1" applyFill="1" applyBorder="1" applyAlignment="1">
      <alignment horizontal="right" wrapText="1"/>
    </xf>
    <xf numFmtId="6" fontId="3" fillId="0" borderId="0" xfId="0" applyNumberFormat="1" applyFont="1" applyAlignment="1">
      <alignment horizontal="right" wrapText="1"/>
    </xf>
    <xf numFmtId="6" fontId="3" fillId="4" borderId="0" xfId="0" applyNumberFormat="1" applyFont="1" applyFill="1" applyAlignment="1">
      <alignment horizontal="right" wrapText="1"/>
    </xf>
    <xf numFmtId="6" fontId="5" fillId="4" borderId="0" xfId="0" applyNumberFormat="1" applyFont="1" applyFill="1" applyAlignment="1">
      <alignment horizontal="right" wrapText="1"/>
    </xf>
    <xf numFmtId="10" fontId="2" fillId="4" borderId="0" xfId="0" applyNumberFormat="1" applyFont="1" applyFill="1" applyAlignment="1">
      <alignment horizontal="right" wrapText="1"/>
    </xf>
    <xf numFmtId="166" fontId="3" fillId="4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right" wrapText="1"/>
    </xf>
    <xf numFmtId="165" fontId="2" fillId="0" borderId="4" xfId="0" applyNumberFormat="1" applyFont="1" applyBorder="1" applyAlignment="1">
      <alignment horizontal="right" wrapText="1"/>
    </xf>
    <xf numFmtId="6" fontId="2" fillId="4" borderId="5" xfId="0" applyNumberFormat="1" applyFont="1" applyFill="1" applyBorder="1" applyAlignment="1">
      <alignment horizontal="right" wrapText="1"/>
    </xf>
    <xf numFmtId="6" fontId="2" fillId="0" borderId="0" xfId="0" applyNumberFormat="1" applyFont="1" applyAlignment="1">
      <alignment horizontal="right" wrapText="1"/>
    </xf>
    <xf numFmtId="6" fontId="2" fillId="4" borderId="0" xfId="0" applyNumberFormat="1" applyFont="1" applyFill="1" applyAlignment="1">
      <alignment horizontal="right" wrapText="1"/>
    </xf>
    <xf numFmtId="6" fontId="4" fillId="4" borderId="0" xfId="0" applyNumberFormat="1" applyFont="1" applyFill="1" applyAlignment="1">
      <alignment horizontal="right" wrapText="1"/>
    </xf>
    <xf numFmtId="166" fontId="2" fillId="4" borderId="0" xfId="0" applyNumberFormat="1" applyFont="1" applyFill="1" applyAlignment="1">
      <alignment horizontal="right" wrapText="1"/>
    </xf>
    <xf numFmtId="6" fontId="4" fillId="0" borderId="0" xfId="0" applyNumberFormat="1" applyFont="1" applyAlignment="1">
      <alignment horizontal="right" wrapText="1"/>
    </xf>
    <xf numFmtId="6" fontId="1" fillId="0" borderId="0" xfId="0" applyNumberFormat="1" applyFont="1"/>
    <xf numFmtId="0" fontId="3" fillId="0" borderId="5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8" fontId="2" fillId="0" borderId="0" xfId="0" applyNumberFormat="1" applyFont="1" applyAlignment="1">
      <alignment horizontal="center" wrapText="1"/>
    </xf>
    <xf numFmtId="6" fontId="3" fillId="0" borderId="0" xfId="0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4" borderId="0" xfId="0" applyFont="1" applyFill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32636-97E8-4014-8034-116B10A6E301}">
  <sheetPr>
    <pageSetUpPr fitToPage="1"/>
  </sheetPr>
  <dimension ref="A1:R1000"/>
  <sheetViews>
    <sheetView tabSelected="1" workbookViewId="0">
      <selection activeCell="R6" sqref="R6"/>
    </sheetView>
  </sheetViews>
  <sheetFormatPr defaultColWidth="14.453125" defaultRowHeight="15" customHeight="1" x14ac:dyDescent="0.35"/>
  <cols>
    <col min="1" max="1" width="7.453125" customWidth="1"/>
    <col min="2" max="2" width="35.453125" customWidth="1"/>
    <col min="3" max="3" width="17.54296875" customWidth="1"/>
    <col min="4" max="4" width="14.6328125" customWidth="1"/>
    <col min="5" max="5" width="18.1796875" customWidth="1"/>
    <col min="7" max="7" width="16.453125" customWidth="1"/>
    <col min="8" max="8" width="14.54296875" customWidth="1"/>
    <col min="9" max="9" width="16.26953125" customWidth="1"/>
    <col min="10" max="10" width="11.54296875" customWidth="1"/>
    <col min="11" max="11" width="16.81640625" hidden="1" customWidth="1"/>
    <col min="12" max="12" width="15.26953125" hidden="1" customWidth="1"/>
    <col min="13" max="13" width="14.81640625" hidden="1" customWidth="1"/>
    <col min="14" max="14" width="15.81640625" hidden="1" customWidth="1"/>
    <col min="15" max="15" width="4.453125" customWidth="1"/>
    <col min="16" max="16" width="14.81640625" customWidth="1"/>
    <col min="17" max="17" width="12.26953125" customWidth="1"/>
    <col min="18" max="26" width="9.1796875" customWidth="1"/>
  </cols>
  <sheetData>
    <row r="1" spans="1:18" ht="23.25" customHeight="1" x14ac:dyDescent="0.5">
      <c r="A1" s="54" t="s">
        <v>26</v>
      </c>
      <c r="B1" s="55"/>
      <c r="C1" s="55"/>
      <c r="D1" s="55"/>
      <c r="E1" s="55"/>
      <c r="F1" s="55"/>
      <c r="G1" s="55"/>
      <c r="H1" s="55"/>
      <c r="I1" s="55"/>
      <c r="J1" s="53"/>
      <c r="K1" s="17"/>
    </row>
    <row r="2" spans="1:18" ht="18.75" customHeight="1" x14ac:dyDescent="0.35">
      <c r="A2" s="52" t="s">
        <v>27</v>
      </c>
      <c r="B2" s="52"/>
      <c r="C2" s="52"/>
      <c r="D2" s="52"/>
      <c r="E2" s="52"/>
      <c r="F2" s="52"/>
      <c r="I2" s="17"/>
      <c r="J2" s="17"/>
    </row>
    <row r="3" spans="1:18" ht="15.5" x14ac:dyDescent="0.35">
      <c r="A3" s="52" t="s">
        <v>28</v>
      </c>
      <c r="B3" s="52"/>
      <c r="C3" s="52"/>
      <c r="D3" s="52"/>
      <c r="E3" s="52"/>
      <c r="F3" s="52"/>
      <c r="G3" s="50"/>
      <c r="I3" s="17"/>
      <c r="J3" s="17"/>
      <c r="K3" s="56" t="s">
        <v>29</v>
      </c>
      <c r="L3" s="55"/>
      <c r="M3" s="55"/>
    </row>
    <row r="4" spans="1:18" ht="16" thickBot="1" x14ac:dyDescent="0.4">
      <c r="A4" s="51" t="s">
        <v>25</v>
      </c>
      <c r="B4" s="26"/>
      <c r="C4" s="26"/>
      <c r="D4" s="17"/>
      <c r="E4" s="17"/>
      <c r="F4" s="17"/>
      <c r="G4" s="50" t="s">
        <v>24</v>
      </c>
      <c r="I4" s="17"/>
      <c r="J4" s="17"/>
      <c r="K4" s="17"/>
    </row>
    <row r="5" spans="1:18" ht="26" x14ac:dyDescent="0.35">
      <c r="A5" s="39" t="s">
        <v>23</v>
      </c>
      <c r="B5" s="39" t="s">
        <v>13</v>
      </c>
      <c r="C5" s="17"/>
      <c r="D5" s="39" t="s">
        <v>22</v>
      </c>
      <c r="E5" s="17"/>
      <c r="F5" s="39"/>
      <c r="G5" s="17"/>
      <c r="H5" s="39" t="s">
        <v>21</v>
      </c>
      <c r="I5" s="39" t="s">
        <v>20</v>
      </c>
      <c r="J5" s="39"/>
      <c r="K5" s="49" t="s">
        <v>19</v>
      </c>
      <c r="L5" s="48" t="s">
        <v>18</v>
      </c>
      <c r="M5" s="47" t="s">
        <v>17</v>
      </c>
      <c r="N5" s="39"/>
    </row>
    <row r="6" spans="1:18" ht="14.5" x14ac:dyDescent="0.35">
      <c r="A6" s="17"/>
      <c r="B6" s="39" t="s">
        <v>16</v>
      </c>
      <c r="C6" s="39" t="s">
        <v>14</v>
      </c>
      <c r="D6" s="39" t="s">
        <v>15</v>
      </c>
      <c r="E6" s="39" t="s">
        <v>14</v>
      </c>
      <c r="F6" s="39" t="s">
        <v>13</v>
      </c>
      <c r="G6" s="39" t="s">
        <v>12</v>
      </c>
      <c r="H6" s="39" t="s">
        <v>3</v>
      </c>
      <c r="I6" s="39" t="s">
        <v>3</v>
      </c>
      <c r="J6" s="39"/>
      <c r="K6" s="46" t="s">
        <v>11</v>
      </c>
      <c r="L6" s="45" t="s">
        <v>3</v>
      </c>
      <c r="M6" s="44" t="s">
        <v>10</v>
      </c>
      <c r="N6" s="39"/>
    </row>
    <row r="7" spans="1:18" ht="14.5" x14ac:dyDescent="0.35">
      <c r="A7" s="39"/>
      <c r="B7" s="39"/>
      <c r="C7" s="39" t="s">
        <v>9</v>
      </c>
      <c r="D7" s="39" t="s">
        <v>8</v>
      </c>
      <c r="E7" s="39" t="s">
        <v>7</v>
      </c>
      <c r="F7" s="39" t="s">
        <v>6</v>
      </c>
      <c r="G7" s="39" t="s">
        <v>6</v>
      </c>
      <c r="H7" s="39" t="s">
        <v>4</v>
      </c>
      <c r="I7" s="39" t="s">
        <v>4</v>
      </c>
      <c r="J7" s="39"/>
      <c r="K7" s="46" t="s">
        <v>5</v>
      </c>
      <c r="L7" s="45" t="s">
        <v>4</v>
      </c>
      <c r="M7" s="44" t="s">
        <v>3</v>
      </c>
      <c r="N7" s="39"/>
    </row>
    <row r="8" spans="1:18" ht="14.5" x14ac:dyDescent="0.35">
      <c r="A8" s="39"/>
      <c r="B8" s="39"/>
      <c r="C8" s="43" t="s">
        <v>30</v>
      </c>
      <c r="D8" s="43" t="s">
        <v>31</v>
      </c>
      <c r="E8" s="43" t="s">
        <v>30</v>
      </c>
      <c r="F8" s="42">
        <v>56475884</v>
      </c>
      <c r="G8" s="42">
        <v>238349116</v>
      </c>
      <c r="H8" s="41">
        <f>+F8+G8</f>
        <v>294825000</v>
      </c>
      <c r="I8" s="40">
        <f>H8/12</f>
        <v>24568750</v>
      </c>
      <c r="J8" s="39"/>
      <c r="K8" s="38">
        <v>1</v>
      </c>
      <c r="L8" s="37">
        <f>+H75</f>
        <v>0</v>
      </c>
      <c r="M8" s="36" t="s">
        <v>2</v>
      </c>
      <c r="N8" s="35"/>
    </row>
    <row r="9" spans="1:18" ht="14.5" x14ac:dyDescent="0.35">
      <c r="A9" s="17">
        <v>210001</v>
      </c>
      <c r="B9" s="16" t="s">
        <v>32</v>
      </c>
      <c r="C9" s="15">
        <v>453839539</v>
      </c>
      <c r="D9" s="14">
        <v>0.85468521700265498</v>
      </c>
      <c r="E9" s="29">
        <v>387889944.87459987</v>
      </c>
      <c r="F9" s="29">
        <v>140144.84010773568</v>
      </c>
      <c r="G9" s="33">
        <v>5158121.8489460498</v>
      </c>
      <c r="H9" s="29">
        <v>5298266.6890537851</v>
      </c>
      <c r="I9" s="29">
        <v>441522.22408781544</v>
      </c>
      <c r="J9" s="29"/>
      <c r="K9" s="28">
        <v>533563.58798553993</v>
      </c>
      <c r="L9" s="1">
        <f t="shared" ref="L9:L55" si="0">+H9-K9</f>
        <v>4764703.1010682452</v>
      </c>
      <c r="M9" s="27">
        <f t="shared" ref="M9:M55" si="1">+L9/(12-$K$8)</f>
        <v>433154.82736984047</v>
      </c>
      <c r="N9" s="27"/>
      <c r="P9" s="8"/>
      <c r="R9" s="34"/>
    </row>
    <row r="10" spans="1:18" ht="14.5" x14ac:dyDescent="0.35">
      <c r="A10" s="17">
        <v>210002</v>
      </c>
      <c r="B10" s="16" t="s">
        <v>33</v>
      </c>
      <c r="C10" s="15">
        <v>1931003316</v>
      </c>
      <c r="D10" s="14">
        <v>0.85888037910747173</v>
      </c>
      <c r="E10" s="29">
        <v>1658500860.1038649</v>
      </c>
      <c r="F10" s="29">
        <v>599217.22882747103</v>
      </c>
      <c r="G10" s="33">
        <v>22054579.233197726</v>
      </c>
      <c r="H10" s="29">
        <v>22653796.462025199</v>
      </c>
      <c r="I10" s="29">
        <v>1887816.3718354332</v>
      </c>
      <c r="J10" s="29"/>
      <c r="K10" s="28">
        <v>2232836.2131056404</v>
      </c>
      <c r="L10" s="1">
        <f t="shared" si="0"/>
        <v>20420960.248919558</v>
      </c>
      <c r="M10" s="27">
        <f t="shared" si="1"/>
        <v>1856450.9317199597</v>
      </c>
      <c r="N10" s="27"/>
    </row>
    <row r="11" spans="1:18" ht="14.5" x14ac:dyDescent="0.35">
      <c r="A11" s="17">
        <v>210003</v>
      </c>
      <c r="B11" s="16" t="s">
        <v>34</v>
      </c>
      <c r="C11" s="15">
        <v>404217684</v>
      </c>
      <c r="D11" s="14">
        <v>0.78945830246354853</v>
      </c>
      <c r="E11" s="29">
        <v>319113006.63638711</v>
      </c>
      <c r="F11" s="29">
        <v>115295.69632389766</v>
      </c>
      <c r="G11" s="33">
        <v>4243532.9751745798</v>
      </c>
      <c r="H11" s="29">
        <v>4358828.6714984775</v>
      </c>
      <c r="I11" s="29">
        <v>363235.7226248731</v>
      </c>
      <c r="J11" s="29"/>
      <c r="K11" s="28">
        <v>460865.35988136823</v>
      </c>
      <c r="L11" s="1">
        <f t="shared" si="0"/>
        <v>3897963.311617109</v>
      </c>
      <c r="M11" s="27">
        <f t="shared" si="1"/>
        <v>354360.30105610081</v>
      </c>
      <c r="N11" s="27"/>
    </row>
    <row r="12" spans="1:18" ht="14.25" customHeight="1" x14ac:dyDescent="0.35">
      <c r="A12" s="17">
        <v>210004</v>
      </c>
      <c r="B12" s="16" t="s">
        <v>35</v>
      </c>
      <c r="C12" s="15">
        <v>604758344</v>
      </c>
      <c r="D12" s="14">
        <v>0.85750803005144671</v>
      </c>
      <c r="E12" s="29">
        <v>518585136.22061515</v>
      </c>
      <c r="F12" s="29">
        <v>187365.08114790663</v>
      </c>
      <c r="G12" s="33">
        <v>6896093.4848233555</v>
      </c>
      <c r="H12" s="29">
        <v>7083458.5659712628</v>
      </c>
      <c r="I12" s="29">
        <v>590288.21383093856</v>
      </c>
      <c r="J12" s="29"/>
      <c r="K12" s="28">
        <v>707646.76586292253</v>
      </c>
      <c r="L12" s="1">
        <f t="shared" si="0"/>
        <v>6375811.8001083406</v>
      </c>
      <c r="M12" s="27">
        <f t="shared" si="1"/>
        <v>579619.25455530372</v>
      </c>
      <c r="N12" s="27"/>
    </row>
    <row r="13" spans="1:18" ht="14.5" x14ac:dyDescent="0.35">
      <c r="A13" s="17">
        <v>210005</v>
      </c>
      <c r="B13" s="16" t="s">
        <v>36</v>
      </c>
      <c r="C13" s="15">
        <v>428788306</v>
      </c>
      <c r="D13" s="14">
        <v>0.85203792879695361</v>
      </c>
      <c r="E13" s="29">
        <v>365343900.13659436</v>
      </c>
      <c r="F13" s="29">
        <v>131998.94234312326</v>
      </c>
      <c r="G13" s="33">
        <v>4858306.791847785</v>
      </c>
      <c r="H13" s="29">
        <v>4990305.7341909083</v>
      </c>
      <c r="I13" s="29">
        <v>415858.81118257571</v>
      </c>
      <c r="J13" s="29"/>
      <c r="K13" s="28">
        <v>514693.53465910687</v>
      </c>
      <c r="L13" s="1">
        <f t="shared" si="0"/>
        <v>4475612.199531801</v>
      </c>
      <c r="M13" s="27">
        <f t="shared" si="1"/>
        <v>406873.83632107283</v>
      </c>
      <c r="N13" s="27"/>
    </row>
    <row r="14" spans="1:18" ht="14.5" x14ac:dyDescent="0.35">
      <c r="A14" s="17">
        <v>210006</v>
      </c>
      <c r="B14" s="16" t="s">
        <v>37</v>
      </c>
      <c r="C14" s="15">
        <v>122696931</v>
      </c>
      <c r="D14" s="14">
        <v>0.82991322021701142</v>
      </c>
      <c r="E14" s="29">
        <v>101827805.11695446</v>
      </c>
      <c r="F14" s="29">
        <v>36790.439286202112</v>
      </c>
      <c r="G14" s="33">
        <v>1354096.0093043584</v>
      </c>
      <c r="H14" s="29">
        <v>1390886.4485905604</v>
      </c>
      <c r="I14" s="29">
        <v>115907.20404921337</v>
      </c>
      <c r="J14" s="29"/>
      <c r="K14" s="28">
        <v>162298.88601167954</v>
      </c>
      <c r="L14" s="1">
        <f t="shared" si="0"/>
        <v>1228587.5625788807</v>
      </c>
      <c r="M14" s="27">
        <f t="shared" si="1"/>
        <v>111689.77841626188</v>
      </c>
      <c r="N14" s="27"/>
    </row>
    <row r="15" spans="1:18" ht="14.5" x14ac:dyDescent="0.35">
      <c r="A15" s="17">
        <v>210008</v>
      </c>
      <c r="B15" s="16" t="s">
        <v>38</v>
      </c>
      <c r="C15" s="15">
        <v>681196399</v>
      </c>
      <c r="D15" s="14">
        <v>0.86466961730290415</v>
      </c>
      <c r="E15" s="29">
        <v>589009829.63144636</v>
      </c>
      <c r="F15" s="29">
        <v>212809.55973805927</v>
      </c>
      <c r="G15" s="33">
        <v>7832594.0427462282</v>
      </c>
      <c r="H15" s="29">
        <v>8045403.6024842877</v>
      </c>
      <c r="I15" s="29">
        <v>670450.30020702397</v>
      </c>
      <c r="J15" s="29"/>
      <c r="K15" s="28">
        <v>800011.20488820272</v>
      </c>
      <c r="L15" s="1">
        <f t="shared" si="0"/>
        <v>7245392.3975960854</v>
      </c>
      <c r="M15" s="27">
        <f t="shared" si="1"/>
        <v>658672.03614509862</v>
      </c>
      <c r="N15" s="27"/>
    </row>
    <row r="16" spans="1:18" ht="14.5" x14ac:dyDescent="0.35">
      <c r="A16" s="17">
        <v>210009</v>
      </c>
      <c r="B16" s="16" t="s">
        <v>39</v>
      </c>
      <c r="C16" s="15">
        <v>3039329826</v>
      </c>
      <c r="D16" s="14">
        <v>0.84278408137516103</v>
      </c>
      <c r="E16" s="29">
        <v>2561498795.4015379</v>
      </c>
      <c r="F16" s="29">
        <v>925470.85548649693</v>
      </c>
      <c r="G16" s="33">
        <v>34062555.828512415</v>
      </c>
      <c r="H16" s="29">
        <v>34988026.683998913</v>
      </c>
      <c r="I16" s="29">
        <v>2915668.8903332427</v>
      </c>
      <c r="J16" s="29"/>
      <c r="K16" s="28">
        <v>3523391.0839978606</v>
      </c>
      <c r="L16" s="1">
        <f t="shared" si="0"/>
        <v>31464635.600001052</v>
      </c>
      <c r="M16" s="27">
        <f t="shared" si="1"/>
        <v>2860421.4181819139</v>
      </c>
      <c r="N16" s="27"/>
    </row>
    <row r="17" spans="1:14" ht="14.5" x14ac:dyDescent="0.35">
      <c r="A17" s="17">
        <v>210010</v>
      </c>
      <c r="B17" s="16" t="s">
        <v>40</v>
      </c>
      <c r="C17" s="15">
        <v>19025161</v>
      </c>
      <c r="D17" s="14">
        <v>0.78176799504714067</v>
      </c>
      <c r="E17" s="29">
        <v>14873261.970419053</v>
      </c>
      <c r="F17" s="29">
        <v>5373.7173346906657</v>
      </c>
      <c r="G17" s="33">
        <v>197783.15614631088</v>
      </c>
      <c r="H17" s="29">
        <v>203156.87348100153</v>
      </c>
      <c r="I17" s="29">
        <v>16929.739456750129</v>
      </c>
      <c r="J17" s="29"/>
      <c r="K17" s="28">
        <v>61029.493133545177</v>
      </c>
      <c r="L17" s="1">
        <f t="shared" si="0"/>
        <v>142127.38034745635</v>
      </c>
      <c r="M17" s="27">
        <f t="shared" si="1"/>
        <v>12920.67094067785</v>
      </c>
      <c r="N17" s="27"/>
    </row>
    <row r="18" spans="1:14" ht="14.5" x14ac:dyDescent="0.35">
      <c r="A18" s="17">
        <v>210011</v>
      </c>
      <c r="B18" s="16" t="s">
        <v>41</v>
      </c>
      <c r="C18" s="15">
        <v>510397474</v>
      </c>
      <c r="D18" s="14">
        <v>0.84361562114920352</v>
      </c>
      <c r="E18" s="29">
        <v>430579282.06149447</v>
      </c>
      <c r="F18" s="29">
        <v>155568.51997728396</v>
      </c>
      <c r="G18" s="33">
        <v>5725800.4025417948</v>
      </c>
      <c r="H18" s="29">
        <v>5881368.9225190794</v>
      </c>
      <c r="I18" s="29">
        <v>490114.07687658997</v>
      </c>
      <c r="J18" s="29"/>
      <c r="K18" s="28">
        <v>592699.30641657312</v>
      </c>
      <c r="L18" s="1">
        <f t="shared" si="0"/>
        <v>5288669.6161025064</v>
      </c>
      <c r="M18" s="27">
        <f t="shared" si="1"/>
        <v>480788.14691840968</v>
      </c>
      <c r="N18" s="27"/>
    </row>
    <row r="19" spans="1:14" ht="14.5" x14ac:dyDescent="0.35">
      <c r="A19" s="17">
        <v>210012</v>
      </c>
      <c r="B19" s="16" t="s">
        <v>42</v>
      </c>
      <c r="C19" s="15">
        <v>981611000</v>
      </c>
      <c r="D19" s="14">
        <v>0.85595126252339848</v>
      </c>
      <c r="E19" s="29">
        <v>840211174.75685573</v>
      </c>
      <c r="F19" s="29">
        <v>303568.7372125613</v>
      </c>
      <c r="G19" s="33">
        <v>11173044.50787727</v>
      </c>
      <c r="H19" s="29">
        <v>11476613.245089831</v>
      </c>
      <c r="I19" s="29">
        <v>956384.43709081924</v>
      </c>
      <c r="J19" s="29"/>
      <c r="K19" s="28">
        <v>1192949.1825522324</v>
      </c>
      <c r="L19" s="1">
        <f t="shared" si="0"/>
        <v>10283664.062537599</v>
      </c>
      <c r="M19" s="27">
        <f t="shared" si="1"/>
        <v>934878.55113978172</v>
      </c>
      <c r="N19" s="27"/>
    </row>
    <row r="20" spans="1:14" ht="14.5" x14ac:dyDescent="0.35">
      <c r="A20" s="17">
        <v>210013</v>
      </c>
      <c r="B20" s="16" t="s">
        <v>43</v>
      </c>
      <c r="C20" s="15">
        <v>35224011</v>
      </c>
      <c r="D20" s="14">
        <v>0.79359653618242343</v>
      </c>
      <c r="E20" s="29">
        <v>27953653.120051581</v>
      </c>
      <c r="F20" s="29">
        <v>10099.669503428957</v>
      </c>
      <c r="G20" s="33">
        <v>371724.89470695442</v>
      </c>
      <c r="H20" s="29">
        <v>381824.5642103834</v>
      </c>
      <c r="I20" s="29">
        <v>31818.713684198618</v>
      </c>
      <c r="J20" s="29"/>
      <c r="K20" s="28">
        <v>48533.212930175454</v>
      </c>
      <c r="L20" s="1">
        <f t="shared" si="0"/>
        <v>333291.35128020792</v>
      </c>
      <c r="M20" s="27">
        <f t="shared" si="1"/>
        <v>30299.213752746175</v>
      </c>
      <c r="N20" s="27"/>
    </row>
    <row r="21" spans="1:14" ht="15.75" customHeight="1" x14ac:dyDescent="0.35">
      <c r="A21" s="17">
        <v>210015</v>
      </c>
      <c r="B21" s="16" t="s">
        <v>44</v>
      </c>
      <c r="C21" s="15">
        <v>679316664</v>
      </c>
      <c r="D21" s="14">
        <v>0.86239641020986924</v>
      </c>
      <c r="E21" s="29">
        <v>585840252.42934394</v>
      </c>
      <c r="F21" s="29">
        <v>211664.38983595889</v>
      </c>
      <c r="G21" s="33">
        <v>7790445.3208365347</v>
      </c>
      <c r="H21" s="29">
        <v>8002109.710672494</v>
      </c>
      <c r="I21" s="29">
        <v>666842.4758893745</v>
      </c>
      <c r="J21" s="29"/>
      <c r="K21" s="28">
        <v>778744.42311066028</v>
      </c>
      <c r="L21" s="1">
        <f t="shared" si="0"/>
        <v>7223365.2875618339</v>
      </c>
      <c r="M21" s="27">
        <f t="shared" si="1"/>
        <v>656669.57159653038</v>
      </c>
      <c r="N21" s="27"/>
    </row>
    <row r="22" spans="1:14" ht="15.75" customHeight="1" x14ac:dyDescent="0.35">
      <c r="A22" s="17">
        <v>210016</v>
      </c>
      <c r="B22" s="16" t="s">
        <v>45</v>
      </c>
      <c r="C22" s="15">
        <v>368535317</v>
      </c>
      <c r="D22" s="14">
        <v>0.821578099951492</v>
      </c>
      <c r="E22" s="29">
        <v>302780545.50588077</v>
      </c>
      <c r="F22" s="29">
        <v>109394.76956891154</v>
      </c>
      <c r="G22" s="33">
        <v>4026345.5339493058</v>
      </c>
      <c r="H22" s="29">
        <v>4135740.3035182171</v>
      </c>
      <c r="I22" s="29">
        <v>344645.02529318474</v>
      </c>
      <c r="J22" s="29"/>
      <c r="K22" s="28">
        <v>422847.95345739444</v>
      </c>
      <c r="L22" s="1">
        <f t="shared" si="0"/>
        <v>3712892.3500608224</v>
      </c>
      <c r="M22" s="27">
        <f t="shared" si="1"/>
        <v>337535.66818734747</v>
      </c>
      <c r="N22" s="27"/>
    </row>
    <row r="23" spans="1:14" ht="15.75" customHeight="1" x14ac:dyDescent="0.35">
      <c r="A23" s="17">
        <v>210017</v>
      </c>
      <c r="B23" s="16" t="s">
        <v>46</v>
      </c>
      <c r="C23" s="15">
        <v>85443320</v>
      </c>
      <c r="D23" s="14">
        <v>0.84490647786217288</v>
      </c>
      <c r="E23" s="29">
        <v>72191614.558050558</v>
      </c>
      <c r="F23" s="29">
        <v>26082.868125462941</v>
      </c>
      <c r="G23" s="33">
        <v>959996.89933430997</v>
      </c>
      <c r="H23" s="29">
        <v>986079.76745977299</v>
      </c>
      <c r="I23" s="29">
        <v>82173.313954981088</v>
      </c>
      <c r="J23" s="29"/>
      <c r="K23" s="28">
        <v>87345.204656480302</v>
      </c>
      <c r="L23" s="1">
        <f t="shared" si="0"/>
        <v>898734.56280329265</v>
      </c>
      <c r="M23" s="27">
        <f t="shared" si="1"/>
        <v>81703.142073026611</v>
      </c>
      <c r="N23" s="27"/>
    </row>
    <row r="24" spans="1:14" ht="15.75" customHeight="1" x14ac:dyDescent="0.35">
      <c r="A24" s="17">
        <v>210018</v>
      </c>
      <c r="B24" s="16" t="s">
        <v>47</v>
      </c>
      <c r="C24" s="15">
        <v>218467221</v>
      </c>
      <c r="D24" s="14">
        <v>0.85806036664682639</v>
      </c>
      <c r="E24" s="29">
        <v>187458063.75157323</v>
      </c>
      <c r="F24" s="29">
        <v>67728.696550417517</v>
      </c>
      <c r="G24" s="33">
        <v>2492798.658935871</v>
      </c>
      <c r="H24" s="29">
        <v>2560527.3554862887</v>
      </c>
      <c r="I24" s="29">
        <v>213377.27962385738</v>
      </c>
      <c r="J24" s="29"/>
      <c r="K24" s="28">
        <v>241194.31507058602</v>
      </c>
      <c r="L24" s="1">
        <f t="shared" si="0"/>
        <v>2319333.0404157029</v>
      </c>
      <c r="M24" s="27">
        <f t="shared" si="1"/>
        <v>210848.45821960934</v>
      </c>
      <c r="N24" s="27"/>
    </row>
    <row r="25" spans="1:14" ht="15.75" customHeight="1" x14ac:dyDescent="0.35">
      <c r="A25" s="17">
        <v>210019</v>
      </c>
      <c r="B25" s="16" t="s">
        <v>48</v>
      </c>
      <c r="C25" s="15">
        <v>571454609</v>
      </c>
      <c r="D25" s="14">
        <v>0.85140244793942377</v>
      </c>
      <c r="E25" s="29">
        <v>486537852.98886627</v>
      </c>
      <c r="F25" s="29">
        <v>175786.38094248436</v>
      </c>
      <c r="G25" s="33">
        <v>6469931.9046604903</v>
      </c>
      <c r="H25" s="29">
        <v>6645718.2856029747</v>
      </c>
      <c r="I25" s="29">
        <v>553809.85713358119</v>
      </c>
      <c r="J25" s="29"/>
      <c r="K25" s="28">
        <v>663511.72504751559</v>
      </c>
      <c r="L25" s="1">
        <f t="shared" si="0"/>
        <v>5982206.560555459</v>
      </c>
      <c r="M25" s="27">
        <f t="shared" si="1"/>
        <v>543836.96005049627</v>
      </c>
      <c r="N25" s="27"/>
    </row>
    <row r="26" spans="1:14" ht="14.25" customHeight="1" x14ac:dyDescent="0.35">
      <c r="A26" s="17">
        <v>210022</v>
      </c>
      <c r="B26" s="16" t="s">
        <v>49</v>
      </c>
      <c r="C26" s="15">
        <v>424014316</v>
      </c>
      <c r="D26" s="14">
        <v>0.85866944748058471</v>
      </c>
      <c r="E26" s="29">
        <v>364088138.44357806</v>
      </c>
      <c r="F26" s="29">
        <v>131545.23498616126</v>
      </c>
      <c r="G26" s="33">
        <v>4841607.7979413792</v>
      </c>
      <c r="H26" s="29">
        <v>4973153.0329275401</v>
      </c>
      <c r="I26" s="29">
        <v>414429.41941062832</v>
      </c>
      <c r="J26" s="29"/>
      <c r="K26" s="28">
        <v>485761.36341008678</v>
      </c>
      <c r="L26" s="1">
        <f t="shared" si="0"/>
        <v>4487391.6695174538</v>
      </c>
      <c r="M26" s="27">
        <f t="shared" si="1"/>
        <v>407944.69722885941</v>
      </c>
      <c r="N26" s="27"/>
    </row>
    <row r="27" spans="1:14" ht="15.75" customHeight="1" x14ac:dyDescent="0.35">
      <c r="A27" s="17">
        <v>210023</v>
      </c>
      <c r="B27" s="16" t="s">
        <v>50</v>
      </c>
      <c r="C27" s="15">
        <v>776176756</v>
      </c>
      <c r="D27" s="14">
        <v>0.87043131300158749</v>
      </c>
      <c r="E27" s="29">
        <v>675608552.84639275</v>
      </c>
      <c r="F27" s="29">
        <v>244097.72376204876</v>
      </c>
      <c r="G27" s="33">
        <v>8984175.2378974855</v>
      </c>
      <c r="H27" s="29">
        <v>9228272.9616595339</v>
      </c>
      <c r="I27" s="29">
        <v>769022.74680496112</v>
      </c>
      <c r="J27" s="29"/>
      <c r="K27" s="28">
        <v>956252.09966527403</v>
      </c>
      <c r="L27" s="1">
        <f t="shared" si="0"/>
        <v>8272020.86199426</v>
      </c>
      <c r="M27" s="27">
        <f t="shared" si="1"/>
        <v>752001.89654493274</v>
      </c>
      <c r="N27" s="27"/>
    </row>
    <row r="28" spans="1:14" ht="15.75" customHeight="1" x14ac:dyDescent="0.35">
      <c r="A28" s="17">
        <v>210024</v>
      </c>
      <c r="B28" s="16" t="s">
        <v>51</v>
      </c>
      <c r="C28" s="15">
        <v>508962147</v>
      </c>
      <c r="D28" s="14">
        <v>0.88733070285658266</v>
      </c>
      <c r="E28" s="29">
        <v>451617739.62490535</v>
      </c>
      <c r="F28" s="29">
        <v>163169.72570663274</v>
      </c>
      <c r="G28" s="33">
        <v>6005567.7155641438</v>
      </c>
      <c r="H28" s="29">
        <v>6168737.441270777</v>
      </c>
      <c r="I28" s="29">
        <v>514061.45343923144</v>
      </c>
      <c r="J28" s="29"/>
      <c r="K28" s="28">
        <v>564369.67807862442</v>
      </c>
      <c r="L28" s="1">
        <f t="shared" si="0"/>
        <v>5604367.7631921526</v>
      </c>
      <c r="M28" s="27">
        <f t="shared" si="1"/>
        <v>509487.9784720139</v>
      </c>
      <c r="N28" s="27"/>
    </row>
    <row r="29" spans="1:14" ht="15.75" customHeight="1" x14ac:dyDescent="0.35">
      <c r="A29" s="17">
        <v>210027</v>
      </c>
      <c r="B29" s="16" t="s">
        <v>52</v>
      </c>
      <c r="C29" s="15">
        <v>392040266</v>
      </c>
      <c r="D29" s="14">
        <v>0.83642189812547107</v>
      </c>
      <c r="E29" s="29">
        <v>327911063.42933458</v>
      </c>
      <c r="F29" s="29">
        <v>118474.43884815932</v>
      </c>
      <c r="G29" s="33">
        <v>4360528.6580264308</v>
      </c>
      <c r="H29" s="29">
        <v>4479003.09687459</v>
      </c>
      <c r="I29" s="29">
        <v>373250.25807288248</v>
      </c>
      <c r="J29" s="29"/>
      <c r="K29" s="28">
        <v>452331.06897759723</v>
      </c>
      <c r="L29" s="1">
        <f t="shared" si="0"/>
        <v>4026672.0278969929</v>
      </c>
      <c r="M29" s="27">
        <f t="shared" si="1"/>
        <v>366061.09344518115</v>
      </c>
      <c r="N29" s="27"/>
    </row>
    <row r="30" spans="1:14" ht="15.75" customHeight="1" x14ac:dyDescent="0.35">
      <c r="A30" s="17">
        <v>210028</v>
      </c>
      <c r="B30" s="16" t="s">
        <v>53</v>
      </c>
      <c r="C30" s="15">
        <v>230681222</v>
      </c>
      <c r="D30" s="14">
        <v>0.87570746844770986</v>
      </c>
      <c r="E30" s="29">
        <v>202009268.93604416</v>
      </c>
      <c r="F30" s="29">
        <v>72986.054599778159</v>
      </c>
      <c r="G30" s="33">
        <v>2686299.1360229519</v>
      </c>
      <c r="H30" s="29">
        <v>2759285.1906227302</v>
      </c>
      <c r="I30" s="29">
        <v>229940.43255189419</v>
      </c>
      <c r="J30" s="29"/>
      <c r="K30" s="28">
        <v>258228.06479531311</v>
      </c>
      <c r="L30" s="1">
        <f t="shared" si="0"/>
        <v>2501057.1258274172</v>
      </c>
      <c r="M30" s="27">
        <f t="shared" si="1"/>
        <v>227368.82962067428</v>
      </c>
      <c r="N30" s="27"/>
    </row>
    <row r="31" spans="1:14" ht="15.75" customHeight="1" x14ac:dyDescent="0.35">
      <c r="A31" s="17">
        <v>210029</v>
      </c>
      <c r="B31" s="16" t="s">
        <v>54</v>
      </c>
      <c r="C31" s="15">
        <v>827348296</v>
      </c>
      <c r="D31" s="14">
        <v>0.83556113241579399</v>
      </c>
      <c r="E31" s="29">
        <v>691300079.10803747</v>
      </c>
      <c r="F31" s="29">
        <v>249767.08041344502</v>
      </c>
      <c r="G31" s="33">
        <v>9192839.5910806209</v>
      </c>
      <c r="H31" s="29">
        <v>9442606.6714940649</v>
      </c>
      <c r="I31" s="29">
        <v>786883.88929117203</v>
      </c>
      <c r="J31" s="29"/>
      <c r="K31" s="28">
        <v>970254.75360876834</v>
      </c>
      <c r="L31" s="1">
        <f t="shared" si="0"/>
        <v>8472351.917885296</v>
      </c>
      <c r="M31" s="27">
        <f t="shared" si="1"/>
        <v>770213.8107168451</v>
      </c>
      <c r="N31" s="27"/>
    </row>
    <row r="32" spans="1:14" ht="15.75" customHeight="1" x14ac:dyDescent="0.35">
      <c r="A32" s="17">
        <v>210030</v>
      </c>
      <c r="B32" s="16" t="s">
        <v>55</v>
      </c>
      <c r="C32" s="15">
        <v>64519660</v>
      </c>
      <c r="D32" s="14">
        <v>0.87502417490121165</v>
      </c>
      <c r="E32" s="29">
        <v>56456262.25640671</v>
      </c>
      <c r="F32" s="29">
        <v>20397.677102876132</v>
      </c>
      <c r="G32" s="33">
        <v>750749.7518368098</v>
      </c>
      <c r="H32" s="29">
        <v>771147.42893968592</v>
      </c>
      <c r="I32" s="29">
        <v>64262.285744973829</v>
      </c>
      <c r="J32" s="29"/>
      <c r="K32" s="28">
        <v>80561.231365379863</v>
      </c>
      <c r="L32" s="1">
        <f t="shared" si="0"/>
        <v>690586.19757430605</v>
      </c>
      <c r="M32" s="27">
        <f t="shared" si="1"/>
        <v>62780.563415846002</v>
      </c>
      <c r="N32" s="27"/>
    </row>
    <row r="33" spans="1:16" ht="15.75" customHeight="1" x14ac:dyDescent="0.35">
      <c r="A33" s="17">
        <v>210032</v>
      </c>
      <c r="B33" s="16" t="s">
        <v>56</v>
      </c>
      <c r="C33" s="15">
        <v>222308221</v>
      </c>
      <c r="D33" s="14">
        <v>0.84839512840523923</v>
      </c>
      <c r="E33" s="29">
        <v>188605211.70083529</v>
      </c>
      <c r="F33" s="29">
        <v>68143.16170491185</v>
      </c>
      <c r="G33" s="33">
        <v>2508053.3180969255</v>
      </c>
      <c r="H33" s="29">
        <v>2576196.4798018374</v>
      </c>
      <c r="I33" s="29">
        <v>214683.03998348644</v>
      </c>
      <c r="J33" s="29"/>
      <c r="K33" s="28">
        <v>231191.12936202408</v>
      </c>
      <c r="L33" s="1">
        <f t="shared" si="0"/>
        <v>2345005.3504398135</v>
      </c>
      <c r="M33" s="27">
        <f t="shared" si="1"/>
        <v>213182.30458543758</v>
      </c>
      <c r="N33" s="27"/>
    </row>
    <row r="34" spans="1:16" ht="15.75" customHeight="1" x14ac:dyDescent="0.35">
      <c r="A34" s="17">
        <v>210033</v>
      </c>
      <c r="B34" s="16" t="s">
        <v>57</v>
      </c>
      <c r="C34" s="15">
        <v>289987118</v>
      </c>
      <c r="D34" s="14">
        <v>0.86255457260217416</v>
      </c>
      <c r="E34" s="29">
        <v>250129714.62662625</v>
      </c>
      <c r="F34" s="29">
        <v>90371.996814392172</v>
      </c>
      <c r="G34" s="33">
        <v>3326200.0295041092</v>
      </c>
      <c r="H34" s="29">
        <v>3416572.0263185012</v>
      </c>
      <c r="I34" s="29">
        <v>284714.33552654175</v>
      </c>
      <c r="J34" s="29"/>
      <c r="K34" s="28">
        <v>327606.16510899214</v>
      </c>
      <c r="L34" s="1">
        <f t="shared" si="0"/>
        <v>3088965.861209509</v>
      </c>
      <c r="M34" s="27">
        <f t="shared" si="1"/>
        <v>280815.07829177356</v>
      </c>
      <c r="N34" s="27"/>
    </row>
    <row r="35" spans="1:16" ht="15.75" customHeight="1" x14ac:dyDescent="0.35">
      <c r="A35" s="17">
        <v>210034</v>
      </c>
      <c r="B35" s="16" t="s">
        <v>58</v>
      </c>
      <c r="C35" s="15">
        <v>223268355</v>
      </c>
      <c r="D35" s="14">
        <v>0.84947544156519472</v>
      </c>
      <c r="E35" s="29">
        <v>189660984.45115966</v>
      </c>
      <c r="F35" s="29">
        <v>68524.612952203504</v>
      </c>
      <c r="G35" s="33">
        <v>2522092.8789644558</v>
      </c>
      <c r="H35" s="29">
        <v>2590617.4919166593</v>
      </c>
      <c r="I35" s="29">
        <v>215884.79099305495</v>
      </c>
      <c r="J35" s="29"/>
      <c r="K35" s="28">
        <v>244223.70757221346</v>
      </c>
      <c r="L35" s="1">
        <f t="shared" si="0"/>
        <v>2346393.7843444459</v>
      </c>
      <c r="M35" s="27">
        <f t="shared" si="1"/>
        <v>213308.52584949508</v>
      </c>
      <c r="N35" s="27"/>
    </row>
    <row r="36" spans="1:16" ht="15.75" customHeight="1" x14ac:dyDescent="0.35">
      <c r="A36" s="17">
        <v>210035</v>
      </c>
      <c r="B36" s="16" t="s">
        <v>59</v>
      </c>
      <c r="C36" s="15">
        <v>188997860</v>
      </c>
      <c r="D36" s="14">
        <v>0.84634204242821087</v>
      </c>
      <c r="E36" s="29">
        <v>159956834.84696105</v>
      </c>
      <c r="F36" s="29">
        <v>57792.488152829079</v>
      </c>
      <c r="G36" s="33">
        <v>2127090.0563795283</v>
      </c>
      <c r="H36" s="29">
        <v>2184882.5445323572</v>
      </c>
      <c r="I36" s="29">
        <v>182073.54537769643</v>
      </c>
      <c r="J36" s="29"/>
      <c r="K36" s="28">
        <v>220491.49774113763</v>
      </c>
      <c r="L36" s="1">
        <f t="shared" si="0"/>
        <v>1964391.0467912196</v>
      </c>
      <c r="M36" s="27">
        <f t="shared" si="1"/>
        <v>178581.00425374723</v>
      </c>
      <c r="N36" s="27"/>
    </row>
    <row r="37" spans="1:16" ht="15.75" customHeight="1" x14ac:dyDescent="0.35">
      <c r="A37" s="17">
        <v>210037</v>
      </c>
      <c r="B37" s="16" t="s">
        <v>60</v>
      </c>
      <c r="C37" s="15">
        <v>290293363</v>
      </c>
      <c r="D37" s="14">
        <v>0.8678391800737385</v>
      </c>
      <c r="E37" s="29">
        <v>251927954.12676814</v>
      </c>
      <c r="F37" s="29">
        <v>91021.70168700564</v>
      </c>
      <c r="G37" s="33">
        <v>3350112.8392530661</v>
      </c>
      <c r="H37" s="29">
        <v>3441134.5409400719</v>
      </c>
      <c r="I37" s="29">
        <v>286761.21174500597</v>
      </c>
      <c r="J37" s="29"/>
      <c r="K37" s="28">
        <v>321100.13877964125</v>
      </c>
      <c r="L37" s="1">
        <f t="shared" si="0"/>
        <v>3120034.4021604308</v>
      </c>
      <c r="M37" s="27">
        <f t="shared" si="1"/>
        <v>283639.49110549368</v>
      </c>
      <c r="N37" s="27"/>
    </row>
    <row r="38" spans="1:16" ht="15.75" customHeight="1" x14ac:dyDescent="0.35">
      <c r="A38" s="17">
        <v>210038</v>
      </c>
      <c r="B38" s="16" t="s">
        <v>61</v>
      </c>
      <c r="C38" s="15">
        <v>278701067</v>
      </c>
      <c r="D38" s="14">
        <v>0.82166774487286265</v>
      </c>
      <c r="E38" s="29">
        <v>228999677.2155506</v>
      </c>
      <c r="F38" s="29">
        <v>82737.70323814849</v>
      </c>
      <c r="G38" s="33">
        <v>3045214.8967898483</v>
      </c>
      <c r="H38" s="29">
        <v>3127952.6000279966</v>
      </c>
      <c r="I38" s="29">
        <v>260662.71666899972</v>
      </c>
      <c r="J38" s="29"/>
      <c r="K38" s="28">
        <v>314263.76181492268</v>
      </c>
      <c r="L38" s="1">
        <f t="shared" si="0"/>
        <v>2813688.838213074</v>
      </c>
      <c r="M38" s="27">
        <f t="shared" si="1"/>
        <v>255789.89438300673</v>
      </c>
      <c r="N38" s="27"/>
    </row>
    <row r="39" spans="1:16" ht="15.75" customHeight="1" x14ac:dyDescent="0.35">
      <c r="A39" s="17">
        <v>210039</v>
      </c>
      <c r="B39" s="16" t="s">
        <v>62</v>
      </c>
      <c r="C39" s="15">
        <v>185267007</v>
      </c>
      <c r="D39" s="14">
        <v>0.85599550525960444</v>
      </c>
      <c r="E39" s="29">
        <v>158587725.26489967</v>
      </c>
      <c r="F39" s="29">
        <v>57297.828144227948</v>
      </c>
      <c r="G39" s="33">
        <v>2108883.7735352661</v>
      </c>
      <c r="H39" s="29">
        <v>2166181.6016794941</v>
      </c>
      <c r="I39" s="29">
        <v>180515.13347329118</v>
      </c>
      <c r="J39" s="29"/>
      <c r="K39" s="28">
        <v>215310.67658938703</v>
      </c>
      <c r="L39" s="1">
        <f t="shared" si="0"/>
        <v>1950870.9250901071</v>
      </c>
      <c r="M39" s="27">
        <f t="shared" si="1"/>
        <v>177351.90228091882</v>
      </c>
      <c r="N39" s="27"/>
    </row>
    <row r="40" spans="1:16" ht="15.75" customHeight="1" x14ac:dyDescent="0.35">
      <c r="A40" s="17">
        <v>210040</v>
      </c>
      <c r="B40" s="16" t="s">
        <v>63</v>
      </c>
      <c r="C40" s="15">
        <v>318082329</v>
      </c>
      <c r="D40" s="14">
        <v>0.86285797189406666</v>
      </c>
      <c r="E40" s="29">
        <v>274459873.29628128</v>
      </c>
      <c r="F40" s="29">
        <v>99162.495876328336</v>
      </c>
      <c r="G40" s="33">
        <v>3649740.0559485783</v>
      </c>
      <c r="H40" s="29">
        <v>3748902.5518249068</v>
      </c>
      <c r="I40" s="29">
        <v>312408.54598540888</v>
      </c>
      <c r="J40" s="29"/>
      <c r="K40" s="28">
        <v>369664.76689904858</v>
      </c>
      <c r="L40" s="1">
        <f t="shared" si="0"/>
        <v>3379237.7849258585</v>
      </c>
      <c r="M40" s="27">
        <f t="shared" si="1"/>
        <v>307203.43499325984</v>
      </c>
      <c r="N40" s="27"/>
    </row>
    <row r="41" spans="1:16" ht="14.25" customHeight="1" x14ac:dyDescent="0.35">
      <c r="A41" s="17">
        <v>210043</v>
      </c>
      <c r="B41" s="16" t="s">
        <v>64</v>
      </c>
      <c r="C41" s="15">
        <v>531406842</v>
      </c>
      <c r="D41" s="14">
        <v>0.86223121845543205</v>
      </c>
      <c r="E41" s="29">
        <v>458195568.87321329</v>
      </c>
      <c r="F41" s="29">
        <v>165546.2988569322</v>
      </c>
      <c r="G41" s="33">
        <v>6093039.0336858416</v>
      </c>
      <c r="H41" s="29">
        <v>6258585.3325427733</v>
      </c>
      <c r="I41" s="29">
        <v>521548.7777118978</v>
      </c>
      <c r="J41" s="29"/>
      <c r="K41" s="28">
        <v>648634.84738860524</v>
      </c>
      <c r="L41" s="1">
        <f t="shared" si="0"/>
        <v>5609950.4851541677</v>
      </c>
      <c r="M41" s="27">
        <f t="shared" si="1"/>
        <v>509995.4986503789</v>
      </c>
      <c r="N41" s="27"/>
    </row>
    <row r="42" spans="1:16" ht="15" customHeight="1" x14ac:dyDescent="0.35">
      <c r="A42" s="17">
        <v>210044</v>
      </c>
      <c r="B42" s="16" t="s">
        <v>65</v>
      </c>
      <c r="C42" s="15">
        <v>514599781</v>
      </c>
      <c r="D42" s="14">
        <v>0.86496429922876006</v>
      </c>
      <c r="E42" s="29">
        <v>445110438.9559384</v>
      </c>
      <c r="F42" s="29">
        <v>160818.63456896442</v>
      </c>
      <c r="G42" s="33">
        <v>5919034.2794651212</v>
      </c>
      <c r="H42" s="29">
        <v>6079852.9140340853</v>
      </c>
      <c r="I42" s="29">
        <v>506654.40950284043</v>
      </c>
      <c r="J42" s="29"/>
      <c r="K42" s="28">
        <v>680104.81699876743</v>
      </c>
      <c r="L42" s="1">
        <f t="shared" si="0"/>
        <v>5399748.0970353177</v>
      </c>
      <c r="M42" s="27">
        <f t="shared" si="1"/>
        <v>490886.19063957431</v>
      </c>
      <c r="N42" s="27"/>
    </row>
    <row r="43" spans="1:16" ht="15.75" customHeight="1" x14ac:dyDescent="0.35">
      <c r="A43" s="17">
        <v>210045</v>
      </c>
      <c r="B43" s="16" t="s">
        <v>66</v>
      </c>
      <c r="C43" s="15">
        <v>0</v>
      </c>
      <c r="D43" s="14"/>
      <c r="E43" s="29">
        <v>0</v>
      </c>
      <c r="F43" s="29">
        <v>0</v>
      </c>
      <c r="G43" s="33">
        <v>0</v>
      </c>
      <c r="H43" s="29">
        <v>0</v>
      </c>
      <c r="I43" s="29">
        <v>0</v>
      </c>
      <c r="J43" s="29"/>
      <c r="K43" s="28">
        <v>0</v>
      </c>
      <c r="L43" s="1">
        <f t="shared" si="0"/>
        <v>0</v>
      </c>
      <c r="M43" s="27">
        <f t="shared" si="1"/>
        <v>0</v>
      </c>
      <c r="N43" s="27"/>
    </row>
    <row r="44" spans="1:16" ht="15.75" customHeight="1" x14ac:dyDescent="0.35">
      <c r="A44" s="17">
        <v>210048</v>
      </c>
      <c r="B44" s="16" t="s">
        <v>67</v>
      </c>
      <c r="C44" s="15">
        <v>367976574</v>
      </c>
      <c r="D44" s="14">
        <v>0.86908392276379631</v>
      </c>
      <c r="E44" s="29">
        <v>319802524.4171024</v>
      </c>
      <c r="F44" s="29">
        <v>115544.81945896894</v>
      </c>
      <c r="G44" s="33">
        <v>4252702.1139391698</v>
      </c>
      <c r="H44" s="29">
        <v>4368246.9333981387</v>
      </c>
      <c r="I44" s="29">
        <v>364020.57778317825</v>
      </c>
      <c r="J44" s="29"/>
      <c r="K44" s="28">
        <v>415408.99645553861</v>
      </c>
      <c r="L44" s="1">
        <f t="shared" si="0"/>
        <v>3952837.9369426002</v>
      </c>
      <c r="M44" s="27">
        <f t="shared" si="1"/>
        <v>359348.9033584182</v>
      </c>
      <c r="N44" s="27"/>
      <c r="P44" s="2" t="s">
        <v>1</v>
      </c>
    </row>
    <row r="45" spans="1:16" ht="13.5" customHeight="1" x14ac:dyDescent="0.35">
      <c r="A45" s="17">
        <v>210049</v>
      </c>
      <c r="B45" s="16" t="s">
        <v>68</v>
      </c>
      <c r="C45" s="15">
        <v>381553293</v>
      </c>
      <c r="D45" s="14">
        <v>0.86541751974749703</v>
      </c>
      <c r="E45" s="29">
        <v>330202904.47955</v>
      </c>
      <c r="F45" s="29">
        <v>119302.48221916915</v>
      </c>
      <c r="G45" s="33">
        <v>4391005.3320202595</v>
      </c>
      <c r="H45" s="29">
        <v>4510307.8142394284</v>
      </c>
      <c r="I45" s="29">
        <v>375858.98451995238</v>
      </c>
      <c r="J45" s="29"/>
      <c r="K45" s="28">
        <v>457451.64611798996</v>
      </c>
      <c r="L45" s="1">
        <f t="shared" si="0"/>
        <v>4052856.1681214385</v>
      </c>
      <c r="M45" s="27">
        <f t="shared" si="1"/>
        <v>368441.46982922166</v>
      </c>
      <c r="N45" s="27"/>
    </row>
    <row r="46" spans="1:16" ht="14.25" customHeight="1" x14ac:dyDescent="0.35">
      <c r="A46" s="17">
        <v>210051</v>
      </c>
      <c r="B46" s="16" t="s">
        <v>69</v>
      </c>
      <c r="C46" s="15">
        <v>309404713</v>
      </c>
      <c r="D46" s="14">
        <v>0.83694326324412849</v>
      </c>
      <c r="E46" s="29">
        <v>258954190.16133302</v>
      </c>
      <c r="F46" s="29">
        <v>93560.284443879224</v>
      </c>
      <c r="G46" s="33">
        <v>3443547.0261522853</v>
      </c>
      <c r="H46" s="29">
        <v>3537107.3105961643</v>
      </c>
      <c r="I46" s="29">
        <v>294758.94254968036</v>
      </c>
      <c r="J46" s="29"/>
      <c r="K46" s="28">
        <v>350143.98705839989</v>
      </c>
      <c r="L46" s="1">
        <f t="shared" si="0"/>
        <v>3186963.3235377646</v>
      </c>
      <c r="M46" s="27">
        <f t="shared" si="1"/>
        <v>289723.93850343314</v>
      </c>
      <c r="N46" s="27"/>
    </row>
    <row r="47" spans="1:16" ht="15.75" customHeight="1" x14ac:dyDescent="0.35">
      <c r="A47" s="17">
        <v>210055</v>
      </c>
      <c r="B47" s="16" t="s">
        <v>70</v>
      </c>
      <c r="C47" s="15">
        <v>49488494</v>
      </c>
      <c r="D47" s="14">
        <v>0.67619610319847134</v>
      </c>
      <c r="E47" s="29">
        <v>33463926.795960929</v>
      </c>
      <c r="F47" s="29">
        <v>12090.534266654091</v>
      </c>
      <c r="G47" s="33">
        <v>444999.96516687312</v>
      </c>
      <c r="H47" s="29">
        <v>457090.49943352718</v>
      </c>
      <c r="I47" s="29">
        <v>38090.874952793929</v>
      </c>
      <c r="J47" s="29"/>
      <c r="K47" s="28">
        <v>49572.823258654498</v>
      </c>
      <c r="L47" s="1">
        <f t="shared" si="0"/>
        <v>407517.67617487267</v>
      </c>
      <c r="M47" s="27">
        <f t="shared" si="1"/>
        <v>37047.061470442968</v>
      </c>
      <c r="N47" s="27"/>
    </row>
    <row r="48" spans="1:16" ht="15.75" customHeight="1" x14ac:dyDescent="0.35">
      <c r="A48" s="17">
        <v>210056</v>
      </c>
      <c r="B48" s="16" t="s">
        <v>71</v>
      </c>
      <c r="C48" s="15">
        <v>318574382</v>
      </c>
      <c r="D48" s="14">
        <v>0.85585778862514261</v>
      </c>
      <c r="E48" s="29">
        <v>272654366.09114146</v>
      </c>
      <c r="F48" s="29">
        <v>98510.165178095136</v>
      </c>
      <c r="G48" s="33">
        <v>3625730.6009825002</v>
      </c>
      <c r="H48" s="29">
        <v>3724240.7661605952</v>
      </c>
      <c r="I48" s="29">
        <v>310353.39718004962</v>
      </c>
      <c r="J48" s="29"/>
      <c r="K48" s="28">
        <v>346955.57193686598</v>
      </c>
      <c r="L48" s="1">
        <f t="shared" si="0"/>
        <v>3377285.1942237294</v>
      </c>
      <c r="M48" s="27">
        <f t="shared" si="1"/>
        <v>307025.92674761178</v>
      </c>
      <c r="N48" s="27"/>
    </row>
    <row r="49" spans="1:17" ht="15.75" customHeight="1" x14ac:dyDescent="0.35">
      <c r="A49" s="17">
        <v>210057</v>
      </c>
      <c r="B49" s="16" t="s">
        <v>72</v>
      </c>
      <c r="C49" s="15">
        <v>538232562</v>
      </c>
      <c r="D49" s="14">
        <v>0.85168635140646887</v>
      </c>
      <c r="E49" s="29">
        <v>458405326.93793607</v>
      </c>
      <c r="F49" s="29">
        <v>165622.08455550548</v>
      </c>
      <c r="G49" s="33">
        <v>6095828.3755363729</v>
      </c>
      <c r="H49" s="29">
        <v>6261450.4600918787</v>
      </c>
      <c r="I49" s="29">
        <v>521787.53834098991</v>
      </c>
      <c r="J49" s="29"/>
      <c r="K49" s="28">
        <v>626586.57297742751</v>
      </c>
      <c r="L49" s="1">
        <f t="shared" si="0"/>
        <v>5634863.8871144513</v>
      </c>
      <c r="M49" s="27">
        <f t="shared" si="1"/>
        <v>512260.35337404103</v>
      </c>
      <c r="N49" s="27"/>
    </row>
    <row r="50" spans="1:17" ht="15.75" customHeight="1" x14ac:dyDescent="0.35">
      <c r="A50" s="17">
        <v>210058</v>
      </c>
      <c r="B50" s="16" t="s">
        <v>73</v>
      </c>
      <c r="C50" s="15">
        <v>147003947</v>
      </c>
      <c r="D50" s="14">
        <v>0.8638769443752623</v>
      </c>
      <c r="E50" s="29">
        <v>126993320.54546301</v>
      </c>
      <c r="F50" s="29">
        <v>45882.753182344131</v>
      </c>
      <c r="G50" s="33">
        <v>1688744.5267175741</v>
      </c>
      <c r="H50" s="29">
        <v>1734627.2798999182</v>
      </c>
      <c r="I50" s="29">
        <v>144552.27332499318</v>
      </c>
      <c r="J50" s="29"/>
      <c r="K50" s="28">
        <v>195523.93104056921</v>
      </c>
      <c r="L50" s="1">
        <f t="shared" si="0"/>
        <v>1539103.348859349</v>
      </c>
      <c r="M50" s="27">
        <f t="shared" si="1"/>
        <v>139918.48625994081</v>
      </c>
      <c r="N50" s="27"/>
    </row>
    <row r="51" spans="1:17" ht="15.75" customHeight="1" x14ac:dyDescent="0.35">
      <c r="A51" s="17">
        <v>210060</v>
      </c>
      <c r="B51" s="16" t="s">
        <v>74</v>
      </c>
      <c r="C51" s="15">
        <v>69918432</v>
      </c>
      <c r="D51" s="14">
        <v>0.7644486471723988</v>
      </c>
      <c r="E51" s="29">
        <v>53449050.754815355</v>
      </c>
      <c r="F51" s="29">
        <v>19311.17001335384</v>
      </c>
      <c r="G51" s="33">
        <v>710760.15283914842</v>
      </c>
      <c r="H51" s="29">
        <v>730071.32285250234</v>
      </c>
      <c r="I51" s="29">
        <v>60839.276904375198</v>
      </c>
      <c r="J51" s="29"/>
      <c r="K51" s="28">
        <v>74063.623082426988</v>
      </c>
      <c r="L51" s="1">
        <f t="shared" si="0"/>
        <v>656007.69977007539</v>
      </c>
      <c r="M51" s="27">
        <f t="shared" si="1"/>
        <v>59637.063615461397</v>
      </c>
      <c r="N51" s="27"/>
      <c r="P51" s="34"/>
    </row>
    <row r="52" spans="1:17" ht="15.75" customHeight="1" x14ac:dyDescent="0.35">
      <c r="A52" s="17">
        <v>210061</v>
      </c>
      <c r="B52" s="16" t="s">
        <v>75</v>
      </c>
      <c r="C52" s="15">
        <v>133702119</v>
      </c>
      <c r="D52" s="14">
        <v>0.85965034603504076</v>
      </c>
      <c r="E52" s="29">
        <v>114937072.86396819</v>
      </c>
      <c r="F52" s="29">
        <v>41526.824584688467</v>
      </c>
      <c r="G52" s="33">
        <v>1528421.7459805585</v>
      </c>
      <c r="H52" s="29">
        <v>1569948.570565247</v>
      </c>
      <c r="I52" s="29">
        <v>130829.04754710391</v>
      </c>
      <c r="J52" s="29"/>
      <c r="K52" s="28">
        <v>161354.6835334957</v>
      </c>
      <c r="L52" s="1">
        <f t="shared" si="0"/>
        <v>1408593.8870317512</v>
      </c>
      <c r="M52" s="27">
        <f t="shared" si="1"/>
        <v>128053.9897301592</v>
      </c>
      <c r="N52" s="27"/>
    </row>
    <row r="53" spans="1:17" ht="15.75" customHeight="1" x14ac:dyDescent="0.35">
      <c r="A53" s="17">
        <v>210062</v>
      </c>
      <c r="B53" s="16" t="s">
        <v>76</v>
      </c>
      <c r="C53" s="15">
        <v>332596709</v>
      </c>
      <c r="D53" s="14">
        <v>0.85185752866668252</v>
      </c>
      <c r="E53" s="29">
        <v>283325010.57141179</v>
      </c>
      <c r="F53" s="29">
        <v>102365.47461391315</v>
      </c>
      <c r="G53" s="33">
        <v>3767627.7683705641</v>
      </c>
      <c r="H53" s="29">
        <v>3869993.242984477</v>
      </c>
      <c r="I53" s="29">
        <v>322499.43691537308</v>
      </c>
      <c r="J53" s="29"/>
      <c r="K53" s="28">
        <v>368605.04262888752</v>
      </c>
      <c r="L53" s="1">
        <f t="shared" si="0"/>
        <v>3501388.2003555894</v>
      </c>
      <c r="M53" s="27">
        <f t="shared" si="1"/>
        <v>318308.01821414451</v>
      </c>
      <c r="N53" s="27"/>
    </row>
    <row r="54" spans="1:17" ht="15.75" customHeight="1" x14ac:dyDescent="0.35">
      <c r="A54" s="17">
        <v>210063</v>
      </c>
      <c r="B54" s="16" t="s">
        <v>77</v>
      </c>
      <c r="C54" s="15">
        <v>479379053</v>
      </c>
      <c r="D54" s="14">
        <v>0.86152279413841715</v>
      </c>
      <c r="E54" s="29">
        <v>412995981.19198835</v>
      </c>
      <c r="F54" s="29">
        <v>149215.6641698982</v>
      </c>
      <c r="G54" s="33">
        <v>5491979.4190643486</v>
      </c>
      <c r="H54" s="29">
        <v>5641195.0832342468</v>
      </c>
      <c r="I54" s="29">
        <v>470099.59026952059</v>
      </c>
      <c r="J54" s="29"/>
      <c r="K54" s="28">
        <v>573890.4679670718</v>
      </c>
      <c r="L54" s="1">
        <f t="shared" si="0"/>
        <v>5067304.6152671752</v>
      </c>
      <c r="M54" s="27">
        <f t="shared" si="1"/>
        <v>460664.05593337957</v>
      </c>
      <c r="N54" s="27"/>
    </row>
    <row r="55" spans="1:17" ht="15.75" customHeight="1" x14ac:dyDescent="0.35">
      <c r="A55" s="17">
        <v>210064</v>
      </c>
      <c r="B55" s="16" t="s">
        <v>78</v>
      </c>
      <c r="C55" s="15">
        <v>77865468</v>
      </c>
      <c r="D55" s="14">
        <v>0.8473207920221727</v>
      </c>
      <c r="E55" s="29">
        <v>65977030.016937144</v>
      </c>
      <c r="F55" s="29">
        <v>23837.535477997924</v>
      </c>
      <c r="G55" s="33">
        <v>877355.97314581962</v>
      </c>
      <c r="H55" s="29">
        <v>901193.50862381759</v>
      </c>
      <c r="I55" s="29">
        <v>75099.459051984799</v>
      </c>
      <c r="J55" s="29"/>
      <c r="K55" s="28">
        <v>85937.121062219128</v>
      </c>
      <c r="L55" s="1">
        <f t="shared" si="0"/>
        <v>815256.38756159844</v>
      </c>
      <c r="M55" s="27">
        <f t="shared" si="1"/>
        <v>74114.217051054409</v>
      </c>
      <c r="N55" s="27"/>
    </row>
    <row r="56" spans="1:17" ht="15.75" customHeight="1" x14ac:dyDescent="0.35">
      <c r="A56" s="26">
        <v>210065</v>
      </c>
      <c r="B56" s="25" t="s">
        <v>79</v>
      </c>
      <c r="C56" s="32">
        <v>148552551</v>
      </c>
      <c r="D56" s="23">
        <v>0.87631529506940964</v>
      </c>
      <c r="E56" s="30">
        <f>C56*D56</f>
        <v>130178872.56287852</v>
      </c>
      <c r="F56" s="30">
        <v>47709.169531112544</v>
      </c>
      <c r="G56" s="31">
        <v>1755966.9664921355</v>
      </c>
      <c r="H56" s="30">
        <v>1803676.1360232485</v>
      </c>
      <c r="I56" s="30">
        <f>+H56/12</f>
        <v>150306.34466860406</v>
      </c>
      <c r="J56" s="29"/>
      <c r="K56" s="28"/>
      <c r="L56" s="1"/>
      <c r="M56" s="27"/>
      <c r="N56" s="27"/>
      <c r="P56" s="8"/>
      <c r="Q56" s="8"/>
    </row>
    <row r="57" spans="1:17" ht="15.75" customHeight="1" x14ac:dyDescent="0.35">
      <c r="A57" s="26">
        <v>218992</v>
      </c>
      <c r="B57" s="25" t="s">
        <v>80</v>
      </c>
      <c r="C57" s="24">
        <v>276194086</v>
      </c>
      <c r="D57" s="23">
        <v>0.84685077470279735</v>
      </c>
      <c r="E57" s="21">
        <f>C57*D57</f>
        <v>233895175.69743103</v>
      </c>
      <c r="F57" s="21">
        <v>85189.788577281186</v>
      </c>
      <c r="G57" s="22">
        <v>3135465.4900585026</v>
      </c>
      <c r="H57" s="21">
        <v>3220655.2786357845</v>
      </c>
      <c r="I57" s="21">
        <f>+H57/12</f>
        <v>268387.93988631538</v>
      </c>
      <c r="J57" s="20"/>
      <c r="K57" s="19"/>
      <c r="L57" s="3"/>
      <c r="M57" s="18"/>
      <c r="N57" s="18"/>
      <c r="P57" s="8"/>
      <c r="Q57" s="8"/>
    </row>
    <row r="58" spans="1:17" ht="15.75" customHeight="1" x14ac:dyDescent="0.35">
      <c r="A58" s="17">
        <v>9999</v>
      </c>
      <c r="B58" s="16" t="s">
        <v>0</v>
      </c>
      <c r="C58" s="15">
        <f>SUM(C9:C57)</f>
        <v>21032402111</v>
      </c>
      <c r="D58" s="14">
        <f>SUMPRODUCT(C9:C57,D9:D57)/C58</f>
        <v>0.85202131101245715</v>
      </c>
      <c r="E58" s="1">
        <f>SUM(E9:E57)</f>
        <v>17920054820.355392</v>
      </c>
      <c r="F58" s="1">
        <f>+E58/$E$58*$F$8</f>
        <v>56475884</v>
      </c>
      <c r="G58" s="13">
        <f>E58/$E$58*$G$8</f>
        <v>238349116</v>
      </c>
      <c r="H58" s="1">
        <f>SUM(H9:H57)</f>
        <v>244825000.00000003</v>
      </c>
      <c r="I58" s="1">
        <f>SUM(I9:I57)</f>
        <v>20402083.333333336</v>
      </c>
      <c r="J58" s="1"/>
      <c r="K58" s="12"/>
      <c r="L58" s="11"/>
      <c r="M58" s="10"/>
      <c r="N58" s="10"/>
    </row>
    <row r="59" spans="1:17" ht="15.75" customHeight="1" x14ac:dyDescent="0.35">
      <c r="E59" s="6"/>
      <c r="F59" s="7">
        <f>+F58/E58</f>
        <v>3.151546385664459E-3</v>
      </c>
      <c r="G59" s="9">
        <f>+G58/E58</f>
        <v>1.3300691230545746E-2</v>
      </c>
      <c r="H59" s="6">
        <f>H58/E58</f>
        <v>1.3662067580390617E-2</v>
      </c>
      <c r="P59" s="8"/>
      <c r="Q59" s="8"/>
    </row>
    <row r="60" spans="1:17" ht="15.75" customHeight="1" x14ac:dyDescent="0.35">
      <c r="E60" s="6"/>
      <c r="F60" s="7"/>
      <c r="G60" s="7"/>
      <c r="H60" s="6"/>
      <c r="K60" s="5"/>
      <c r="L60" s="4"/>
      <c r="M60" s="4"/>
      <c r="N60" s="4"/>
    </row>
    <row r="61" spans="1:17" ht="15.75" customHeight="1" x14ac:dyDescent="0.35">
      <c r="K61" s="5"/>
      <c r="L61" s="4"/>
      <c r="M61" s="4"/>
      <c r="N61" s="4"/>
    </row>
    <row r="62" spans="1:17" ht="15.75" customHeight="1" x14ac:dyDescent="0.35">
      <c r="J62" s="1"/>
    </row>
    <row r="63" spans="1:17" ht="15.75" customHeight="1" x14ac:dyDescent="0.35">
      <c r="J63" s="3"/>
    </row>
    <row r="64" spans="1:17" ht="15.75" customHeight="1" x14ac:dyDescent="0.35">
      <c r="J64" s="1"/>
    </row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.75" customHeight="1" x14ac:dyDescent="0.35"/>
    <row r="984" customFormat="1" ht="15.75" customHeight="1" x14ac:dyDescent="0.35"/>
    <row r="985" customFormat="1" ht="15.75" customHeight="1" x14ac:dyDescent="0.35"/>
    <row r="986" customFormat="1" ht="15.75" customHeight="1" x14ac:dyDescent="0.35"/>
    <row r="987" customFormat="1" ht="15.75" customHeight="1" x14ac:dyDescent="0.35"/>
    <row r="988" customFormat="1" ht="15.75" customHeight="1" x14ac:dyDescent="0.35"/>
    <row r="989" customFormat="1" ht="15.75" customHeight="1" x14ac:dyDescent="0.35"/>
    <row r="990" customFormat="1" ht="15.75" customHeight="1" x14ac:dyDescent="0.35"/>
    <row r="991" customFormat="1" ht="15.75" customHeight="1" x14ac:dyDescent="0.35"/>
    <row r="992" customFormat="1" ht="15.75" customHeight="1" x14ac:dyDescent="0.35"/>
    <row r="993" customFormat="1" ht="15.75" customHeight="1" x14ac:dyDescent="0.35"/>
    <row r="994" customFormat="1" ht="15.75" customHeight="1" x14ac:dyDescent="0.35"/>
    <row r="995" customFormat="1" ht="15.75" customHeight="1" x14ac:dyDescent="0.35"/>
    <row r="996" customFormat="1" ht="15.75" customHeight="1" x14ac:dyDescent="0.35"/>
    <row r="997" customFormat="1" ht="15.75" customHeight="1" x14ac:dyDescent="0.35"/>
    <row r="998" customFormat="1" ht="15.75" customHeight="1" x14ac:dyDescent="0.35"/>
    <row r="999" customFormat="1" ht="15.75" customHeight="1" x14ac:dyDescent="0.35"/>
    <row r="1000" customFormat="1" ht="15.75" customHeight="1" x14ac:dyDescent="0.35"/>
  </sheetData>
  <mergeCells count="2">
    <mergeCell ref="A1:I1"/>
    <mergeCell ref="K3:M3"/>
  </mergeCells>
  <pageMargins left="0" right="0" top="0" bottom="0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ED0E05-F9E7-48F4-98C2-D191DAC5A09F}"/>
</file>

<file path=customXml/itemProps2.xml><?xml version="1.0" encoding="utf-8"?>
<ds:datastoreItem xmlns:ds="http://schemas.openxmlformats.org/officeDocument/2006/customXml" ds:itemID="{58757E60-093B-45AC-AB74-20B3B507D492}"/>
</file>

<file path=customXml/itemProps3.xml><?xml version="1.0" encoding="utf-8"?>
<ds:datastoreItem xmlns:ds="http://schemas.openxmlformats.org/officeDocument/2006/customXml" ds:itemID="{452A3027-4FB1-4A22-A6F8-C5AB45AEC7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Deficit Assessment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Tamayo</dc:creator>
  <cp:lastModifiedBy>Daniela Tamayo</cp:lastModifiedBy>
  <dcterms:created xsi:type="dcterms:W3CDTF">2024-11-12T15:00:50Z</dcterms:created>
  <dcterms:modified xsi:type="dcterms:W3CDTF">2025-06-18T14:25:05Z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