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cgrim\Downloads\"/>
    </mc:Choice>
  </mc:AlternateContent>
  <xr:revisionPtr revIDLastSave="0" documentId="13_ncr:1_{85883316-B38C-479B-9DEF-966E2D02A268}" xr6:coauthVersionLast="47" xr6:coauthVersionMax="47" xr10:uidLastSave="{00000000-0000-0000-0000-000000000000}"/>
  <bookViews>
    <workbookView xWindow="11424" yWindow="-2772" windowWidth="23232" windowHeight="13992" xr2:uid="{00000000-000D-0000-FFFF-FFFF00000000}"/>
  </bookViews>
  <sheets>
    <sheet name="FY2024 Prj Inflation" sheetId="1" r:id="rId1"/>
    <sheet name="Sheet3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E58" i="3"/>
  <c r="F58" i="3"/>
  <c r="D58" i="3"/>
  <c r="F15" i="1" l="1"/>
  <c r="L5" i="1"/>
  <c r="L4" i="1"/>
  <c r="J15" i="1"/>
  <c r="J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8" i="1"/>
  <c r="K9" i="1"/>
  <c r="L9" i="1" s="1"/>
  <c r="K10" i="1"/>
  <c r="K11" i="1"/>
  <c r="K12" i="1"/>
  <c r="K13" i="1"/>
  <c r="K14" i="1"/>
  <c r="K15" i="1"/>
  <c r="L15" i="1" s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8" i="1"/>
  <c r="F9" i="1" l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8" i="1"/>
  <c r="B59" i="1" l="1"/>
  <c r="B58" i="1"/>
  <c r="B57" i="1"/>
  <c r="B56" i="1"/>
  <c r="J55" i="1"/>
  <c r="B55" i="1"/>
  <c r="B54" i="1"/>
  <c r="B53" i="1"/>
  <c r="B52" i="1"/>
  <c r="B51" i="1"/>
  <c r="B50" i="1"/>
  <c r="J48" i="1"/>
  <c r="B46" i="1"/>
  <c r="G45" i="1"/>
  <c r="B45" i="1"/>
  <c r="B44" i="1"/>
  <c r="G44" i="1" s="1"/>
  <c r="B43" i="1"/>
  <c r="B42" i="1"/>
  <c r="B41" i="1"/>
  <c r="B40" i="1"/>
  <c r="B39" i="1"/>
  <c r="B38" i="1"/>
  <c r="B37" i="1"/>
  <c r="G37" i="1" s="1"/>
  <c r="B36" i="1"/>
  <c r="G36" i="1" s="1"/>
  <c r="B35" i="1"/>
  <c r="B34" i="1"/>
  <c r="G33" i="1"/>
  <c r="B33" i="1"/>
  <c r="B32" i="1"/>
  <c r="G31" i="1"/>
  <c r="B31" i="1"/>
  <c r="B30" i="1"/>
  <c r="G30" i="1" s="1"/>
  <c r="B29" i="1"/>
  <c r="B28" i="1"/>
  <c r="B27" i="1"/>
  <c r="J26" i="1"/>
  <c r="B26" i="1"/>
  <c r="B25" i="1"/>
  <c r="B24" i="1"/>
  <c r="B23" i="1"/>
  <c r="B22" i="1"/>
  <c r="B21" i="1"/>
  <c r="B20" i="1"/>
  <c r="J19" i="1"/>
  <c r="B19" i="1"/>
  <c r="B18" i="1"/>
  <c r="B17" i="1"/>
  <c r="B16" i="1"/>
  <c r="G16" i="1" s="1"/>
  <c r="B15" i="1"/>
  <c r="J14" i="1"/>
  <c r="B14" i="1"/>
  <c r="B13" i="1"/>
  <c r="B12" i="1"/>
  <c r="B11" i="1"/>
  <c r="B10" i="1"/>
  <c r="B9" i="1"/>
  <c r="J8" i="1"/>
  <c r="B8" i="1"/>
  <c r="J40" i="1" l="1"/>
  <c r="L40" i="1" s="1"/>
  <c r="I7" i="1"/>
  <c r="J49" i="1"/>
  <c r="L49" i="1" s="1"/>
  <c r="J43" i="1"/>
  <c r="J27" i="1"/>
  <c r="J21" i="1"/>
  <c r="L21" i="1" s="1"/>
  <c r="J33" i="1"/>
  <c r="L33" i="1" s="1"/>
  <c r="M33" i="1" s="1"/>
  <c r="J44" i="1"/>
  <c r="L44" i="1" s="1"/>
  <c r="M44" i="1" s="1"/>
  <c r="J57" i="1"/>
  <c r="J37" i="1"/>
  <c r="L37" i="1" s="1"/>
  <c r="M37" i="1" s="1"/>
  <c r="J20" i="1"/>
  <c r="L20" i="1" s="1"/>
  <c r="J10" i="1"/>
  <c r="L10" i="1" s="1"/>
  <c r="J28" i="1"/>
  <c r="L28" i="1" s="1"/>
  <c r="J38" i="1"/>
  <c r="L38" i="1" s="1"/>
  <c r="J56" i="1"/>
  <c r="J16" i="1"/>
  <c r="L16" i="1" s="1"/>
  <c r="M16" i="1" s="1"/>
  <c r="J22" i="1"/>
  <c r="L22" i="1" s="1"/>
  <c r="J58" i="1"/>
  <c r="J32" i="1"/>
  <c r="L32" i="1" s="1"/>
  <c r="J11" i="1"/>
  <c r="J29" i="1"/>
  <c r="J34" i="1"/>
  <c r="J51" i="1"/>
  <c r="J23" i="1"/>
  <c r="L23" i="1" s="1"/>
  <c r="J30" i="1"/>
  <c r="J45" i="1"/>
  <c r="L45" i="1" s="1"/>
  <c r="M45" i="1" s="1"/>
  <c r="J59" i="1"/>
  <c r="L59" i="1" s="1"/>
  <c r="J12" i="1"/>
  <c r="L12" i="1" s="1"/>
  <c r="J24" i="1"/>
  <c r="L24" i="1" s="1"/>
  <c r="M24" i="1" s="1"/>
  <c r="J35" i="1"/>
  <c r="L35" i="1" s="1"/>
  <c r="J52" i="1"/>
  <c r="J17" i="1"/>
  <c r="J41" i="1"/>
  <c r="L41" i="1" s="1"/>
  <c r="J53" i="1"/>
  <c r="J25" i="1"/>
  <c r="J36" i="1"/>
  <c r="L36" i="1" s="1"/>
  <c r="M36" i="1" s="1"/>
  <c r="J18" i="1"/>
  <c r="J31" i="1"/>
  <c r="L31" i="1" s="1"/>
  <c r="M31" i="1" s="1"/>
  <c r="J47" i="1"/>
  <c r="L47" i="1" s="1"/>
  <c r="G15" i="1"/>
  <c r="G56" i="1"/>
  <c r="G12" i="1"/>
  <c r="G43" i="1"/>
  <c r="G26" i="1"/>
  <c r="G58" i="1"/>
  <c r="G49" i="1"/>
  <c r="L19" i="1"/>
  <c r="L55" i="1"/>
  <c r="L30" i="1"/>
  <c r="M30" i="1" s="1"/>
  <c r="L43" i="1"/>
  <c r="L26" i="1"/>
  <c r="G35" i="1"/>
  <c r="G47" i="1"/>
  <c r="G14" i="1"/>
  <c r="L58" i="1"/>
  <c r="G46" i="1"/>
  <c r="L27" i="1"/>
  <c r="G48" i="1"/>
  <c r="G10" i="1"/>
  <c r="L25" i="1"/>
  <c r="G9" i="1"/>
  <c r="L14" i="1"/>
  <c r="G18" i="1"/>
  <c r="G23" i="1"/>
  <c r="G28" i="1"/>
  <c r="L48" i="1"/>
  <c r="L11" i="1"/>
  <c r="L53" i="1"/>
  <c r="L8" i="1"/>
  <c r="J13" i="1"/>
  <c r="L13" i="1" s="1"/>
  <c r="G17" i="1"/>
  <c r="G22" i="1"/>
  <c r="G27" i="1"/>
  <c r="L29" i="1"/>
  <c r="G38" i="1"/>
  <c r="G50" i="1"/>
  <c r="L34" i="1"/>
  <c r="J39" i="1"/>
  <c r="L57" i="1"/>
  <c r="L18" i="1"/>
  <c r="G21" i="1"/>
  <c r="L51" i="1"/>
  <c r="J46" i="1"/>
  <c r="L46" i="1" s="1"/>
  <c r="G54" i="1"/>
  <c r="J50" i="1"/>
  <c r="L50" i="1" s="1"/>
  <c r="G59" i="1"/>
  <c r="G41" i="1"/>
  <c r="G53" i="1"/>
  <c r="G40" i="1"/>
  <c r="J54" i="1"/>
  <c r="L54" i="1" s="1"/>
  <c r="G19" i="1"/>
  <c r="G29" i="1"/>
  <c r="G52" i="1"/>
  <c r="G13" i="1"/>
  <c r="G34" i="1"/>
  <c r="G57" i="1"/>
  <c r="G39" i="1"/>
  <c r="G51" i="1"/>
  <c r="M40" i="1" l="1"/>
  <c r="M21" i="1"/>
  <c r="M15" i="1"/>
  <c r="M10" i="1"/>
  <c r="L52" i="1"/>
  <c r="M52" i="1" s="1"/>
  <c r="M43" i="1"/>
  <c r="L56" i="1"/>
  <c r="M56" i="1" s="1"/>
  <c r="L17" i="1"/>
  <c r="M17" i="1" s="1"/>
  <c r="M27" i="1"/>
  <c r="M35" i="1"/>
  <c r="M9" i="1"/>
  <c r="M12" i="1"/>
  <c r="M46" i="1"/>
  <c r="M26" i="1"/>
  <c r="M57" i="1"/>
  <c r="M13" i="1"/>
  <c r="M51" i="1"/>
  <c r="M49" i="1"/>
  <c r="M22" i="1"/>
  <c r="M58" i="1"/>
  <c r="M47" i="1"/>
  <c r="M48" i="1"/>
  <c r="M14" i="1"/>
  <c r="M18" i="1"/>
  <c r="F7" i="1"/>
  <c r="G20" i="1"/>
  <c r="M20" i="1" s="1"/>
  <c r="L39" i="1"/>
  <c r="M39" i="1" s="1"/>
  <c r="M50" i="1"/>
  <c r="G32" i="1"/>
  <c r="M32" i="1" s="1"/>
  <c r="M23" i="1"/>
  <c r="G25" i="1"/>
  <c r="M25" i="1" s="1"/>
  <c r="G55" i="1"/>
  <c r="M55" i="1" s="1"/>
  <c r="M34" i="1"/>
  <c r="M28" i="1"/>
  <c r="M19" i="1"/>
  <c r="M53" i="1"/>
  <c r="M29" i="1"/>
  <c r="M41" i="1"/>
  <c r="G11" i="1"/>
  <c r="E7" i="1"/>
  <c r="G8" i="1"/>
  <c r="M54" i="1"/>
  <c r="M38" i="1"/>
  <c r="M59" i="1"/>
  <c r="J7" i="1"/>
  <c r="L7" i="1" l="1"/>
  <c r="M11" i="1"/>
  <c r="G7" i="1"/>
  <c r="M8" i="1"/>
  <c r="M7" i="1" l="1"/>
  <c r="D5" i="1" s="1"/>
  <c r="D14" i="1" s="1"/>
  <c r="H14" i="1" s="1"/>
  <c r="N14" i="1" s="1"/>
  <c r="O14" i="1" s="1"/>
  <c r="D54" i="1" l="1"/>
  <c r="H54" i="1" s="1"/>
  <c r="N54" i="1" s="1"/>
  <c r="O54" i="1" s="1"/>
  <c r="D13" i="1"/>
  <c r="H13" i="1" s="1"/>
  <c r="N13" i="1" s="1"/>
  <c r="O13" i="1" s="1"/>
  <c r="D20" i="1"/>
  <c r="H20" i="1" s="1"/>
  <c r="N20" i="1" s="1"/>
  <c r="O20" i="1" s="1"/>
  <c r="D23" i="1"/>
  <c r="H23" i="1" s="1"/>
  <c r="N23" i="1" s="1"/>
  <c r="O23" i="1" s="1"/>
  <c r="D24" i="1"/>
  <c r="H24" i="1" s="1"/>
  <c r="N24" i="1" s="1"/>
  <c r="O24" i="1" s="1"/>
  <c r="D44" i="1"/>
  <c r="H44" i="1" s="1"/>
  <c r="N44" i="1" s="1"/>
  <c r="O44" i="1" s="1"/>
  <c r="D34" i="1"/>
  <c r="H34" i="1" s="1"/>
  <c r="N34" i="1" s="1"/>
  <c r="O34" i="1" s="1"/>
  <c r="D28" i="1"/>
  <c r="H28" i="1" s="1"/>
  <c r="N28" i="1" s="1"/>
  <c r="O28" i="1" s="1"/>
  <c r="D51" i="1"/>
  <c r="H51" i="1" s="1"/>
  <c r="N51" i="1" s="1"/>
  <c r="O51" i="1" s="1"/>
  <c r="D56" i="1"/>
  <c r="H56" i="1" s="1"/>
  <c r="N56" i="1" s="1"/>
  <c r="O56" i="1" s="1"/>
  <c r="D38" i="1"/>
  <c r="H38" i="1" s="1"/>
  <c r="N38" i="1" s="1"/>
  <c r="O38" i="1" s="1"/>
  <c r="D31" i="1"/>
  <c r="H31" i="1" s="1"/>
  <c r="N31" i="1" s="1"/>
  <c r="O31" i="1" s="1"/>
  <c r="D29" i="1"/>
  <c r="H29" i="1" s="1"/>
  <c r="N29" i="1" s="1"/>
  <c r="O29" i="1" s="1"/>
  <c r="D32" i="1"/>
  <c r="H32" i="1" s="1"/>
  <c r="N32" i="1" s="1"/>
  <c r="O32" i="1" s="1"/>
  <c r="D47" i="1"/>
  <c r="H47" i="1" s="1"/>
  <c r="N47" i="1" s="1"/>
  <c r="O47" i="1" s="1"/>
  <c r="D57" i="1"/>
  <c r="H57" i="1" s="1"/>
  <c r="N57" i="1" s="1"/>
  <c r="O57" i="1" s="1"/>
  <c r="D18" i="1"/>
  <c r="H18" i="1" s="1"/>
  <c r="O18" i="1" s="1"/>
  <c r="D9" i="1"/>
  <c r="H9" i="1" s="1"/>
  <c r="N9" i="1" s="1"/>
  <c r="O9" i="1" s="1"/>
  <c r="D45" i="1"/>
  <c r="H45" i="1" s="1"/>
  <c r="N45" i="1" s="1"/>
  <c r="O45" i="1" s="1"/>
  <c r="D12" i="1"/>
  <c r="H12" i="1" s="1"/>
  <c r="N12" i="1" s="1"/>
  <c r="O12" i="1" s="1"/>
  <c r="D48" i="1"/>
  <c r="H48" i="1" s="1"/>
  <c r="N48" i="1" s="1"/>
  <c r="O48" i="1" s="1"/>
  <c r="D21" i="1"/>
  <c r="H21" i="1" s="1"/>
  <c r="N21" i="1" s="1"/>
  <c r="O21" i="1" s="1"/>
  <c r="D26" i="1"/>
  <c r="H26" i="1" s="1"/>
  <c r="N26" i="1" s="1"/>
  <c r="O26" i="1" s="1"/>
  <c r="D42" i="1"/>
  <c r="D49" i="1"/>
  <c r="H49" i="1" s="1"/>
  <c r="N49" i="1" s="1"/>
  <c r="O49" i="1" s="1"/>
  <c r="D58" i="1"/>
  <c r="H58" i="1" s="1"/>
  <c r="N58" i="1" s="1"/>
  <c r="O58" i="1" s="1"/>
  <c r="D43" i="1"/>
  <c r="H43" i="1" s="1"/>
  <c r="N43" i="1" s="1"/>
  <c r="O43" i="1" s="1"/>
  <c r="D36" i="1"/>
  <c r="H36" i="1" s="1"/>
  <c r="N36" i="1" s="1"/>
  <c r="O36" i="1" s="1"/>
  <c r="D11" i="1"/>
  <c r="H11" i="1" s="1"/>
  <c r="N11" i="1" s="1"/>
  <c r="O11" i="1" s="1"/>
  <c r="D59" i="1"/>
  <c r="H59" i="1" s="1"/>
  <c r="N59" i="1" s="1"/>
  <c r="O59" i="1" s="1"/>
  <c r="D55" i="1"/>
  <c r="H55" i="1" s="1"/>
  <c r="N55" i="1" s="1"/>
  <c r="O55" i="1" s="1"/>
  <c r="D50" i="1"/>
  <c r="H50" i="1" s="1"/>
  <c r="N50" i="1" s="1"/>
  <c r="O50" i="1" s="1"/>
  <c r="D25" i="1"/>
  <c r="H25" i="1" s="1"/>
  <c r="N25" i="1" s="1"/>
  <c r="O25" i="1" s="1"/>
  <c r="D16" i="1"/>
  <c r="H16" i="1" s="1"/>
  <c r="N16" i="1" s="1"/>
  <c r="O16" i="1" s="1"/>
  <c r="D41" i="1"/>
  <c r="H41" i="1" s="1"/>
  <c r="N41" i="1" s="1"/>
  <c r="O41" i="1" s="1"/>
  <c r="D37" i="1"/>
  <c r="H37" i="1" s="1"/>
  <c r="N37" i="1" s="1"/>
  <c r="O37" i="1" s="1"/>
  <c r="D39" i="1"/>
  <c r="H39" i="1" s="1"/>
  <c r="N39" i="1" s="1"/>
  <c r="O39" i="1" s="1"/>
  <c r="D30" i="1"/>
  <c r="H30" i="1" s="1"/>
  <c r="N30" i="1" s="1"/>
  <c r="O30" i="1" s="1"/>
  <c r="D53" i="1"/>
  <c r="H53" i="1" s="1"/>
  <c r="N53" i="1" s="1"/>
  <c r="O53" i="1" s="1"/>
  <c r="D33" i="1"/>
  <c r="H33" i="1" s="1"/>
  <c r="N33" i="1" s="1"/>
  <c r="O33" i="1" s="1"/>
  <c r="D15" i="1"/>
  <c r="H15" i="1" s="1"/>
  <c r="N15" i="1" s="1"/>
  <c r="O15" i="1" s="1"/>
  <c r="D10" i="1"/>
  <c r="H10" i="1" s="1"/>
  <c r="N10" i="1" s="1"/>
  <c r="O10" i="1" s="1"/>
  <c r="D22" i="1"/>
  <c r="H22" i="1" s="1"/>
  <c r="N22" i="1" s="1"/>
  <c r="O22" i="1" s="1"/>
  <c r="D27" i="1"/>
  <c r="H27" i="1" s="1"/>
  <c r="N27" i="1" s="1"/>
  <c r="O27" i="1" s="1"/>
  <c r="D35" i="1"/>
  <c r="H35" i="1" s="1"/>
  <c r="N35" i="1" s="1"/>
  <c r="O35" i="1" s="1"/>
  <c r="D17" i="1"/>
  <c r="H17" i="1" s="1"/>
  <c r="N17" i="1" s="1"/>
  <c r="O17" i="1" s="1"/>
  <c r="D19" i="1"/>
  <c r="H19" i="1" s="1"/>
  <c r="N19" i="1" s="1"/>
  <c r="O19" i="1" s="1"/>
  <c r="D40" i="1"/>
  <c r="H40" i="1" s="1"/>
  <c r="N40" i="1" s="1"/>
  <c r="O40" i="1" s="1"/>
  <c r="D8" i="1"/>
  <c r="H8" i="1" s="1"/>
  <c r="N8" i="1" s="1"/>
  <c r="D46" i="1"/>
  <c r="H46" i="1" s="1"/>
  <c r="N46" i="1" s="1"/>
  <c r="O46" i="1" s="1"/>
  <c r="D52" i="1"/>
  <c r="H52" i="1" s="1"/>
  <c r="N52" i="1" s="1"/>
  <c r="O52" i="1" s="1"/>
  <c r="H7" i="1" l="1"/>
  <c r="D7" i="1" s="1"/>
  <c r="N7" i="1"/>
  <c r="O7" i="1" s="1"/>
  <c r="O8" i="1"/>
</calcChain>
</file>

<file path=xl/sharedStrings.xml><?xml version="1.0" encoding="utf-8"?>
<sst xmlns="http://schemas.openxmlformats.org/spreadsheetml/2006/main" count="373" uniqueCount="205">
  <si>
    <t xml:space="preserve">Assumed CDS-A </t>
  </si>
  <si>
    <t>UF as Approved by Commission 061423</t>
  </si>
  <si>
    <t>Bob's Final Audit Data</t>
  </si>
  <si>
    <t>Related Rx Inf. Of</t>
  </si>
  <si>
    <t xml:space="preserve">&lt;&lt; to make drug portion of the update factor to be </t>
  </si>
  <si>
    <t>Hosp ID</t>
  </si>
  <si>
    <t>Hosp ID 2</t>
  </si>
  <si>
    <t>Hosp Name</t>
  </si>
  <si>
    <t>FY2024 Rx Est Inf Amt</t>
  </si>
  <si>
    <t>Rx Inf</t>
  </si>
  <si>
    <t>Total Inf</t>
  </si>
  <si>
    <t>ü</t>
  </si>
  <si>
    <t>Meritus Medical Center</t>
  </si>
  <si>
    <t>University of Maryland Medical Center</t>
  </si>
  <si>
    <t>Prince Georges Hospital Center</t>
  </si>
  <si>
    <t>Holy Cross Hospital</t>
  </si>
  <si>
    <t>Frederick Memorial Hospital</t>
  </si>
  <si>
    <t>Harford Memorial Hospital</t>
  </si>
  <si>
    <t>Mercy Medical Center</t>
  </si>
  <si>
    <t>Johns Hopkins Hospital</t>
  </si>
  <si>
    <t>University of Maryland Shore Medical Center at Dorchester</t>
  </si>
  <si>
    <t>St. Agnes Hospital</t>
  </si>
  <si>
    <t>Sinai Hospital</t>
  </si>
  <si>
    <t>Bon Secours Hospital</t>
  </si>
  <si>
    <t>MedStar Franklin Square Hospital Center</t>
  </si>
  <si>
    <t>Washington Adventist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</si>
  <si>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</si>
  <si>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</si>
  <si>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</si>
  <si>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</si>
  <si>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</si>
  <si>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</si>
  <si>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</si>
  <si>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</si>
  <si>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</si>
  <si>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</si>
  <si>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Union Hospital of Cecil County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</si>
  <si>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</si>
  <si>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</si>
  <si>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</si>
  <si>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</si>
  <si>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</si>
  <si>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Calvert Memorial Hospital</t>
  </si>
  <si>
    <t>Northwest Hospital Center</t>
  </si>
  <si>
    <t>University of Maryland Baltimore Washington Medical Center</t>
  </si>
  <si>
    <t>Greater Baltimore Medical Center</t>
  </si>
  <si>
    <t>McCready Memorial Hospital</t>
  </si>
  <si>
    <t>Howard County General Hospital</t>
  </si>
  <si>
    <t>Upper Chesapeake Medical Center</t>
  </si>
  <si>
    <t>Doctors Community Hospital</t>
  </si>
  <si>
    <t>Laurel Regional Hospital</t>
  </si>
  <si>
    <t>MedStar Good Samaritan Hospital</t>
  </si>
  <si>
    <t>Shady Grove Adventist Hospital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</si>
  <si>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</si>
  <si>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</si>
  <si>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</si>
  <si>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</si>
  <si>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University of Maryland St. Joseph Medical Center</t>
  </si>
  <si>
    <t>Germantown Emergency Center</t>
  </si>
  <si>
    <t>University of Maryland Queen Anne's Freestanding Emergency Center</t>
  </si>
  <si>
    <t>Bowie Emergency Center</t>
  </si>
  <si>
    <t>Levindale</t>
  </si>
  <si>
    <t>University of Maryland - MIEMSS</t>
  </si>
  <si>
    <t>Holy Cross Hospital - Germantown</t>
  </si>
  <si>
    <t xml:space="preserve">Notes: </t>
  </si>
  <si>
    <t xml:space="preserve">McCready Revenue added to PRMC </t>
  </si>
  <si>
    <t>Carroll drug inflation added to Sinai</t>
  </si>
  <si>
    <t>Meritus</t>
  </si>
  <si>
    <t>Andrea</t>
  </si>
  <si>
    <t>340B</t>
  </si>
  <si>
    <t>UM UMMC</t>
  </si>
  <si>
    <t>Chris</t>
  </si>
  <si>
    <t>UM Capital Region (Prince George's)</t>
  </si>
  <si>
    <t>Holy Cross</t>
  </si>
  <si>
    <t>Neil Marshall</t>
  </si>
  <si>
    <t>Deon</t>
  </si>
  <si>
    <t>Frederick</t>
  </si>
  <si>
    <t>Teneshia</t>
  </si>
  <si>
    <t>Harford included in UMUC</t>
  </si>
  <si>
    <t>ASP</t>
  </si>
  <si>
    <t>Paige Glaser</t>
  </si>
  <si>
    <t>Johns Hopkins</t>
  </si>
  <si>
    <t>Kim Scott</t>
  </si>
  <si>
    <t>UM Dorchester</t>
  </si>
  <si>
    <t>St. Agnes</t>
  </si>
  <si>
    <t>Esin Caba</t>
  </si>
  <si>
    <t>Sinai, alone</t>
  </si>
  <si>
    <t>John Carroll</t>
  </si>
  <si>
    <t>LifeBridge Grace / Bon Secours</t>
  </si>
  <si>
    <t>MedStar Franklin Square</t>
  </si>
  <si>
    <t>Adam Lichtfuss</t>
  </si>
  <si>
    <t>Washington Adventist White Oak</t>
  </si>
  <si>
    <t>Karen Bowne</t>
  </si>
  <si>
    <t>Garrett County</t>
  </si>
  <si>
    <t>Lori Dixon</t>
  </si>
  <si>
    <t>MedStar Montgomery</t>
  </si>
  <si>
    <t>TidalHealth Peninsula Regional</t>
  </si>
  <si>
    <t>Suburban</t>
  </si>
  <si>
    <t>Colleen Finnegan</t>
  </si>
  <si>
    <t>MedStar Union Memorial</t>
  </si>
  <si>
    <t>Western Maryland</t>
  </si>
  <si>
    <t>Cody Morton</t>
  </si>
  <si>
    <t>Mixed</t>
  </si>
  <si>
    <t>MedStar St. Mary's</t>
  </si>
  <si>
    <t>JH Bayview Medical Center</t>
  </si>
  <si>
    <t>UM Chestertown</t>
  </si>
  <si>
    <t>Christiana Care Union Hosp. of Cecil</t>
  </si>
  <si>
    <t>Alycia Neidigh</t>
  </si>
  <si>
    <t>Carroll's Kalhert at Sinai</t>
  </si>
  <si>
    <t>MedStar Harbor</t>
  </si>
  <si>
    <t>UM Charles Regional</t>
  </si>
  <si>
    <t>UM Easton &amp; Queen Anne's</t>
  </si>
  <si>
    <t>UM Midtown</t>
  </si>
  <si>
    <t>Calvert</t>
  </si>
  <si>
    <t>Rich Pellegrino</t>
  </si>
  <si>
    <t>Northwest Hospital</t>
  </si>
  <si>
    <t>UM Balt Wash Medical Center</t>
  </si>
  <si>
    <t>GBMC</t>
  </si>
  <si>
    <t>Carl Prazenica</t>
  </si>
  <si>
    <t>McCready</t>
  </si>
  <si>
    <t>Howard County General</t>
  </si>
  <si>
    <t>UM Upper Chesapeake &amp; Harford</t>
  </si>
  <si>
    <t>Doctors Community</t>
  </si>
  <si>
    <t>UM Laurel Regional</t>
  </si>
  <si>
    <t>MedStar Good Samaritan</t>
  </si>
  <si>
    <t>Shady Grove</t>
  </si>
  <si>
    <t>UM Rehab &amp; Ortho</t>
  </si>
  <si>
    <t>Fort Washington</t>
  </si>
  <si>
    <t>Atlantic General</t>
  </si>
  <si>
    <t>MedStar Southern Maryland</t>
  </si>
  <si>
    <t>UM St. Joseph</t>
  </si>
  <si>
    <t>Holy Cross Germantown</t>
  </si>
  <si>
    <t>FY2025Inf Proj</t>
  </si>
  <si>
    <t>FY25 Permanent GBR B4 Update Factor</t>
  </si>
  <si>
    <t>FY24 One-Times Reversed</t>
  </si>
  <si>
    <t>FY24 Final GBR</t>
  </si>
  <si>
    <t>FY2025 Inflation Amt</t>
  </si>
  <si>
    <t>FY24 Markup</t>
  </si>
  <si>
    <t>FY24 Permanent, One-Time, and Total Revenue</t>
  </si>
  <si>
    <t>as of 5.31</t>
  </si>
  <si>
    <t>Jul - Jan</t>
  </si>
  <si>
    <t>Feb - Jun</t>
  </si>
  <si>
    <t>Hospital ID</t>
  </si>
  <si>
    <t>HospID</t>
  </si>
  <si>
    <t>Hospital Name</t>
  </si>
  <si>
    <t xml:space="preserve">Permanent </t>
  </si>
  <si>
    <t>One-Time</t>
  </si>
  <si>
    <t>Total</t>
  </si>
  <si>
    <t>UMMC</t>
  </si>
  <si>
    <t>UM-Capital Region</t>
  </si>
  <si>
    <t>UM-Harford</t>
  </si>
  <si>
    <t>Mercy</t>
  </si>
  <si>
    <t>UM-Cambridge</t>
  </si>
  <si>
    <t>St Agnes</t>
  </si>
  <si>
    <t>Sinai</t>
  </si>
  <si>
    <t>Grace Medical Center</t>
  </si>
  <si>
    <t>MedStar Franklin Sq</t>
  </si>
  <si>
    <t>Adventist White Oak</t>
  </si>
  <si>
    <t>Garrett</t>
  </si>
  <si>
    <t>Peninsula</t>
  </si>
  <si>
    <t>Anne Arundel</t>
  </si>
  <si>
    <t>MedStar Union</t>
  </si>
  <si>
    <t>Western MD</t>
  </si>
  <si>
    <t>MedStar St Mary's</t>
  </si>
  <si>
    <t>JH - Bayview</t>
  </si>
  <si>
    <t>UM-Chestertown</t>
  </si>
  <si>
    <t>ChristianaCare, Union</t>
  </si>
  <si>
    <t>Carroll</t>
  </si>
  <si>
    <t>UM-Charles Regional</t>
  </si>
  <si>
    <t>UM-Easton</t>
  </si>
  <si>
    <t>UM-Midtown</t>
  </si>
  <si>
    <t>Northwest</t>
  </si>
  <si>
    <t>UM-BWMC</t>
  </si>
  <si>
    <t>Howard County</t>
  </si>
  <si>
    <t>UM-Upper Chesapeake</t>
  </si>
  <si>
    <t>Doctors</t>
  </si>
  <si>
    <t>UM-Laurel</t>
  </si>
  <si>
    <t>MedStar Good Sam</t>
  </si>
  <si>
    <t>UMROI</t>
  </si>
  <si>
    <t>Ft Washington</t>
  </si>
  <si>
    <t>MedStar Southern MD</t>
  </si>
  <si>
    <t>UM-St Joe</t>
  </si>
  <si>
    <t>Germantown ED</t>
  </si>
  <si>
    <t>UM-Queen Anne's ED</t>
  </si>
  <si>
    <t>UM-Bowie ED</t>
  </si>
  <si>
    <t>UM-Shock Trauma</t>
  </si>
  <si>
    <t>HC Germantown</t>
  </si>
  <si>
    <t>Statewide</t>
  </si>
  <si>
    <t>Hosp #</t>
  </si>
  <si>
    <t>Hosp. Contact</t>
  </si>
  <si>
    <t>Rate Analyst</t>
  </si>
  <si>
    <t>2023 Volume</t>
  </si>
  <si>
    <t>2022 Volume</t>
  </si>
  <si>
    <t>Change Retro Adj.</t>
  </si>
  <si>
    <t>Measured at</t>
  </si>
  <si>
    <t>Basis for Prospective Inflation Provision</t>
  </si>
  <si>
    <t>Theresa Augustin</t>
  </si>
  <si>
    <t>Phil Gallagher</t>
  </si>
  <si>
    <t>Daniela</t>
  </si>
  <si>
    <t>Kathy Talbot</t>
  </si>
  <si>
    <t>UM Shock Trauma</t>
  </si>
  <si>
    <t>FY23 CDS-A Cost</t>
  </si>
  <si>
    <t>FY24 CDS-A Cost (Expected)</t>
  </si>
  <si>
    <t>Academic</t>
  </si>
  <si>
    <t>Non-Academic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</si>
</sst>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0000%"/>
    <numFmt numFmtId="165" formatCode="0.000%"/>
    <numFmt numFmtId="166" formatCode="#,##0.0000"/>
    <numFmt numFmtId="167" formatCode="&quot;$&quot;#,##0.00"/>
    <numFmt numFmtId="168" formatCode="_(* #,##0_);_(* \(#,##0\);_(* &quot;-&quot;??_);_(@_)"/>
  </numFmts>
  <fonts count="16" x14ac:knownFonts="1">
    <font>
      <sz val="11"/>
      <color theme="1"/>
      <name val="Times New Roman"/>
      <scheme val="minor"/>
    </font>
    <font>
      <sz val="11"/>
      <color theme="1"/>
      <name val="Times New Roman"/>
      <family val="2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i/>
      <u/>
      <sz val="11"/>
      <color theme="1"/>
      <name val="Times New Roman"/>
    </font>
    <font>
      <i/>
      <u/>
      <sz val="11"/>
      <color theme="1"/>
      <name val="Times New Roman"/>
    </font>
    <font>
      <i/>
      <u/>
      <sz val="11"/>
      <color theme="1"/>
      <name val="Times New Roman"/>
    </font>
    <font>
      <i/>
      <u/>
      <sz val="11"/>
      <color theme="1"/>
      <name val="Times New Roman"/>
    </font>
    <font>
      <i/>
      <u/>
      <sz val="11"/>
      <color theme="1"/>
      <name val="Times New Roman"/>
    </font>
    <font>
      <b/>
      <i/>
      <u/>
      <sz val="11"/>
      <color theme="1"/>
      <name val="Times New Roman"/>
    </font>
    <font>
      <sz val="11"/>
      <color theme="1"/>
      <name val="Times New Roman"/>
      <scheme val="minor"/>
    </font>
    <font>
      <sz val="12"/>
      <color theme="1"/>
      <name val="Times New Roman"/>
    </font>
    <font>
      <sz val="12"/>
      <color rgb="FFC00000"/>
      <name val="Times New Roman"/>
    </font>
    <font>
      <sz val="8"/>
      <name val="Times New Roman"/>
      <scheme val="minor"/>
    </font>
    <font>
      <u/>
      <sz val="11"/>
      <color theme="1"/>
      <name val="Times New Roman"/>
      <family val="2"/>
      <scheme val="minor"/>
    </font>
    <font>
      <sz val="18"/>
      <color theme="1"/>
      <name val="Wingdings"/>
      <charset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" fillId="0" borderId="1"/>
  </cellStyleXfs>
  <cellXfs count="38">
    <xf numFmtId="0" fontId="0" fillId="0" borderId="0" xfId="0"/>
    <xf numFmtId="0" fontId="2" fillId="0" borderId="0" xfId="0" applyFont="1"/>
    <xf numFmtId="10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10" fontId="2" fillId="2" borderId="1" xfId="0" applyNumberFormat="1" applyFont="1" applyFill="1" applyBorder="1"/>
    <xf numFmtId="9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/>
    <xf numFmtId="10" fontId="6" fillId="0" borderId="0" xfId="0" applyNumberFormat="1" applyFont="1"/>
    <xf numFmtId="6" fontId="7" fillId="0" borderId="0" xfId="0" applyNumberFormat="1" applyFont="1"/>
    <xf numFmtId="6" fontId="2" fillId="0" borderId="0" xfId="0" applyNumberFormat="1" applyFont="1"/>
    <xf numFmtId="165" fontId="8" fillId="0" borderId="0" xfId="0" applyNumberFormat="1" applyFont="1"/>
    <xf numFmtId="10" fontId="9" fillId="0" borderId="0" xfId="0" applyNumberFormat="1" applyFont="1"/>
    <xf numFmtId="167" fontId="2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8" fontId="0" fillId="0" borderId="0" xfId="1" applyNumberFormat="1" applyFont="1"/>
    <xf numFmtId="0" fontId="3" fillId="3" borderId="0" xfId="0" applyFont="1" applyFill="1"/>
    <xf numFmtId="10" fontId="2" fillId="0" borderId="0" xfId="0" applyNumberFormat="1" applyFont="1" applyAlignment="1">
      <alignment horizontal="center"/>
    </xf>
    <xf numFmtId="0" fontId="1" fillId="0" borderId="1" xfId="2"/>
    <xf numFmtId="0" fontId="1" fillId="0" borderId="1" xfId="2" applyAlignment="1">
      <alignment horizontal="center" wrapText="1"/>
    </xf>
    <xf numFmtId="5" fontId="1" fillId="0" borderId="1" xfId="2" applyNumberFormat="1"/>
    <xf numFmtId="0" fontId="1" fillId="4" borderId="1" xfId="2" applyFill="1"/>
    <xf numFmtId="0" fontId="1" fillId="5" borderId="1" xfId="2" applyFill="1"/>
    <xf numFmtId="0" fontId="1" fillId="6" borderId="1" xfId="2" applyFill="1"/>
    <xf numFmtId="0" fontId="1" fillId="7" borderId="1" xfId="2" applyFill="1"/>
    <xf numFmtId="5" fontId="14" fillId="0" borderId="1" xfId="2" applyNumberFormat="1" applyFont="1"/>
    <xf numFmtId="0" fontId="1" fillId="8" borderId="1" xfId="2" applyFill="1"/>
    <xf numFmtId="0" fontId="15" fillId="0" borderId="0" xfId="0" applyFont="1" applyAlignment="1">
      <alignment horizontal="center" wrapText="1"/>
    </xf>
    <xf numFmtId="10" fontId="0" fillId="0" borderId="0" xfId="0" applyNumberFormat="1" applyAlignment="1">
      <alignment horizontal="center"/>
    </xf>
    <xf numFmtId="8" fontId="2" fillId="0" borderId="0" xfId="0" applyNumberFormat="1" applyFont="1"/>
    <xf numFmtId="10" fontId="0" fillId="0" borderId="0" xfId="0" applyNumberFormat="1"/>
    <xf numFmtId="165" fontId="2" fillId="0" borderId="0" xfId="0" applyNumberFormat="1" applyFont="1"/>
    <xf numFmtId="10" fontId="4" fillId="0" borderId="0" xfId="0" applyNumberFormat="1" applyFont="1"/>
    <xf numFmtId="166" fontId="2" fillId="0" borderId="0" xfId="0" applyNumberFormat="1" applyFont="1"/>
  </cellXfs>
  <cellStyles count="3">
    <cellStyle name="Comma" xfId="1" builtinId="3"/>
    <cellStyle name="Normal" xfId="0" builtinId="0"/>
    <cellStyle name="Normal 2" xfId="2" xr:uid="{04A56FA7-FDAF-43DA-954D-18FD10B69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pane xSplit="2" ySplit="7" topLeftCell="C14" activePane="bottomRight" state="frozen"/>
      <selection pane="topRight" activeCell="C1" sqref="C1"/>
      <selection pane="bottomLeft" activeCell="A8" sqref="A8"/>
      <selection pane="bottomRight" activeCell="F25" sqref="F25"/>
    </sheetView>
  </sheetViews>
  <sheetFormatPr defaultColWidth="12.5703125" defaultRowHeight="15" customHeight="1" x14ac:dyDescent="0.25"/>
  <cols>
    <col min="1" max="1" width="8.5703125" customWidth="1"/>
    <col min="2" max="2" width="8.7109375" customWidth="1"/>
    <col min="3" max="3" width="49.7109375" customWidth="1"/>
    <col min="4" max="4" width="8.5703125" customWidth="1"/>
    <col min="5" max="5" width="19.7109375" customWidth="1"/>
    <col min="6" max="6" width="15.85546875" customWidth="1"/>
    <col min="7" max="7" width="17.5703125" customWidth="1"/>
    <col min="8" max="8" width="14.85546875" customWidth="1"/>
    <col min="9" max="12" width="17.140625" customWidth="1"/>
    <col min="13" max="13" width="9.5703125" customWidth="1"/>
    <col min="14" max="14" width="18" customWidth="1"/>
    <col min="15" max="15" width="11" customWidth="1"/>
    <col min="16" max="16" width="11.28515625" customWidth="1"/>
    <col min="17" max="17" width="13.85546875" customWidth="1"/>
    <col min="18" max="18" width="11" customWidth="1"/>
    <col min="19" max="26" width="8.5703125" customWidth="1"/>
  </cols>
  <sheetData>
    <row r="1" spans="1:26" x14ac:dyDescent="0.25">
      <c r="I1" s="1"/>
      <c r="J1" s="1"/>
      <c r="K1" s="1"/>
      <c r="L1" s="1" t="s">
        <v>0</v>
      </c>
    </row>
    <row r="2" spans="1:26" x14ac:dyDescent="0.25">
      <c r="L2" s="1" t="s">
        <v>3</v>
      </c>
      <c r="N2" s="2"/>
      <c r="O2" s="3"/>
    </row>
    <row r="3" spans="1:26" x14ac:dyDescent="0.25">
      <c r="J3" s="33"/>
      <c r="N3" s="2"/>
      <c r="O3" s="3"/>
    </row>
    <row r="4" spans="1:26" x14ac:dyDescent="0.25">
      <c r="C4" s="4" t="s">
        <v>1</v>
      </c>
      <c r="D4" s="20">
        <v>4.24E-2</v>
      </c>
      <c r="I4" s="4" t="s">
        <v>2</v>
      </c>
      <c r="J4" s="34">
        <v>7.4999999999999997E-2</v>
      </c>
      <c r="K4" t="s">
        <v>203</v>
      </c>
      <c r="L4" s="32">
        <f>J4</f>
        <v>7.4999999999999997E-2</v>
      </c>
    </row>
    <row r="5" spans="1:26" x14ac:dyDescent="0.25">
      <c r="D5" s="5">
        <f>D4-M7</f>
        <v>4.1330898610151628E-2</v>
      </c>
      <c r="E5" s="35"/>
      <c r="J5" s="36">
        <v>2.5000000000000001E-2</v>
      </c>
      <c r="K5" t="s">
        <v>204</v>
      </c>
      <c r="L5" s="21">
        <f>J5</f>
        <v>2.5000000000000001E-2</v>
      </c>
      <c r="M5" s="6" t="s">
        <v>4</v>
      </c>
    </row>
    <row r="6" spans="1:26" ht="44.25" x14ac:dyDescent="0.3">
      <c r="A6" s="7" t="s">
        <v>5</v>
      </c>
      <c r="B6" s="7" t="s">
        <v>6</v>
      </c>
      <c r="C6" s="7" t="s">
        <v>7</v>
      </c>
      <c r="D6" s="8" t="s">
        <v>132</v>
      </c>
      <c r="E6" s="8" t="s">
        <v>135</v>
      </c>
      <c r="F6" s="8" t="s">
        <v>134</v>
      </c>
      <c r="G6" s="8" t="s">
        <v>133</v>
      </c>
      <c r="H6" s="8" t="s">
        <v>136</v>
      </c>
      <c r="I6" s="8" t="s">
        <v>201</v>
      </c>
      <c r="J6" s="8" t="s">
        <v>202</v>
      </c>
      <c r="K6" s="8" t="s">
        <v>137</v>
      </c>
      <c r="L6" s="8" t="s">
        <v>8</v>
      </c>
      <c r="M6" s="8" t="s">
        <v>9</v>
      </c>
      <c r="N6" s="8" t="s">
        <v>10</v>
      </c>
      <c r="O6" s="31" t="s">
        <v>11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25">
      <c r="A7" s="9">
        <v>999</v>
      </c>
      <c r="B7" s="9"/>
      <c r="C7" s="9"/>
      <c r="D7" s="10">
        <f>H7/G7</f>
        <v>4.1330898610151635E-2</v>
      </c>
      <c r="E7" s="11">
        <f t="shared" ref="E7:J7" si="0">SUM(E8:E59)</f>
        <v>21215322369.289246</v>
      </c>
      <c r="F7" s="11">
        <f t="shared" si="0"/>
        <v>-629956288.69171453</v>
      </c>
      <c r="G7" s="11">
        <f t="shared" si="0"/>
        <v>20495800582.921192</v>
      </c>
      <c r="H7" s="11">
        <f t="shared" si="0"/>
        <v>847109855.82660258</v>
      </c>
      <c r="I7" s="11">
        <f t="shared" si="0"/>
        <v>374159339.93721575</v>
      </c>
      <c r="J7" s="12">
        <f t="shared" si="0"/>
        <v>392684892.09418803</v>
      </c>
      <c r="K7" s="11"/>
      <c r="L7" s="11">
        <f>SUM(L8:L59)</f>
        <v>21912088.889256071</v>
      </c>
      <c r="M7" s="13">
        <f t="shared" ref="M7:M41" si="1">L7/G7</f>
        <v>1.0691013898483696E-3</v>
      </c>
      <c r="N7" s="11">
        <f>SUM(N8:N59)</f>
        <v>869021944.71585882</v>
      </c>
      <c r="O7" s="14">
        <f t="shared" ref="O7:O41" si="2">N7/G7</f>
        <v>4.2400000000000014E-2</v>
      </c>
    </row>
    <row r="8" spans="1:26" x14ac:dyDescent="0.25">
      <c r="A8" s="1">
        <v>1</v>
      </c>
      <c r="B8" s="1">
        <f t="shared" ref="B8:B46" si="3">A8</f>
        <v>1</v>
      </c>
      <c r="C8" s="1" t="s">
        <v>12</v>
      </c>
      <c r="D8" s="2">
        <f t="shared" ref="D8:D59" si="4">$D$5</f>
        <v>4.1330898610151628E-2</v>
      </c>
      <c r="E8" s="12">
        <f>VLOOKUP(A8,Sheet2!$A$5:$G$56,6,FALSE)</f>
        <v>488990793.97241795</v>
      </c>
      <c r="F8" s="12">
        <f>-VLOOKUP(A8,Sheet2!$A$5:$G$56,5,FALSE)</f>
        <v>-10523553.759515222</v>
      </c>
      <c r="G8" s="12">
        <f t="shared" ref="G8:G23" si="5">SUM(E8:F8)</f>
        <v>478467240.21290272</v>
      </c>
      <c r="H8" s="12">
        <f t="shared" ref="H8:H41" si="6">G8*D8</f>
        <v>19775480.993518546</v>
      </c>
      <c r="I8" s="12">
        <f>IFERROR(VLOOKUP(A8,Sheet3!$A$3:$J$50,10,FALSE),0)</f>
        <v>20490371.875297181</v>
      </c>
      <c r="J8" s="12">
        <f t="shared" ref="J8:J41" si="7">I8*(1+$J$5)</f>
        <v>21002631.17217961</v>
      </c>
      <c r="K8" s="37">
        <f>VLOOKUP(A8,Sheet2!A5:$G$56,7,FALSE)</f>
        <v>1.1250719936845397</v>
      </c>
      <c r="L8" s="12">
        <f t="shared" ref="L8:L41" si="8">J8*K8*$L$5</f>
        <v>590736.80313762941</v>
      </c>
      <c r="M8" s="2">
        <f t="shared" si="1"/>
        <v>1.2346442002482141E-3</v>
      </c>
      <c r="N8" s="12">
        <f t="shared" ref="N8:N17" si="9">H8+L8</f>
        <v>20366217.796656176</v>
      </c>
      <c r="O8" s="2">
        <f t="shared" si="2"/>
        <v>4.2565542810399842E-2</v>
      </c>
      <c r="P8" s="2"/>
      <c r="Q8" s="12"/>
      <c r="R8" s="12"/>
    </row>
    <row r="9" spans="1:26" x14ac:dyDescent="0.25">
      <c r="A9" s="1">
        <v>2</v>
      </c>
      <c r="B9" s="1">
        <f t="shared" si="3"/>
        <v>2</v>
      </c>
      <c r="C9" s="1" t="s">
        <v>13</v>
      </c>
      <c r="D9" s="2">
        <f t="shared" si="4"/>
        <v>4.1330898610151628E-2</v>
      </c>
      <c r="E9" s="12">
        <f>VLOOKUP(A9,Sheet2!$A$5:$G$56,6,FALSE)</f>
        <v>1930304307.2626309</v>
      </c>
      <c r="F9" s="12">
        <f>-VLOOKUP(A9,Sheet2!$A$5:$G$56,5,FALSE)</f>
        <v>-70094395.19501707</v>
      </c>
      <c r="G9" s="12">
        <f t="shared" si="5"/>
        <v>1860209912.0676138</v>
      </c>
      <c r="H9" s="12">
        <f t="shared" si="6"/>
        <v>76884147.269265622</v>
      </c>
      <c r="I9" s="12">
        <f>IFERROR(VLOOKUP(A9,Sheet3!$A$3:$J$50,10,FALSE),0)</f>
        <v>73876756.029007643</v>
      </c>
      <c r="J9" s="12">
        <f>I9*(1+$J$4)</f>
        <v>79417512.731183216</v>
      </c>
      <c r="K9" s="37">
        <f>VLOOKUP(A9,Sheet2!A6:$G$56,7,FALSE)</f>
        <v>1.1168343089829478</v>
      </c>
      <c r="L9" s="12">
        <f>J9*K9*$L$4</f>
        <v>6652215.2214206597</v>
      </c>
      <c r="M9" s="2">
        <f t="shared" si="1"/>
        <v>3.5760562172398899E-3</v>
      </c>
      <c r="N9" s="12">
        <f t="shared" si="9"/>
        <v>83536362.490686283</v>
      </c>
      <c r="O9" s="2">
        <f t="shared" si="2"/>
        <v>4.4906954827391515E-2</v>
      </c>
      <c r="P9" s="2"/>
      <c r="Q9" s="12"/>
      <c r="R9" s="12"/>
    </row>
    <row r="10" spans="1:26" x14ac:dyDescent="0.25">
      <c r="A10" s="1">
        <v>3</v>
      </c>
      <c r="B10" s="1">
        <f t="shared" si="3"/>
        <v>3</v>
      </c>
      <c r="C10" s="1" t="s">
        <v>14</v>
      </c>
      <c r="D10" s="2">
        <f t="shared" si="4"/>
        <v>4.1330898610151628E-2</v>
      </c>
      <c r="E10" s="12">
        <f>VLOOKUP(A10,Sheet2!$A$5:$G$56,6,FALSE)</f>
        <v>423421251.16534883</v>
      </c>
      <c r="F10" s="12">
        <f>-VLOOKUP(A10,Sheet2!$A$5:$G$56,5,FALSE)</f>
        <v>-14796056.646656128</v>
      </c>
      <c r="G10" s="12">
        <f t="shared" si="5"/>
        <v>408625194.51869267</v>
      </c>
      <c r="H10" s="12">
        <f t="shared" si="6"/>
        <v>16888846.484205574</v>
      </c>
      <c r="I10" s="12">
        <f>IFERROR(VLOOKUP(A10,Sheet3!$A$3:$J$50,10,FALSE),0)</f>
        <v>105917.732019352</v>
      </c>
      <c r="J10" s="12">
        <f t="shared" si="7"/>
        <v>108565.67531983579</v>
      </c>
      <c r="K10" s="37">
        <f>VLOOKUP(A10,Sheet2!A7:$G$56,7,FALSE)</f>
        <v>1.1171664786310078</v>
      </c>
      <c r="L10" s="12">
        <f t="shared" si="8"/>
        <v>3032.1483299314568</v>
      </c>
      <c r="M10" s="2">
        <f t="shared" si="1"/>
        <v>7.4203655834362663E-6</v>
      </c>
      <c r="N10" s="12">
        <f t="shared" si="9"/>
        <v>16891878.632535506</v>
      </c>
      <c r="O10" s="2">
        <f t="shared" si="2"/>
        <v>4.1338318975735068E-2</v>
      </c>
      <c r="P10" s="2"/>
      <c r="Q10" s="12"/>
      <c r="R10" s="12"/>
    </row>
    <row r="11" spans="1:26" x14ac:dyDescent="0.25">
      <c r="A11" s="1">
        <v>4</v>
      </c>
      <c r="B11" s="1">
        <f t="shared" si="3"/>
        <v>4</v>
      </c>
      <c r="C11" s="1" t="s">
        <v>15</v>
      </c>
      <c r="D11" s="2">
        <f t="shared" si="4"/>
        <v>4.1330898610151628E-2</v>
      </c>
      <c r="E11" s="12">
        <f>VLOOKUP(A11,Sheet2!$A$5:$G$56,6,FALSE)</f>
        <v>602347438.48832619</v>
      </c>
      <c r="F11" s="12">
        <f>-VLOOKUP(A11,Sheet2!$A$5:$G$56,5,FALSE)</f>
        <v>-15308063.476463437</v>
      </c>
      <c r="G11" s="12">
        <f t="shared" si="5"/>
        <v>587039375.01186275</v>
      </c>
      <c r="H11" s="12">
        <f t="shared" si="6"/>
        <v>24262864.88878208</v>
      </c>
      <c r="I11" s="12">
        <f>IFERROR(VLOOKUP(A11,Sheet3!$A$3:$J$50,10,FALSE),0)</f>
        <v>495681.66604752484</v>
      </c>
      <c r="J11" s="12">
        <f t="shared" si="7"/>
        <v>508073.70769871294</v>
      </c>
      <c r="K11" s="37">
        <f>VLOOKUP(A11,Sheet2!A8:$G$56,7,FALSE)</f>
        <v>1.1139927136263073</v>
      </c>
      <c r="L11" s="12">
        <f t="shared" si="8"/>
        <v>14149.760209036713</v>
      </c>
      <c r="M11" s="2">
        <f t="shared" si="1"/>
        <v>2.410359647298067E-5</v>
      </c>
      <c r="N11" s="12">
        <f t="shared" si="9"/>
        <v>24277014.648991115</v>
      </c>
      <c r="O11" s="2">
        <f t="shared" si="2"/>
        <v>4.1355002206624608E-2</v>
      </c>
      <c r="P11" s="2"/>
      <c r="Q11" s="12"/>
      <c r="R11" s="12"/>
    </row>
    <row r="12" spans="1:26" x14ac:dyDescent="0.25">
      <c r="A12" s="1">
        <v>5</v>
      </c>
      <c r="B12" s="1">
        <f t="shared" si="3"/>
        <v>5</v>
      </c>
      <c r="C12" s="1" t="s">
        <v>16</v>
      </c>
      <c r="D12" s="2">
        <f t="shared" si="4"/>
        <v>4.1330898610151628E-2</v>
      </c>
      <c r="E12" s="12">
        <f>VLOOKUP(A12,Sheet2!$A$5:$G$56,6,FALSE)</f>
        <v>422532657.63065606</v>
      </c>
      <c r="F12" s="12">
        <f>-VLOOKUP(A12,Sheet2!$A$5:$G$56,5,FALSE)</f>
        <v>-6665329.0530184684</v>
      </c>
      <c r="G12" s="12">
        <f t="shared" si="5"/>
        <v>415867328.57763761</v>
      </c>
      <c r="H12" s="12">
        <f t="shared" si="6"/>
        <v>17188170.392716952</v>
      </c>
      <c r="I12" s="12">
        <f>IFERROR(VLOOKUP(A12,Sheet3!$A$3:$J$50,10,FALSE),0)</f>
        <v>0</v>
      </c>
      <c r="J12" s="12">
        <f t="shared" si="7"/>
        <v>0</v>
      </c>
      <c r="K12" s="37">
        <f>VLOOKUP(A12,Sheet2!A9:$G$56,7,FALSE)</f>
        <v>1.1153754122420763</v>
      </c>
      <c r="L12" s="12">
        <f t="shared" si="8"/>
        <v>0</v>
      </c>
      <c r="M12" s="2">
        <f t="shared" si="1"/>
        <v>0</v>
      </c>
      <c r="N12" s="12">
        <f t="shared" si="9"/>
        <v>17188170.392716952</v>
      </c>
      <c r="O12" s="2">
        <f t="shared" si="2"/>
        <v>4.1330898610151628E-2</v>
      </c>
      <c r="P12" s="2"/>
      <c r="Q12" s="12"/>
      <c r="R12" s="12"/>
    </row>
    <row r="13" spans="1:26" x14ac:dyDescent="0.25">
      <c r="A13" s="1">
        <v>6</v>
      </c>
      <c r="B13" s="1">
        <f t="shared" si="3"/>
        <v>6</v>
      </c>
      <c r="C13" s="1" t="s">
        <v>17</v>
      </c>
      <c r="D13" s="2">
        <f t="shared" si="4"/>
        <v>4.1330898610151628E-2</v>
      </c>
      <c r="E13" s="12">
        <f>VLOOKUP(A13,Sheet2!$A$5:$G$56,6,FALSE)</f>
        <v>85610743.092892259</v>
      </c>
      <c r="F13" s="12">
        <f>-VLOOKUP(A13,Sheet2!$A$5:$G$56,5,FALSE)</f>
        <v>-2029779.7497771382</v>
      </c>
      <c r="G13" s="12">
        <f t="shared" si="5"/>
        <v>83580963.343115121</v>
      </c>
      <c r="H13" s="12">
        <f t="shared" si="6"/>
        <v>3454476.321673091</v>
      </c>
      <c r="I13" s="12">
        <f>IFERROR(VLOOKUP(A13,Sheet3!$A$3:$J$50,10,FALSE),0)</f>
        <v>117582.02391858681</v>
      </c>
      <c r="J13" s="12">
        <f t="shared" si="7"/>
        <v>120521.57451655147</v>
      </c>
      <c r="K13" s="37">
        <f>VLOOKUP(A13,Sheet2!A10:$G$56,7,FALSE)</f>
        <v>1.1191143641826482</v>
      </c>
      <c r="L13" s="12">
        <f t="shared" si="8"/>
        <v>3371.9356308845545</v>
      </c>
      <c r="M13" s="2">
        <f t="shared" si="1"/>
        <v>4.034334489592017E-5</v>
      </c>
      <c r="N13" s="12">
        <f t="shared" si="9"/>
        <v>3457848.2573039755</v>
      </c>
      <c r="O13" s="2">
        <f t="shared" si="2"/>
        <v>4.1371241955047551E-2</v>
      </c>
      <c r="P13" s="2"/>
      <c r="Q13" s="12"/>
      <c r="R13" s="12"/>
    </row>
    <row r="14" spans="1:26" x14ac:dyDescent="0.25">
      <c r="A14" s="1">
        <v>8</v>
      </c>
      <c r="B14" s="1">
        <f t="shared" si="3"/>
        <v>8</v>
      </c>
      <c r="C14" s="1" t="s">
        <v>18</v>
      </c>
      <c r="D14" s="2">
        <f t="shared" si="4"/>
        <v>4.1330898610151628E-2</v>
      </c>
      <c r="E14" s="12">
        <f>VLOOKUP(A14,Sheet2!$A$5:$G$56,6,FALSE)</f>
        <v>682309418.38653016</v>
      </c>
      <c r="F14" s="12">
        <f>-VLOOKUP(A14,Sheet2!$A$5:$G$56,5,FALSE)</f>
        <v>-18577588.709641255</v>
      </c>
      <c r="G14" s="12">
        <f t="shared" si="5"/>
        <v>663731829.67688894</v>
      </c>
      <c r="H14" s="12">
        <f t="shared" si="6"/>
        <v>27432632.956705928</v>
      </c>
      <c r="I14" s="12">
        <f>IFERROR(VLOOKUP(A14,Sheet3!$A$3:$J$50,10,FALSE),0)</f>
        <v>9422133.8874167092</v>
      </c>
      <c r="J14" s="12">
        <f t="shared" si="7"/>
        <v>9657687.2346021254</v>
      </c>
      <c r="K14" s="37">
        <f>VLOOKUP(A14,Sheet2!A11:$G$56,7,FALSE)</f>
        <v>1.1117214986698161</v>
      </c>
      <c r="L14" s="12">
        <f t="shared" si="8"/>
        <v>268416.4631534057</v>
      </c>
      <c r="M14" s="2">
        <f t="shared" si="1"/>
        <v>4.0440498881012446E-4</v>
      </c>
      <c r="N14" s="12">
        <f t="shared" si="9"/>
        <v>27701049.419859335</v>
      </c>
      <c r="O14" s="2">
        <f t="shared" si="2"/>
        <v>4.1735303598961757E-2</v>
      </c>
      <c r="P14" s="2"/>
      <c r="Q14" s="12"/>
      <c r="R14" s="12"/>
    </row>
    <row r="15" spans="1:26" x14ac:dyDescent="0.25">
      <c r="A15" s="1">
        <v>9</v>
      </c>
      <c r="B15" s="1">
        <f t="shared" si="3"/>
        <v>9</v>
      </c>
      <c r="C15" s="1" t="s">
        <v>19</v>
      </c>
      <c r="D15" s="2">
        <f t="shared" si="4"/>
        <v>4.1330898610151628E-2</v>
      </c>
      <c r="E15" s="12">
        <f>VLOOKUP(A15,Sheet2!$A$5:$G$56,6,FALSE)</f>
        <v>3098511615.0517192</v>
      </c>
      <c r="F15" s="12">
        <f>-VLOOKUP(A15,Sheet2!$A$5:$G$56,5,FALSE)</f>
        <v>-104043145.72761801</v>
      </c>
      <c r="G15" s="12">
        <f t="shared" si="5"/>
        <v>2994468469.324101</v>
      </c>
      <c r="H15" s="12">
        <f t="shared" si="6"/>
        <v>123764072.69693036</v>
      </c>
      <c r="I15" s="12">
        <f>IFERROR(VLOOKUP(A15,Sheet3!$A$3:$J$50,10,FALSE),0)</f>
        <v>109554617.14183648</v>
      </c>
      <c r="J15" s="12">
        <f>I15*(1+$J$4)</f>
        <v>117771213.42747422</v>
      </c>
      <c r="K15" s="37">
        <f>VLOOKUP(A15,Sheet2!A12:$G$56,7,FALSE)</f>
        <v>1.1077312682949558</v>
      </c>
      <c r="L15" s="12">
        <f>J15*K15*$L$4</f>
        <v>9784414.1713988949</v>
      </c>
      <c r="M15" s="2">
        <f t="shared" si="1"/>
        <v>3.2674961421809167E-3</v>
      </c>
      <c r="N15" s="12">
        <f t="shared" si="9"/>
        <v>133548486.86832926</v>
      </c>
      <c r="O15" s="2">
        <f t="shared" si="2"/>
        <v>4.4598394752332543E-2</v>
      </c>
      <c r="P15" s="2"/>
      <c r="Q15" s="12"/>
      <c r="R15" s="12"/>
    </row>
    <row r="16" spans="1:26" x14ac:dyDescent="0.25">
      <c r="A16" s="1">
        <v>10</v>
      </c>
      <c r="B16" s="1">
        <f t="shared" si="3"/>
        <v>10</v>
      </c>
      <c r="C16" s="1" t="s">
        <v>20</v>
      </c>
      <c r="D16" s="2">
        <f t="shared" si="4"/>
        <v>4.1330898610151628E-2</v>
      </c>
      <c r="E16" s="12">
        <f>VLOOKUP(A16,Sheet2!$A$5:$G$56,6,FALSE)</f>
        <v>17395946.873667829</v>
      </c>
      <c r="F16" s="12">
        <f>-VLOOKUP(A16,Sheet2!$A$5:$G$56,5,FALSE)</f>
        <v>-805763.11016107595</v>
      </c>
      <c r="G16" s="12">
        <f t="shared" si="5"/>
        <v>16590183.763506753</v>
      </c>
      <c r="H16" s="12">
        <f t="shared" si="6"/>
        <v>685687.20305328141</v>
      </c>
      <c r="I16" s="12">
        <f>IFERROR(VLOOKUP(A16,Sheet3!$A$3:$J$50,10,FALSE),0)</f>
        <v>59128.229938556069</v>
      </c>
      <c r="J16" s="12">
        <f t="shared" si="7"/>
        <v>60606.435687019963</v>
      </c>
      <c r="K16" s="37">
        <f>VLOOKUP(A16,Sheet2!A13:$G$56,7,FALSE)</f>
        <v>1.1702600652609856</v>
      </c>
      <c r="L16" s="12">
        <f t="shared" si="8"/>
        <v>1773.1322845581926</v>
      </c>
      <c r="M16" s="2">
        <f t="shared" si="1"/>
        <v>1.0687839928925516E-4</v>
      </c>
      <c r="N16" s="12">
        <f t="shared" si="9"/>
        <v>687460.33533783955</v>
      </c>
      <c r="O16" s="2">
        <f t="shared" si="2"/>
        <v>4.1437777009440881E-2</v>
      </c>
      <c r="P16" s="2"/>
      <c r="Q16" s="12"/>
      <c r="R16" s="12"/>
    </row>
    <row r="17" spans="1:26" x14ac:dyDescent="0.25">
      <c r="A17" s="1">
        <v>11</v>
      </c>
      <c r="B17" s="1">
        <f t="shared" si="3"/>
        <v>11</v>
      </c>
      <c r="C17" s="1" t="s">
        <v>21</v>
      </c>
      <c r="D17" s="2">
        <f t="shared" si="4"/>
        <v>4.1330898610151628E-2</v>
      </c>
      <c r="E17" s="12">
        <f>VLOOKUP(A17,Sheet2!$A$5:$G$56,6,FALSE)</f>
        <v>518121227.63174278</v>
      </c>
      <c r="F17" s="12">
        <f>-VLOOKUP(A17,Sheet2!$A$5:$G$56,5,FALSE)</f>
        <v>-12278765.620847734</v>
      </c>
      <c r="G17" s="12">
        <f t="shared" si="5"/>
        <v>505842462.01089501</v>
      </c>
      <c r="H17" s="12">
        <f t="shared" si="6"/>
        <v>20906923.510081779</v>
      </c>
      <c r="I17" s="12">
        <f>IFERROR(VLOOKUP(A17,Sheet3!$A$3:$J$50,10,FALSE),0)</f>
        <v>11629878.196489403</v>
      </c>
      <c r="J17" s="12">
        <f t="shared" si="7"/>
        <v>11920625.151401637</v>
      </c>
      <c r="K17" s="37">
        <f>VLOOKUP(A17,Sheet2!A14:$G$56,7,FALSE)</f>
        <v>1.117959076351269</v>
      </c>
      <c r="L17" s="12">
        <f t="shared" si="8"/>
        <v>333169.27709476702</v>
      </c>
      <c r="M17" s="2">
        <f t="shared" si="1"/>
        <v>6.5864236816005201E-4</v>
      </c>
      <c r="N17" s="12">
        <f t="shared" si="9"/>
        <v>21240092.787176546</v>
      </c>
      <c r="O17" s="2">
        <f t="shared" si="2"/>
        <v>4.198954097831168E-2</v>
      </c>
      <c r="P17" s="2"/>
      <c r="Q17" s="12"/>
      <c r="R17" s="12"/>
    </row>
    <row r="18" spans="1:26" x14ac:dyDescent="0.25">
      <c r="A18" s="1">
        <v>12</v>
      </c>
      <c r="B18" s="1">
        <f t="shared" si="3"/>
        <v>12</v>
      </c>
      <c r="C18" s="1" t="s">
        <v>22</v>
      </c>
      <c r="D18" s="2">
        <f t="shared" si="4"/>
        <v>4.1330898610151628E-2</v>
      </c>
      <c r="E18" s="12">
        <f>VLOOKUP(A18,Sheet2!$A$5:$G$56,6,FALSE)</f>
        <v>962836962.7498126</v>
      </c>
      <c r="F18" s="12">
        <f>-VLOOKUP(A18,Sheet2!$A$5:$G$56,5,FALSE)</f>
        <v>-25961002.520245384</v>
      </c>
      <c r="G18" s="12">
        <f t="shared" si="5"/>
        <v>936875960.22956717</v>
      </c>
      <c r="H18" s="12">
        <f t="shared" si="6"/>
        <v>38721925.322536692</v>
      </c>
      <c r="I18" s="12">
        <f>IFERROR(VLOOKUP(A18,Sheet3!$A$3:$J$50,10,FALSE),0)</f>
        <v>12993437.621358011</v>
      </c>
      <c r="J18" s="12">
        <f t="shared" si="7"/>
        <v>13318273.56189196</v>
      </c>
      <c r="K18" s="37">
        <f>VLOOKUP(A18,Sheet2!A15:$G$56,7,FALSE)</f>
        <v>1.1232376192605842</v>
      </c>
      <c r="L18" s="12">
        <f t="shared" si="8"/>
        <v>373989.64720801765</v>
      </c>
      <c r="M18" s="2">
        <f t="shared" si="1"/>
        <v>3.9918800682683459E-4</v>
      </c>
      <c r="N18" s="12">
        <f>H18+L18+L33</f>
        <v>39412368.664698943</v>
      </c>
      <c r="O18" s="2">
        <f t="shared" si="2"/>
        <v>4.2067862062595295E-2</v>
      </c>
      <c r="P18" s="2"/>
      <c r="Q18" s="12"/>
      <c r="R18" s="12"/>
    </row>
    <row r="19" spans="1:26" x14ac:dyDescent="0.25">
      <c r="A19" s="1">
        <v>13</v>
      </c>
      <c r="B19" s="1">
        <f t="shared" si="3"/>
        <v>13</v>
      </c>
      <c r="C19" s="1" t="s">
        <v>23</v>
      </c>
      <c r="D19" s="2">
        <f t="shared" si="4"/>
        <v>4.1330898610151628E-2</v>
      </c>
      <c r="E19" s="12">
        <f>VLOOKUP(A19,Sheet2!$A$5:$G$56,6,FALSE)</f>
        <v>33537901.33056432</v>
      </c>
      <c r="F19" s="12">
        <f>-VLOOKUP(A19,Sheet2!$A$5:$G$56,5,FALSE)</f>
        <v>-917193.10242880345</v>
      </c>
      <c r="G19" s="12">
        <f t="shared" si="5"/>
        <v>32620708.228135515</v>
      </c>
      <c r="H19" s="12">
        <f t="shared" si="6"/>
        <v>1348243.1843684081</v>
      </c>
      <c r="I19" s="12">
        <f>IFERROR(VLOOKUP(A19,Sheet3!$A$3:$J$50,10,FALSE),0)</f>
        <v>0</v>
      </c>
      <c r="J19" s="12">
        <f t="shared" si="7"/>
        <v>0</v>
      </c>
      <c r="K19" s="37">
        <f>VLOOKUP(A19,Sheet2!A16:$G$56,7,FALSE)</f>
        <v>1.0933441127280834</v>
      </c>
      <c r="L19" s="12">
        <f t="shared" si="8"/>
        <v>0</v>
      </c>
      <c r="M19" s="2">
        <f t="shared" si="1"/>
        <v>0</v>
      </c>
      <c r="N19" s="12">
        <f t="shared" ref="N19:N32" si="10">H19+L19</f>
        <v>1348243.1843684081</v>
      </c>
      <c r="O19" s="2">
        <f t="shared" si="2"/>
        <v>4.1330898610151628E-2</v>
      </c>
      <c r="P19" s="2"/>
      <c r="Q19" s="12"/>
      <c r="R19" s="12"/>
    </row>
    <row r="20" spans="1:26" x14ac:dyDescent="0.25">
      <c r="A20" s="1">
        <v>15</v>
      </c>
      <c r="B20" s="1">
        <f t="shared" si="3"/>
        <v>15</v>
      </c>
      <c r="C20" s="1" t="s">
        <v>24</v>
      </c>
      <c r="D20" s="2">
        <f t="shared" si="4"/>
        <v>4.1330898610151628E-2</v>
      </c>
      <c r="E20" s="12">
        <f>VLOOKUP(A20,Sheet2!$A$5:$G$56,6,FALSE)</f>
        <v>685391847.40636003</v>
      </c>
      <c r="F20" s="12">
        <f>-VLOOKUP(A20,Sheet2!$A$5:$G$56,5,FALSE)</f>
        <v>-28515192.711193129</v>
      </c>
      <c r="G20" s="12">
        <f t="shared" si="5"/>
        <v>656876654.69516695</v>
      </c>
      <c r="H20" s="12">
        <f t="shared" si="6"/>
        <v>27149302.414581526</v>
      </c>
      <c r="I20" s="12">
        <f>IFERROR(VLOOKUP(A20,Sheet3!$A$3:$J$50,10,FALSE),0)</f>
        <v>24347071.970829636</v>
      </c>
      <c r="J20" s="12">
        <f t="shared" si="7"/>
        <v>24955748.770100374</v>
      </c>
      <c r="K20" s="37">
        <f>VLOOKUP(A20,Sheet2!A17:$G$56,7,FALSE)</f>
        <v>1.1235731542051195</v>
      </c>
      <c r="L20" s="12">
        <f t="shared" si="8"/>
        <v>700990.23402930517</v>
      </c>
      <c r="M20" s="2">
        <f t="shared" si="1"/>
        <v>1.0671565643547033E-3</v>
      </c>
      <c r="N20" s="12">
        <f t="shared" si="10"/>
        <v>27850292.64861083</v>
      </c>
      <c r="O20" s="2">
        <f t="shared" si="2"/>
        <v>4.239805517450633E-2</v>
      </c>
      <c r="P20" s="2"/>
      <c r="Q20" s="12"/>
      <c r="R20" s="12"/>
    </row>
    <row r="21" spans="1:26" ht="15.75" customHeight="1" x14ac:dyDescent="0.25">
      <c r="A21" s="1">
        <v>16</v>
      </c>
      <c r="B21" s="1">
        <f t="shared" si="3"/>
        <v>16</v>
      </c>
      <c r="C21" s="1" t="s">
        <v>25</v>
      </c>
      <c r="D21" s="2">
        <f t="shared" si="4"/>
        <v>4.1330898610151628E-2</v>
      </c>
      <c r="E21" s="12">
        <f>VLOOKUP(A21,Sheet2!$A$5:$G$56,6,FALSE)</f>
        <v>370575423.88098472</v>
      </c>
      <c r="F21" s="12">
        <f>-VLOOKUP(A21,Sheet2!$A$5:$G$56,5,FALSE)</f>
        <v>-11484471.896663871</v>
      </c>
      <c r="G21" s="12">
        <f t="shared" si="5"/>
        <v>359090951.98432088</v>
      </c>
      <c r="H21" s="12">
        <f t="shared" si="6"/>
        <v>14841551.728286793</v>
      </c>
      <c r="I21" s="12">
        <f>IFERROR(VLOOKUP(A21,Sheet3!$A$3:$J$50,10,FALSE),0)</f>
        <v>88061.861667371064</v>
      </c>
      <c r="J21" s="12">
        <f t="shared" si="7"/>
        <v>90263.408209055327</v>
      </c>
      <c r="K21" s="37">
        <f>VLOOKUP(A21,Sheet2!A18:$G$56,7,FALSE)</f>
        <v>1.1239447473962789</v>
      </c>
      <c r="L21" s="12">
        <f t="shared" si="8"/>
        <v>2536.2770884663478</v>
      </c>
      <c r="M21" s="2">
        <f t="shared" si="1"/>
        <v>7.0630492760984138E-6</v>
      </c>
      <c r="N21" s="12">
        <f t="shared" si="10"/>
        <v>14844088.00537526</v>
      </c>
      <c r="O21" s="2">
        <f t="shared" si="2"/>
        <v>4.1337961659427727E-2</v>
      </c>
      <c r="P21" s="2"/>
      <c r="Q21" s="12"/>
      <c r="R21" s="12"/>
    </row>
    <row r="22" spans="1:26" ht="15.75" customHeight="1" x14ac:dyDescent="0.25">
      <c r="A22" s="1">
        <v>17</v>
      </c>
      <c r="B22" s="1">
        <f t="shared" si="3"/>
        <v>17</v>
      </c>
      <c r="C22" s="1" t="s">
        <v>26</v>
      </c>
      <c r="D22" s="2">
        <f t="shared" si="4"/>
        <v>4.1330898610151628E-2</v>
      </c>
      <c r="E22" s="12">
        <f>VLOOKUP(A22,Sheet2!$A$5:$G$56,6,FALSE)</f>
        <v>95047879.387946099</v>
      </c>
      <c r="F22" s="12">
        <f>-VLOOKUP(A22,Sheet2!$A$5:$G$56,5,FALSE)</f>
        <v>-4317953.6528911572</v>
      </c>
      <c r="G22" s="12">
        <f t="shared" si="5"/>
        <v>90729925.73505494</v>
      </c>
      <c r="H22" s="12">
        <f t="shared" si="6"/>
        <v>3749949.3614621428</v>
      </c>
      <c r="I22" s="12">
        <f>IFERROR(VLOOKUP(A22,Sheet3!$A$3:$J$50,10,FALSE),0)</f>
        <v>3680034.8333071852</v>
      </c>
      <c r="J22" s="12">
        <f t="shared" si="7"/>
        <v>3772035.7041398645</v>
      </c>
      <c r="K22" s="37">
        <f>VLOOKUP(A22,Sheet2!A19:$G$56,7,FALSE)</f>
        <v>1.1220078240126943</v>
      </c>
      <c r="L22" s="12">
        <f t="shared" si="8"/>
        <v>105806.33931250403</v>
      </c>
      <c r="M22" s="2">
        <f t="shared" si="1"/>
        <v>1.1661680361281733E-3</v>
      </c>
      <c r="N22" s="12">
        <f t="shared" si="10"/>
        <v>3855755.7007746468</v>
      </c>
      <c r="O22" s="2">
        <f t="shared" si="2"/>
        <v>4.2497066646279801E-2</v>
      </c>
      <c r="P22" s="15"/>
      <c r="Q22" s="12"/>
      <c r="R22" s="12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>
        <v>18</v>
      </c>
      <c r="B23" s="1">
        <f t="shared" si="3"/>
        <v>18</v>
      </c>
      <c r="C23" s="1" t="s">
        <v>27</v>
      </c>
      <c r="D23" s="2">
        <f t="shared" si="4"/>
        <v>4.1330898610151628E-2</v>
      </c>
      <c r="E23" s="12">
        <f>VLOOKUP(A23,Sheet2!$A$5:$G$56,6,FALSE)</f>
        <v>222336580.97733039</v>
      </c>
      <c r="F23" s="12">
        <f>-VLOOKUP(A23,Sheet2!$A$5:$G$56,5,FALSE)</f>
        <v>-8945863.2201561946</v>
      </c>
      <c r="G23" s="12">
        <f t="shared" si="5"/>
        <v>213390717.75717419</v>
      </c>
      <c r="H23" s="12">
        <f t="shared" si="6"/>
        <v>8819630.1199692488</v>
      </c>
      <c r="I23" s="12">
        <f>IFERROR(VLOOKUP(A23,Sheet3!$A$3:$J$50,10,FALSE),0)</f>
        <v>7321310.0771751124</v>
      </c>
      <c r="J23" s="12">
        <f t="shared" si="7"/>
        <v>7504342.8291044896</v>
      </c>
      <c r="K23" s="37">
        <f>VLOOKUP(A23,Sheet2!A20:$G$56,7,FALSE)</f>
        <v>1.118484996717898</v>
      </c>
      <c r="L23" s="12">
        <f t="shared" si="8"/>
        <v>209837.37161452291</v>
      </c>
      <c r="M23" s="2">
        <f t="shared" si="1"/>
        <v>9.8334816912376295E-4</v>
      </c>
      <c r="N23" s="12">
        <f t="shared" si="10"/>
        <v>9029467.491583772</v>
      </c>
      <c r="O23" s="2">
        <f t="shared" si="2"/>
        <v>4.2314246779275387E-2</v>
      </c>
      <c r="P23" s="2"/>
      <c r="Q23" s="12"/>
      <c r="R23" s="12"/>
    </row>
    <row r="24" spans="1:26" ht="15.75" customHeight="1" x14ac:dyDescent="0.25">
      <c r="A24" s="1">
        <v>19</v>
      </c>
      <c r="B24" s="1">
        <f t="shared" si="3"/>
        <v>19</v>
      </c>
      <c r="C24" s="1" t="s">
        <v>28</v>
      </c>
      <c r="D24" s="2">
        <f t="shared" si="4"/>
        <v>4.1330898610151628E-2</v>
      </c>
      <c r="E24" s="12">
        <f>VLOOKUP(A24,Sheet2!$A$5:$G$56,6,FALSE)</f>
        <v>603696200.6961627</v>
      </c>
      <c r="F24" s="12">
        <f>-VLOOKUP(A24,Sheet2!$A$5:$G$56,5,FALSE)</f>
        <v>-15572403.228377394</v>
      </c>
      <c r="G24" s="12">
        <v>504971001.15576065</v>
      </c>
      <c r="H24" s="12">
        <f t="shared" si="6"/>
        <v>20870905.249835502</v>
      </c>
      <c r="I24" s="12">
        <f>IFERROR(VLOOKUP(A24,Sheet3!$A$3:$J$50,10,FALSE),0)</f>
        <v>4482633.2168324022</v>
      </c>
      <c r="J24" s="12">
        <f t="shared" si="7"/>
        <v>4594699.047253212</v>
      </c>
      <c r="K24" s="37">
        <f>VLOOKUP(A24,Sheet2!A21:$G$56,7,FALSE)</f>
        <v>1.1267437070730897</v>
      </c>
      <c r="L24" s="12">
        <f t="shared" si="8"/>
        <v>129426.20593468193</v>
      </c>
      <c r="M24" s="2">
        <f t="shared" si="1"/>
        <v>2.5630423457674914E-4</v>
      </c>
      <c r="N24" s="12">
        <f t="shared" si="10"/>
        <v>21000331.455770183</v>
      </c>
      <c r="O24" s="2">
        <f t="shared" si="2"/>
        <v>4.1587202844728374E-2</v>
      </c>
      <c r="P24" s="2"/>
      <c r="Q24" s="12"/>
      <c r="R24" s="12"/>
    </row>
    <row r="25" spans="1:26" ht="15.75" customHeight="1" x14ac:dyDescent="0.25">
      <c r="A25" s="1">
        <v>22</v>
      </c>
      <c r="B25" s="1">
        <f t="shared" si="3"/>
        <v>22</v>
      </c>
      <c r="C25" s="1" t="s">
        <v>29</v>
      </c>
      <c r="D25" s="2">
        <f t="shared" si="4"/>
        <v>4.1330898610151628E-2</v>
      </c>
      <c r="E25" s="12">
        <f>VLOOKUP(A25,Sheet2!$A$5:$G$56,6,FALSE)</f>
        <v>431505511.4622159</v>
      </c>
      <c r="F25" s="12">
        <f>-VLOOKUP(A25,Sheet2!$A$5:$G$56,5,FALSE)</f>
        <v>-12930464.686382428</v>
      </c>
      <c r="G25" s="12">
        <f t="shared" ref="G25:G41" si="11">SUM(E25:F25)</f>
        <v>418575046.77583349</v>
      </c>
      <c r="H25" s="12">
        <f t="shared" si="6"/>
        <v>17300082.819031451</v>
      </c>
      <c r="I25" s="12">
        <f>IFERROR(VLOOKUP(A25,Sheet3!$A$3:$J$50,10,FALSE),0)</f>
        <v>329144.90285791096</v>
      </c>
      <c r="J25" s="12">
        <f t="shared" si="7"/>
        <v>337373.52542935871</v>
      </c>
      <c r="K25" s="37">
        <f>VLOOKUP(A25,Sheet2!A22:$G$56,7,FALSE)</f>
        <v>1.1090401679615984</v>
      </c>
      <c r="L25" s="12">
        <f t="shared" si="8"/>
        <v>9354.0197826993153</v>
      </c>
      <c r="M25" s="2">
        <f t="shared" si="1"/>
        <v>2.2347294361550486E-5</v>
      </c>
      <c r="N25" s="12">
        <f t="shared" si="10"/>
        <v>17309436.838814151</v>
      </c>
      <c r="O25" s="2">
        <f t="shared" si="2"/>
        <v>4.1353245904513183E-2</v>
      </c>
      <c r="P25" s="2"/>
      <c r="Q25" s="12"/>
      <c r="R25" s="12"/>
    </row>
    <row r="26" spans="1:26" ht="15.75" customHeight="1" x14ac:dyDescent="0.25">
      <c r="A26" s="1">
        <v>23</v>
      </c>
      <c r="B26" s="1">
        <f t="shared" si="3"/>
        <v>23</v>
      </c>
      <c r="C26" s="1" t="s">
        <v>30</v>
      </c>
      <c r="D26" s="2">
        <f t="shared" si="4"/>
        <v>4.1330898610151628E-2</v>
      </c>
      <c r="E26" s="12">
        <f>VLOOKUP(A26,Sheet2!$A$5:$G$56,6,FALSE)</f>
        <v>744343005.48656511</v>
      </c>
      <c r="F26" s="12">
        <f>-VLOOKUP(A26,Sheet2!$A$5:$G$56,5,FALSE)</f>
        <v>-15079932.015978321</v>
      </c>
      <c r="G26" s="12">
        <f t="shared" si="11"/>
        <v>729263073.47058678</v>
      </c>
      <c r="H26" s="12">
        <f t="shared" si="6"/>
        <v>30141098.149740379</v>
      </c>
      <c r="I26" s="12">
        <f>IFERROR(VLOOKUP(A26,Sheet3!$A$3:$J$50,10,FALSE),0)</f>
        <v>16442081.349347156</v>
      </c>
      <c r="J26" s="12">
        <f t="shared" si="7"/>
        <v>16853133.383080833</v>
      </c>
      <c r="K26" s="37">
        <f>VLOOKUP(A26,Sheet2!A23:$G$56,7,FALSE)</f>
        <v>1.109936057284536</v>
      </c>
      <c r="L26" s="12">
        <f t="shared" si="8"/>
        <v>467647.51050267834</v>
      </c>
      <c r="M26" s="2">
        <f t="shared" si="1"/>
        <v>6.4126037299150297E-4</v>
      </c>
      <c r="N26" s="12">
        <f t="shared" si="10"/>
        <v>30608745.660243057</v>
      </c>
      <c r="O26" s="2">
        <f t="shared" si="2"/>
        <v>4.1972158983143132E-2</v>
      </c>
      <c r="P26" s="2"/>
      <c r="Q26" s="12"/>
      <c r="R26" s="12"/>
    </row>
    <row r="27" spans="1:26" ht="15.75" customHeight="1" x14ac:dyDescent="0.25">
      <c r="A27" s="1">
        <v>24</v>
      </c>
      <c r="B27" s="1">
        <f t="shared" si="3"/>
        <v>24</v>
      </c>
      <c r="C27" s="1" t="s">
        <v>31</v>
      </c>
      <c r="D27" s="2">
        <f t="shared" si="4"/>
        <v>4.1330898610151628E-2</v>
      </c>
      <c r="E27" s="12">
        <f>VLOOKUP(A27,Sheet2!$A$5:$G$56,6,FALSE)</f>
        <v>497699787.70104784</v>
      </c>
      <c r="F27" s="12">
        <f>-VLOOKUP(A27,Sheet2!$A$5:$G$56,5,FALSE)</f>
        <v>-13957926.483512674</v>
      </c>
      <c r="G27" s="12">
        <f t="shared" si="11"/>
        <v>483741861.21753514</v>
      </c>
      <c r="H27" s="12">
        <f t="shared" si="6"/>
        <v>19993485.819467984</v>
      </c>
      <c r="I27" s="12">
        <f>IFERROR(VLOOKUP(A27,Sheet3!$A$3:$J$50,10,FALSE),0)</f>
        <v>85878.898465207094</v>
      </c>
      <c r="J27" s="12">
        <f t="shared" si="7"/>
        <v>88025.870926837262</v>
      </c>
      <c r="K27" s="37">
        <f>VLOOKUP(A27,Sheet2!A24:$G$56,7,FALSE)</f>
        <v>1.1237394152553106</v>
      </c>
      <c r="L27" s="12">
        <f t="shared" si="8"/>
        <v>2472.9535180665889</v>
      </c>
      <c r="M27" s="2">
        <f t="shared" si="1"/>
        <v>5.1121346245338069E-6</v>
      </c>
      <c r="N27" s="12">
        <f t="shared" si="10"/>
        <v>19995958.772986051</v>
      </c>
      <c r="O27" s="2">
        <f t="shared" si="2"/>
        <v>4.1336010744776164E-2</v>
      </c>
      <c r="P27" s="2"/>
      <c r="Q27" s="12"/>
      <c r="R27" s="12"/>
    </row>
    <row r="28" spans="1:26" ht="15.75" customHeight="1" x14ac:dyDescent="0.25">
      <c r="A28" s="1">
        <v>27</v>
      </c>
      <c r="B28" s="1">
        <f t="shared" si="3"/>
        <v>27</v>
      </c>
      <c r="C28" s="1" t="s">
        <v>32</v>
      </c>
      <c r="D28" s="2">
        <f t="shared" si="4"/>
        <v>4.1330898610151628E-2</v>
      </c>
      <c r="E28" s="12">
        <f>VLOOKUP(A28,Sheet2!$A$5:$G$56,6,FALSE)</f>
        <v>393806835.32832849</v>
      </c>
      <c r="F28" s="12">
        <f>-VLOOKUP(A28,Sheet2!$A$5:$G$56,5,FALSE)</f>
        <v>-13711874.101175426</v>
      </c>
      <c r="G28" s="12">
        <f t="shared" si="11"/>
        <v>380094961.22715306</v>
      </c>
      <c r="H28" s="12">
        <f t="shared" si="6"/>
        <v>15709666.304708978</v>
      </c>
      <c r="I28" s="12">
        <f>IFERROR(VLOOKUP(A28,Sheet3!$A$3:$J$50,10,FALSE),0)</f>
        <v>16911149.33054978</v>
      </c>
      <c r="J28" s="12">
        <f t="shared" si="7"/>
        <v>17333928.063813522</v>
      </c>
      <c r="K28" s="37">
        <f>VLOOKUP(A28,Sheet2!A25:$G$56,7,FALSE)</f>
        <v>1.1278344219492284</v>
      </c>
      <c r="L28" s="12">
        <f t="shared" si="8"/>
        <v>488745.01844901586</v>
      </c>
      <c r="M28" s="2">
        <f t="shared" si="1"/>
        <v>1.2858497699392841E-3</v>
      </c>
      <c r="N28" s="12">
        <f t="shared" si="10"/>
        <v>16198411.323157994</v>
      </c>
      <c r="O28" s="2">
        <f t="shared" si="2"/>
        <v>4.2616748380090913E-2</v>
      </c>
      <c r="P28" s="2"/>
      <c r="Q28" s="12"/>
      <c r="R28" s="12"/>
    </row>
    <row r="29" spans="1:26" ht="15.75" customHeight="1" x14ac:dyDescent="0.25">
      <c r="A29" s="1">
        <v>28</v>
      </c>
      <c r="B29" s="1">
        <f t="shared" si="3"/>
        <v>28</v>
      </c>
      <c r="C29" s="1" t="s">
        <v>33</v>
      </c>
      <c r="D29" s="2">
        <f t="shared" si="4"/>
        <v>4.1330898610151628E-2</v>
      </c>
      <c r="E29" s="12">
        <f>VLOOKUP(A29,Sheet2!$A$5:$G$56,6,FALSE)</f>
        <v>235988704.96242243</v>
      </c>
      <c r="F29" s="12">
        <f>-VLOOKUP(A29,Sheet2!$A$5:$G$56,5,FALSE)</f>
        <v>-10383097.853655715</v>
      </c>
      <c r="G29" s="12">
        <f t="shared" si="11"/>
        <v>225605607.1087667</v>
      </c>
      <c r="H29" s="12">
        <f t="shared" si="6"/>
        <v>9324482.4732941408</v>
      </c>
      <c r="I29" s="12">
        <f>IFERROR(VLOOKUP(A29,Sheet3!$A$3:$J$50,10,FALSE),0)</f>
        <v>3641382.9693004806</v>
      </c>
      <c r="J29" s="12">
        <f t="shared" si="7"/>
        <v>3732417.5435329922</v>
      </c>
      <c r="K29" s="37">
        <f>VLOOKUP(A29,Sheet2!A26:$G$56,7,FALSE)</f>
        <v>1.1154290207570936</v>
      </c>
      <c r="L29" s="12">
        <f t="shared" si="8"/>
        <v>104081.17114099006</v>
      </c>
      <c r="M29" s="2">
        <f t="shared" si="1"/>
        <v>4.6134124268822578E-4</v>
      </c>
      <c r="N29" s="12">
        <f t="shared" si="10"/>
        <v>9428563.6444351301</v>
      </c>
      <c r="O29" s="2">
        <f t="shared" si="2"/>
        <v>4.1792239852839856E-2</v>
      </c>
      <c r="P29" s="2"/>
      <c r="Q29" s="12"/>
      <c r="R29" s="12"/>
    </row>
    <row r="30" spans="1:26" ht="15.75" customHeight="1" x14ac:dyDescent="0.25">
      <c r="A30" s="1">
        <v>29</v>
      </c>
      <c r="B30" s="1">
        <f t="shared" si="3"/>
        <v>29</v>
      </c>
      <c r="C30" s="1" t="s">
        <v>34</v>
      </c>
      <c r="D30" s="2">
        <f t="shared" si="4"/>
        <v>4.1330898610151628E-2</v>
      </c>
      <c r="E30" s="12">
        <f>VLOOKUP(A30,Sheet2!$A$5:$G$56,6,FALSE)</f>
        <v>830342908.69323921</v>
      </c>
      <c r="F30" s="12">
        <f>-VLOOKUP(A30,Sheet2!$A$5:$G$56,5,FALSE)</f>
        <v>-27602876.971808698</v>
      </c>
      <c r="G30" s="12">
        <f t="shared" si="11"/>
        <v>802740031.72143054</v>
      </c>
      <c r="H30" s="12">
        <f t="shared" si="6"/>
        <v>33177966.861388348</v>
      </c>
      <c r="I30" s="12">
        <f>IFERROR(VLOOKUP(A30,Sheet3!$A$3:$J$50,10,FALSE),0)</f>
        <v>18118433.509823363</v>
      </c>
      <c r="J30" s="12">
        <f t="shared" si="7"/>
        <v>18571394.347568944</v>
      </c>
      <c r="K30" s="37">
        <f>VLOOKUP(A30,Sheet2!A27:$G$56,7,FALSE)</f>
        <v>1.116827822328361</v>
      </c>
      <c r="L30" s="12">
        <f t="shared" si="8"/>
        <v>518526.24766991643</v>
      </c>
      <c r="M30" s="2">
        <f t="shared" si="1"/>
        <v>6.45945420907895E-4</v>
      </c>
      <c r="N30" s="12">
        <f t="shared" si="10"/>
        <v>33696493.109058261</v>
      </c>
      <c r="O30" s="2">
        <f t="shared" si="2"/>
        <v>4.1976844031059522E-2</v>
      </c>
      <c r="P30" s="2"/>
      <c r="Q30" s="12"/>
      <c r="R30" s="12"/>
    </row>
    <row r="31" spans="1:26" ht="15.75" customHeight="1" x14ac:dyDescent="0.25">
      <c r="A31" s="1">
        <v>30</v>
      </c>
      <c r="B31" s="1">
        <f t="shared" si="3"/>
        <v>30</v>
      </c>
      <c r="C31" s="1" t="s">
        <v>35</v>
      </c>
      <c r="D31" s="2">
        <f t="shared" si="4"/>
        <v>4.1330898610151628E-2</v>
      </c>
      <c r="E31" s="12">
        <f>VLOOKUP(A31,Sheet2!$A$5:$G$56,6,FALSE)</f>
        <v>53581369.972767465</v>
      </c>
      <c r="F31" s="12">
        <f>-VLOOKUP(A31,Sheet2!$A$5:$G$56,5,FALSE)</f>
        <v>-2638571.0568907256</v>
      </c>
      <c r="G31" s="12">
        <f t="shared" si="11"/>
        <v>50942798.915876739</v>
      </c>
      <c r="H31" s="12">
        <f t="shared" si="6"/>
        <v>2105511.6569094439</v>
      </c>
      <c r="I31" s="12">
        <f>IFERROR(VLOOKUP(A31,Sheet3!$A$3:$J$50,10,FALSE),0)</f>
        <v>80315.411615975434</v>
      </c>
      <c r="J31" s="12">
        <f t="shared" si="7"/>
        <v>82323.296906374817</v>
      </c>
      <c r="K31" s="37">
        <f>VLOOKUP(A31,Sheet2!A28:$G$56,7,FALSE)</f>
        <v>1.1238685466800173</v>
      </c>
      <c r="L31" s="12">
        <f t="shared" si="8"/>
        <v>2313.0141013018761</v>
      </c>
      <c r="M31" s="2">
        <f t="shared" si="1"/>
        <v>4.540414249953994E-5</v>
      </c>
      <c r="N31" s="12">
        <f t="shared" si="10"/>
        <v>2107824.6710107457</v>
      </c>
      <c r="O31" s="2">
        <f t="shared" si="2"/>
        <v>4.1376302752651167E-2</v>
      </c>
      <c r="P31" s="2"/>
      <c r="Q31" s="12"/>
      <c r="R31" s="12"/>
    </row>
    <row r="32" spans="1:26" ht="15.75" customHeight="1" x14ac:dyDescent="0.25">
      <c r="A32" s="1">
        <v>32</v>
      </c>
      <c r="B32" s="1">
        <f t="shared" si="3"/>
        <v>32</v>
      </c>
      <c r="C32" s="1" t="s">
        <v>36</v>
      </c>
      <c r="D32" s="2">
        <f t="shared" si="4"/>
        <v>4.1330898610151628E-2</v>
      </c>
      <c r="E32" s="12">
        <f>VLOOKUP(A32,Sheet2!$A$5:$G$56,6,FALSE)</f>
        <v>205570275.88704714</v>
      </c>
      <c r="F32" s="12">
        <f>-VLOOKUP(A32,Sheet2!$A$5:$G$56,5,FALSE)</f>
        <v>-10315943.701963266</v>
      </c>
      <c r="G32" s="12">
        <f t="shared" si="11"/>
        <v>195254332.18508387</v>
      </c>
      <c r="H32" s="12">
        <f t="shared" si="6"/>
        <v>8070037.0067345668</v>
      </c>
      <c r="I32" s="12">
        <f>IFERROR(VLOOKUP(A32,Sheet3!$A$3:$J$50,10,FALSE),0)</f>
        <v>6087592.6914616982</v>
      </c>
      <c r="J32" s="12">
        <f t="shared" si="7"/>
        <v>6239782.5087482398</v>
      </c>
      <c r="K32" s="37">
        <f>VLOOKUP(A32,Sheet2!A29:$G$56,7,FALSE)</f>
        <v>1.1251393623363799</v>
      </c>
      <c r="L32" s="12">
        <f t="shared" si="8"/>
        <v>175515.62282526729</v>
      </c>
      <c r="M32" s="2">
        <f t="shared" si="1"/>
        <v>8.9890770084882917E-4</v>
      </c>
      <c r="N32" s="12">
        <f t="shared" si="10"/>
        <v>8245552.6295598345</v>
      </c>
      <c r="O32" s="2">
        <f t="shared" si="2"/>
        <v>4.2229806311000456E-2</v>
      </c>
      <c r="P32" s="2"/>
      <c r="Q32" s="12"/>
      <c r="R32" s="12"/>
    </row>
    <row r="33" spans="1:18" ht="15.75" customHeight="1" x14ac:dyDescent="0.25">
      <c r="A33" s="1">
        <v>33</v>
      </c>
      <c r="B33" s="1">
        <f t="shared" si="3"/>
        <v>33</v>
      </c>
      <c r="C33" s="1" t="s">
        <v>37</v>
      </c>
      <c r="D33" s="2">
        <f t="shared" si="4"/>
        <v>4.1330898610151628E-2</v>
      </c>
      <c r="E33" s="12">
        <f>VLOOKUP(A33,Sheet2!$A$5:$G$56,6,FALSE)</f>
        <v>294280181.15790015</v>
      </c>
      <c r="F33" s="12">
        <f>-VLOOKUP(A33,Sheet2!$A$5:$G$56,5,FALSE)</f>
        <v>-22423554.614259414</v>
      </c>
      <c r="G33" s="12">
        <f t="shared" si="11"/>
        <v>271856626.54364073</v>
      </c>
      <c r="H33" s="12">
        <f t="shared" si="6"/>
        <v>11236078.668173071</v>
      </c>
      <c r="I33" s="12">
        <f>IFERROR(VLOOKUP(A33,Sheet3!$A$3:$J$50,10,FALSE),0)</f>
        <v>11028144.589058097</v>
      </c>
      <c r="J33" s="12">
        <f t="shared" si="7"/>
        <v>11303848.20378455</v>
      </c>
      <c r="K33" s="37">
        <f>VLOOKUP(A33,Sheet2!A30:$G$56,7,FALSE)</f>
        <v>1.1198087208859684</v>
      </c>
      <c r="L33" s="12">
        <f t="shared" si="8"/>
        <v>316453.69495422824</v>
      </c>
      <c r="M33" s="2">
        <f t="shared" si="1"/>
        <v>1.1640462804883235E-3</v>
      </c>
      <c r="N33" s="12">
        <f>H33</f>
        <v>11236078.668173071</v>
      </c>
      <c r="O33" s="2">
        <f t="shared" si="2"/>
        <v>4.1330898610151628E-2</v>
      </c>
      <c r="P33" s="2"/>
      <c r="Q33" s="12"/>
      <c r="R33" s="12"/>
    </row>
    <row r="34" spans="1:18" ht="15.75" customHeight="1" x14ac:dyDescent="0.25">
      <c r="A34" s="1">
        <v>34</v>
      </c>
      <c r="B34" s="1">
        <f t="shared" si="3"/>
        <v>34</v>
      </c>
      <c r="C34" s="1" t="s">
        <v>38</v>
      </c>
      <c r="D34" s="2">
        <f t="shared" si="4"/>
        <v>4.1330898610151628E-2</v>
      </c>
      <c r="E34" s="12">
        <f>VLOOKUP(A34,Sheet2!$A$5:$G$56,6,FALSE)</f>
        <v>224617416.27639422</v>
      </c>
      <c r="F34" s="12">
        <f>-VLOOKUP(A34,Sheet2!$A$5:$G$56,5,FALSE)</f>
        <v>-9758248.3076302242</v>
      </c>
      <c r="G34" s="12">
        <f t="shared" si="11"/>
        <v>214859167.96876401</v>
      </c>
      <c r="H34" s="12">
        <f t="shared" si="6"/>
        <v>8880322.4867785238</v>
      </c>
      <c r="I34" s="12">
        <f>IFERROR(VLOOKUP(A34,Sheet3!$A$3:$J$50,10,FALSE),0)</f>
        <v>204608.62707110893</v>
      </c>
      <c r="J34" s="12">
        <f t="shared" si="7"/>
        <v>209723.84274788664</v>
      </c>
      <c r="K34" s="37">
        <f>VLOOKUP(A34,Sheet2!A31:$G$56,7,FALSE)</f>
        <v>1.1267050227140725</v>
      </c>
      <c r="L34" s="12">
        <f t="shared" si="8"/>
        <v>5907.4226751735041</v>
      </c>
      <c r="M34" s="2">
        <f t="shared" si="1"/>
        <v>2.7494394263093854E-5</v>
      </c>
      <c r="N34" s="12">
        <f t="shared" ref="N34:N41" si="12">H34+L34</f>
        <v>8886229.9094536975</v>
      </c>
      <c r="O34" s="2">
        <f t="shared" si="2"/>
        <v>4.1358393004414726E-2</v>
      </c>
      <c r="P34" s="2"/>
      <c r="Q34" s="12"/>
      <c r="R34" s="12"/>
    </row>
    <row r="35" spans="1:18" ht="15.75" customHeight="1" x14ac:dyDescent="0.25">
      <c r="A35" s="1">
        <v>35</v>
      </c>
      <c r="B35" s="1">
        <f t="shared" si="3"/>
        <v>35</v>
      </c>
      <c r="C35" s="1" t="s">
        <v>39</v>
      </c>
      <c r="D35" s="2">
        <f t="shared" si="4"/>
        <v>4.1330898610151628E-2</v>
      </c>
      <c r="E35" s="12">
        <f>VLOOKUP(A35,Sheet2!$A$5:$G$56,6,FALSE)</f>
        <v>190509450.14553553</v>
      </c>
      <c r="F35" s="12">
        <f>-VLOOKUP(A35,Sheet2!$A$5:$G$56,5,FALSE)</f>
        <v>-6204788.4403097099</v>
      </c>
      <c r="G35" s="12">
        <f t="shared" si="11"/>
        <v>184304661.70522583</v>
      </c>
      <c r="H35" s="12">
        <f t="shared" si="6"/>
        <v>7617477.2863169843</v>
      </c>
      <c r="I35" s="12">
        <f>IFERROR(VLOOKUP(A35,Sheet3!$A$3:$J$50,10,FALSE),0)</f>
        <v>660006.92674539168</v>
      </c>
      <c r="J35" s="12">
        <f t="shared" si="7"/>
        <v>676507.09991402645</v>
      </c>
      <c r="K35" s="37">
        <f>VLOOKUP(A35,Sheet2!A32:$G$56,7,FALSE)</f>
        <v>1.1161445571200141</v>
      </c>
      <c r="L35" s="12">
        <f t="shared" si="8"/>
        <v>18876.992935552156</v>
      </c>
      <c r="M35" s="2">
        <f t="shared" si="1"/>
        <v>1.0242276435602992E-4</v>
      </c>
      <c r="N35" s="12">
        <f t="shared" si="12"/>
        <v>7636354.2792525366</v>
      </c>
      <c r="O35" s="2">
        <f t="shared" si="2"/>
        <v>4.1433321374507663E-2</v>
      </c>
      <c r="P35" s="2"/>
      <c r="Q35" s="12"/>
      <c r="R35" s="12"/>
    </row>
    <row r="36" spans="1:18" ht="15.75" customHeight="1" x14ac:dyDescent="0.25">
      <c r="A36" s="1">
        <v>37</v>
      </c>
      <c r="B36" s="1">
        <f t="shared" si="3"/>
        <v>37</v>
      </c>
      <c r="C36" s="1" t="s">
        <v>40</v>
      </c>
      <c r="D36" s="2">
        <f t="shared" si="4"/>
        <v>4.1330898610151628E-2</v>
      </c>
      <c r="E36" s="12">
        <f>VLOOKUP(A36,Sheet2!$A$5:$G$56,6,FALSE)</f>
        <v>297123934.12868476</v>
      </c>
      <c r="F36" s="12">
        <f>-VLOOKUP(A36,Sheet2!$A$5:$G$56,5,FALSE)</f>
        <v>-7928601.0246960633</v>
      </c>
      <c r="G36" s="12">
        <f t="shared" si="11"/>
        <v>289195333.10398871</v>
      </c>
      <c r="H36" s="12">
        <f t="shared" si="6"/>
        <v>11952702.991049984</v>
      </c>
      <c r="I36" s="12">
        <f>IFERROR(VLOOKUP(A36,Sheet3!$A$3:$J$50,10,FALSE),0)</f>
        <v>6938075.1366539234</v>
      </c>
      <c r="J36" s="12">
        <f t="shared" si="7"/>
        <v>7111527.0150702707</v>
      </c>
      <c r="K36" s="37">
        <f>VLOOKUP(A36,Sheet2!A33:$G$56,7,FALSE)</f>
        <v>1.1264600064171217</v>
      </c>
      <c r="L36" s="12">
        <f t="shared" si="8"/>
        <v>200271.26917578978</v>
      </c>
      <c r="M36" s="2">
        <f t="shared" si="1"/>
        <v>6.9251210600890418E-4</v>
      </c>
      <c r="N36" s="12">
        <f t="shared" si="12"/>
        <v>12152974.260225775</v>
      </c>
      <c r="O36" s="2">
        <f t="shared" si="2"/>
        <v>4.2023410716160538E-2</v>
      </c>
      <c r="P36" s="2"/>
      <c r="Q36" s="12"/>
      <c r="R36" s="12"/>
    </row>
    <row r="37" spans="1:18" ht="15.75" customHeight="1" x14ac:dyDescent="0.25">
      <c r="A37" s="1">
        <v>38</v>
      </c>
      <c r="B37" s="1">
        <f t="shared" si="3"/>
        <v>38</v>
      </c>
      <c r="C37" s="1" t="s">
        <v>41</v>
      </c>
      <c r="D37" s="2">
        <f t="shared" si="4"/>
        <v>4.1330898610151628E-2</v>
      </c>
      <c r="E37" s="12">
        <f>VLOOKUP(A37,Sheet2!$A$5:$G$56,6,FALSE)</f>
        <v>278625233.55072606</v>
      </c>
      <c r="F37" s="12">
        <f>-VLOOKUP(A37,Sheet2!$A$5:$G$56,5,FALSE)</f>
        <v>-9640795.8591426238</v>
      </c>
      <c r="G37" s="12">
        <f t="shared" si="11"/>
        <v>268984437.69158345</v>
      </c>
      <c r="H37" s="12">
        <f t="shared" si="6"/>
        <v>11117368.521939484</v>
      </c>
      <c r="I37" s="12">
        <f>IFERROR(VLOOKUP(A37,Sheet3!$A$3:$J$50,10,FALSE),0)</f>
        <v>206591.57803522339</v>
      </c>
      <c r="J37" s="12">
        <f t="shared" si="7"/>
        <v>211756.36748610396</v>
      </c>
      <c r="K37" s="37">
        <f>VLOOKUP(A37,Sheet2!A34:$G$56,7,FALSE)</f>
        <v>1.1269535839837195</v>
      </c>
      <c r="L37" s="12">
        <f t="shared" si="8"/>
        <v>5965.9899317459603</v>
      </c>
      <c r="M37" s="2">
        <f t="shared" si="1"/>
        <v>2.2179684382285871E-5</v>
      </c>
      <c r="N37" s="12">
        <f t="shared" si="12"/>
        <v>11123334.51187123</v>
      </c>
      <c r="O37" s="2">
        <f t="shared" si="2"/>
        <v>4.1353078294533913E-2</v>
      </c>
      <c r="P37" s="2"/>
      <c r="Q37" s="12"/>
      <c r="R37" s="12"/>
    </row>
    <row r="38" spans="1:18" ht="15.75" customHeight="1" x14ac:dyDescent="0.25">
      <c r="A38" s="1">
        <v>39</v>
      </c>
      <c r="B38" s="1">
        <f t="shared" si="3"/>
        <v>39</v>
      </c>
      <c r="C38" s="1" t="s">
        <v>42</v>
      </c>
      <c r="D38" s="2">
        <f t="shared" si="4"/>
        <v>4.1330898610151628E-2</v>
      </c>
      <c r="E38" s="12">
        <f>VLOOKUP(A38,Sheet2!$A$5:$G$56,6,FALSE)</f>
        <v>188658586.32550767</v>
      </c>
      <c r="F38" s="12">
        <f>-VLOOKUP(A38,Sheet2!$A$5:$G$56,5,FALSE)</f>
        <v>-8718103.7143400442</v>
      </c>
      <c r="G38" s="12">
        <f t="shared" si="11"/>
        <v>179940482.61116764</v>
      </c>
      <c r="H38" s="12">
        <f t="shared" si="6"/>
        <v>7437101.8426639214</v>
      </c>
      <c r="I38" s="12">
        <f>IFERROR(VLOOKUP(A38,Sheet3!$A$3:$J$50,10,FALSE),0)</f>
        <v>8913040.202399388</v>
      </c>
      <c r="J38" s="12">
        <f t="shared" si="7"/>
        <v>9135866.2074593715</v>
      </c>
      <c r="K38" s="37">
        <f>VLOOKUP(A38,Sheet2!A35:$G$56,7,FALSE)</f>
        <v>1.1136396711012622</v>
      </c>
      <c r="L38" s="12">
        <f t="shared" si="8"/>
        <v>254351.57596250475</v>
      </c>
      <c r="M38" s="2">
        <f t="shared" si="1"/>
        <v>1.4135316982123007E-3</v>
      </c>
      <c r="N38" s="12">
        <f t="shared" si="12"/>
        <v>7691453.4186264258</v>
      </c>
      <c r="O38" s="2">
        <f t="shared" si="2"/>
        <v>4.2744430308363925E-2</v>
      </c>
      <c r="P38" s="2"/>
      <c r="Q38" s="12"/>
      <c r="R38" s="12"/>
    </row>
    <row r="39" spans="1:18" ht="15.75" customHeight="1" x14ac:dyDescent="0.25">
      <c r="A39" s="1">
        <v>40</v>
      </c>
      <c r="B39" s="1">
        <f t="shared" si="3"/>
        <v>40</v>
      </c>
      <c r="C39" s="1" t="s">
        <v>43</v>
      </c>
      <c r="D39" s="2">
        <f t="shared" si="4"/>
        <v>4.1330898610151628E-2</v>
      </c>
      <c r="E39" s="12">
        <f>VLOOKUP(A39,Sheet2!$A$5:$G$56,6,FALSE)</f>
        <v>312833636.31132179</v>
      </c>
      <c r="F39" s="12">
        <f>-VLOOKUP(A39,Sheet2!$A$5:$G$56,5,FALSE)</f>
        <v>-11291517.948482068</v>
      </c>
      <c r="G39" s="12">
        <f t="shared" si="11"/>
        <v>301542118.3628397</v>
      </c>
      <c r="H39" s="12">
        <f t="shared" si="6"/>
        <v>12463006.720744869</v>
      </c>
      <c r="I39" s="12">
        <f>IFERROR(VLOOKUP(A39,Sheet3!$A$3:$J$50,10,FALSE),0)</f>
        <v>2490734.8548105978</v>
      </c>
      <c r="J39" s="12">
        <f t="shared" si="7"/>
        <v>2553003.2261808626</v>
      </c>
      <c r="K39" s="37">
        <f>VLOOKUP(A39,Sheet2!A36:$G$56,7,FALSE)</f>
        <v>1.1238777706357723</v>
      </c>
      <c r="L39" s="12">
        <f t="shared" si="8"/>
        <v>71731.589356652054</v>
      </c>
      <c r="M39" s="2">
        <f t="shared" si="1"/>
        <v>2.3788248801230098E-4</v>
      </c>
      <c r="N39" s="12">
        <f t="shared" si="12"/>
        <v>12534738.31010152</v>
      </c>
      <c r="O39" s="2">
        <f t="shared" si="2"/>
        <v>4.1568781098163927E-2</v>
      </c>
      <c r="P39" s="2"/>
      <c r="Q39" s="12"/>
      <c r="R39" s="12"/>
    </row>
    <row r="40" spans="1:18" ht="15.75" customHeight="1" x14ac:dyDescent="0.25">
      <c r="A40" s="1">
        <v>43</v>
      </c>
      <c r="B40" s="1">
        <f t="shared" si="3"/>
        <v>43</v>
      </c>
      <c r="C40" s="1" t="s">
        <v>44</v>
      </c>
      <c r="D40" s="2">
        <f t="shared" si="4"/>
        <v>4.1330898610151628E-2</v>
      </c>
      <c r="E40" s="12">
        <f>VLOOKUP(A40,Sheet2!$A$5:$G$56,6,FALSE)</f>
        <v>535355520.08046895</v>
      </c>
      <c r="F40" s="12">
        <f>-VLOOKUP(A40,Sheet2!$A$5:$G$56,5,FALSE)</f>
        <v>-15322830.379740795</v>
      </c>
      <c r="G40" s="12">
        <f t="shared" si="11"/>
        <v>520032689.70072818</v>
      </c>
      <c r="H40" s="12">
        <f t="shared" si="6"/>
        <v>21493418.371985238</v>
      </c>
      <c r="I40" s="12">
        <f>IFERROR(VLOOKUP(A40,Sheet3!$A$3:$J$50,10,FALSE),0)</f>
        <v>1135135.336266513</v>
      </c>
      <c r="J40" s="12">
        <f t="shared" si="7"/>
        <v>1163513.7196731756</v>
      </c>
      <c r="K40" s="37">
        <f>VLOOKUP(A40,Sheet2!A37:$G$56,7,FALSE)</f>
        <v>1.1199214396162245</v>
      </c>
      <c r="L40" s="12">
        <f t="shared" si="8"/>
        <v>32576.098998740275</v>
      </c>
      <c r="M40" s="2">
        <f t="shared" si="1"/>
        <v>6.2642406225438217E-5</v>
      </c>
      <c r="N40" s="12">
        <f t="shared" si="12"/>
        <v>21525994.470983978</v>
      </c>
      <c r="O40" s="2">
        <f t="shared" si="2"/>
        <v>4.1393541016377065E-2</v>
      </c>
      <c r="P40" s="2"/>
      <c r="Q40" s="12"/>
      <c r="R40" s="12"/>
    </row>
    <row r="41" spans="1:18" ht="15.75" customHeight="1" x14ac:dyDescent="0.25">
      <c r="A41" s="1">
        <v>44</v>
      </c>
      <c r="B41" s="1">
        <f t="shared" si="3"/>
        <v>44</v>
      </c>
      <c r="C41" s="1" t="s">
        <v>45</v>
      </c>
      <c r="D41" s="2">
        <f t="shared" si="4"/>
        <v>4.1330898610151628E-2</v>
      </c>
      <c r="E41" s="12">
        <f>VLOOKUP(A41,Sheet2!$A$5:$G$56,6,FALSE)</f>
        <v>523753989.58105737</v>
      </c>
      <c r="F41" s="12">
        <f>-VLOOKUP(A41,Sheet2!$A$5:$G$56,5,FALSE)</f>
        <v>-17589460.532522477</v>
      </c>
      <c r="G41" s="12">
        <f t="shared" si="11"/>
        <v>506164529.04853487</v>
      </c>
      <c r="H41" s="12">
        <f t="shared" si="6"/>
        <v>20920234.830160145</v>
      </c>
      <c r="I41" s="12">
        <f>IFERROR(VLOOKUP(A41,Sheet3!$A$3:$J$50,10,FALSE),0)</f>
        <v>0</v>
      </c>
      <c r="J41" s="12">
        <f t="shared" si="7"/>
        <v>0</v>
      </c>
      <c r="K41" s="37">
        <f>VLOOKUP(A41,Sheet2!A38:$G$56,7,FALSE)</f>
        <v>1.1101883621643456</v>
      </c>
      <c r="L41" s="12">
        <f t="shared" si="8"/>
        <v>0</v>
      </c>
      <c r="M41" s="2">
        <f t="shared" si="1"/>
        <v>0</v>
      </c>
      <c r="N41" s="12">
        <f t="shared" si="12"/>
        <v>20920234.830160145</v>
      </c>
      <c r="O41" s="2">
        <f t="shared" si="2"/>
        <v>4.1330898610151628E-2</v>
      </c>
      <c r="P41" s="2"/>
      <c r="Q41" s="12"/>
      <c r="R41" s="12"/>
    </row>
    <row r="42" spans="1:18" ht="16.5" customHeight="1" x14ac:dyDescent="0.25">
      <c r="A42" s="1">
        <v>45</v>
      </c>
      <c r="B42" s="1">
        <f t="shared" si="3"/>
        <v>45</v>
      </c>
      <c r="C42" s="1" t="s">
        <v>46</v>
      </c>
      <c r="D42" s="2">
        <f t="shared" si="4"/>
        <v>4.1330898610151628E-2</v>
      </c>
      <c r="E42" s="12">
        <f>VLOOKUP(A42,Sheet2!$A$5:$G$56,6,FALSE)</f>
        <v>6412701.3643195629</v>
      </c>
      <c r="F42" s="12">
        <f>-VLOOKUP(A42,Sheet2!$A$5:$G$56,5,FALSE)</f>
        <v>0</v>
      </c>
      <c r="G42" s="12"/>
      <c r="H42" s="12"/>
      <c r="I42" s="12">
        <f>IFERROR(VLOOKUP(A42,Sheet3!$A$3:$J$50,10,FALSE),0)</f>
        <v>0</v>
      </c>
      <c r="J42" s="12"/>
      <c r="K42" s="37">
        <f>VLOOKUP(A42,Sheet2!A39:$G$56,7,FALSE)</f>
        <v>0</v>
      </c>
      <c r="L42" s="12"/>
      <c r="M42" s="2"/>
      <c r="N42" s="12"/>
      <c r="O42" s="2"/>
      <c r="P42" s="2"/>
      <c r="Q42" s="12"/>
      <c r="R42" s="12"/>
    </row>
    <row r="43" spans="1:18" ht="15.75" customHeight="1" x14ac:dyDescent="0.25">
      <c r="A43" s="1">
        <v>48</v>
      </c>
      <c r="B43" s="1">
        <f t="shared" si="3"/>
        <v>48</v>
      </c>
      <c r="C43" s="1" t="s">
        <v>47</v>
      </c>
      <c r="D43" s="2">
        <f t="shared" si="4"/>
        <v>4.1330898610151628E-2</v>
      </c>
      <c r="E43" s="12">
        <f>VLOOKUP(A43,Sheet2!$A$5:$G$56,6,FALSE)</f>
        <v>372760260.20040351</v>
      </c>
      <c r="F43" s="12">
        <f>-VLOOKUP(A43,Sheet2!$A$5:$G$56,5,FALSE)</f>
        <v>-14174242.294226985</v>
      </c>
      <c r="G43" s="12">
        <f t="shared" ref="G43:G59" si="13">SUM(E43:F43)</f>
        <v>358586017.90617651</v>
      </c>
      <c r="H43" s="12">
        <f t="shared" ref="H43:H59" si="14">G43*D43</f>
        <v>14820682.349098198</v>
      </c>
      <c r="I43" s="12">
        <f>IFERROR(VLOOKUP(A43,Sheet3!$A$3:$J$50,10,FALSE),0)</f>
        <v>382083.67168509983</v>
      </c>
      <c r="J43" s="12">
        <f t="shared" ref="J43:J59" si="15">I43*(1+$J$5)</f>
        <v>391635.7634772273</v>
      </c>
      <c r="K43" s="37">
        <f>VLOOKUP(A43,Sheet2!A40:$G$56,7,FALSE)</f>
        <v>1.1049366075304718</v>
      </c>
      <c r="L43" s="12">
        <f t="shared" ref="L43:L59" si="16">J43*K43*$L$5</f>
        <v>10818.317297103345</v>
      </c>
      <c r="M43" s="2">
        <f t="shared" ref="M43:M59" si="17">L43/G43</f>
        <v>3.0169378494657151E-5</v>
      </c>
      <c r="N43" s="12">
        <f t="shared" ref="N43:N59" si="18">H43+L43</f>
        <v>14831500.666395301</v>
      </c>
      <c r="O43" s="2">
        <f t="shared" ref="O43:O59" si="19">N43/G43</f>
        <v>4.1361067988646284E-2</v>
      </c>
      <c r="P43" s="2"/>
      <c r="Q43" s="12"/>
      <c r="R43" s="12"/>
    </row>
    <row r="44" spans="1:18" ht="15.75" customHeight="1" x14ac:dyDescent="0.25">
      <c r="A44" s="1">
        <v>49</v>
      </c>
      <c r="B44" s="1">
        <f t="shared" si="3"/>
        <v>49</v>
      </c>
      <c r="C44" s="1" t="s">
        <v>48</v>
      </c>
      <c r="D44" s="2">
        <f t="shared" si="4"/>
        <v>4.1330898610151628E-2</v>
      </c>
      <c r="E44" s="12">
        <f>VLOOKUP(A44,Sheet2!$A$5:$G$56,6,FALSE)</f>
        <v>411728319.53665674</v>
      </c>
      <c r="F44" s="12">
        <f>-VLOOKUP(A44,Sheet2!$A$5:$G$56,5,FALSE)</f>
        <v>31170925.139605489</v>
      </c>
      <c r="G44" s="12">
        <f t="shared" si="13"/>
        <v>442899244.6762622</v>
      </c>
      <c r="H44" s="12">
        <f t="shared" si="14"/>
        <v>18305423.776227333</v>
      </c>
      <c r="I44" s="12">
        <f>IFERROR(VLOOKUP(A44,Sheet3!$A$3:$J$50,10,FALSE),0)</f>
        <v>262332.76910906297</v>
      </c>
      <c r="J44" s="12">
        <f t="shared" si="15"/>
        <v>268891.08833678951</v>
      </c>
      <c r="K44" s="37">
        <f>VLOOKUP(A44,Sheet2!A41:$G$56,7,FALSE)</f>
        <v>1.1171673498340509</v>
      </c>
      <c r="L44" s="12">
        <f t="shared" si="16"/>
        <v>7509.9086137801205</v>
      </c>
      <c r="M44" s="2">
        <f t="shared" si="17"/>
        <v>1.6956246153161763E-5</v>
      </c>
      <c r="N44" s="12">
        <f t="shared" si="18"/>
        <v>18312933.684841111</v>
      </c>
      <c r="O44" s="2">
        <f t="shared" si="19"/>
        <v>4.1347854856304787E-2</v>
      </c>
      <c r="P44" s="2"/>
      <c r="Q44" s="12"/>
      <c r="R44" s="12"/>
    </row>
    <row r="45" spans="1:18" ht="15.75" customHeight="1" x14ac:dyDescent="0.25">
      <c r="A45" s="1">
        <v>51</v>
      </c>
      <c r="B45" s="1">
        <f t="shared" si="3"/>
        <v>51</v>
      </c>
      <c r="C45" s="1" t="s">
        <v>49</v>
      </c>
      <c r="D45" s="2">
        <f t="shared" si="4"/>
        <v>4.1330898610151628E-2</v>
      </c>
      <c r="E45" s="12">
        <f>VLOOKUP(A45,Sheet2!$A$5:$G$56,6,FALSE)</f>
        <v>310370027.20087963</v>
      </c>
      <c r="F45" s="12">
        <f>-VLOOKUP(A45,Sheet2!$A$5:$G$56,5,FALSE)</f>
        <v>-10332742.253007546</v>
      </c>
      <c r="G45" s="12">
        <f t="shared" si="13"/>
        <v>300037284.9478721</v>
      </c>
      <c r="H45" s="12">
        <f t="shared" si="14"/>
        <v>12400810.603445675</v>
      </c>
      <c r="I45" s="12">
        <f>IFERROR(VLOOKUP(A45,Sheet3!$A$3:$J$50,10,FALSE),0)</f>
        <v>279670.78973886324</v>
      </c>
      <c r="J45" s="12">
        <f t="shared" si="15"/>
        <v>286662.55948233482</v>
      </c>
      <c r="K45" s="37">
        <f>VLOOKUP(A45,Sheet2!A42:$G$56,7,FALSE)</f>
        <v>1.1189983090382953</v>
      </c>
      <c r="L45" s="12">
        <f t="shared" si="16"/>
        <v>8019.3729831330611</v>
      </c>
      <c r="M45" s="2">
        <f t="shared" si="17"/>
        <v>2.6727921446583986E-5</v>
      </c>
      <c r="N45" s="12">
        <f t="shared" si="18"/>
        <v>12408829.976428809</v>
      </c>
      <c r="O45" s="2">
        <f t="shared" si="19"/>
        <v>4.1357626531598211E-2</v>
      </c>
      <c r="P45" s="2"/>
      <c r="Q45" s="12"/>
      <c r="R45" s="12"/>
    </row>
    <row r="46" spans="1:18" ht="15.75" customHeight="1" x14ac:dyDescent="0.25">
      <c r="A46" s="1">
        <v>55</v>
      </c>
      <c r="B46" s="1">
        <f t="shared" si="3"/>
        <v>55</v>
      </c>
      <c r="C46" s="1" t="s">
        <v>50</v>
      </c>
      <c r="D46" s="2">
        <f t="shared" si="4"/>
        <v>4.1330898610151628E-2</v>
      </c>
      <c r="E46" s="12">
        <f>VLOOKUP(A46,Sheet2!$A$5:$G$56,6,FALSE)</f>
        <v>42380901.530011825</v>
      </c>
      <c r="F46" s="12">
        <f>-VLOOKUP(A46,Sheet2!$A$5:$G$56,5,FALSE)</f>
        <v>-1511180.7877492267</v>
      </c>
      <c r="G46" s="12">
        <f t="shared" si="13"/>
        <v>40869720.742262602</v>
      </c>
      <c r="H46" s="12">
        <f t="shared" si="14"/>
        <v>1689182.2842236666</v>
      </c>
      <c r="I46" s="12">
        <f>IFERROR(VLOOKUP(A46,Sheet3!$A$3:$J$50,10,FALSE),0)</f>
        <v>0</v>
      </c>
      <c r="J46" s="12">
        <f t="shared" si="15"/>
        <v>0</v>
      </c>
      <c r="K46" s="37">
        <f>VLOOKUP(A46,Sheet2!A43:$G$56,7,FALSE)</f>
        <v>1.2326840578182912</v>
      </c>
      <c r="L46" s="12">
        <f t="shared" si="16"/>
        <v>0</v>
      </c>
      <c r="M46" s="2">
        <f t="shared" si="17"/>
        <v>0</v>
      </c>
      <c r="N46" s="12">
        <f t="shared" si="18"/>
        <v>1689182.2842236666</v>
      </c>
      <c r="O46" s="2">
        <f t="shared" si="19"/>
        <v>4.1330898610151628E-2</v>
      </c>
      <c r="P46" s="2"/>
      <c r="Q46" s="12"/>
      <c r="R46" s="12"/>
    </row>
    <row r="47" spans="1:18" ht="15.75" customHeight="1" x14ac:dyDescent="0.25">
      <c r="A47" s="1">
        <v>2004</v>
      </c>
      <c r="B47" s="1">
        <v>56</v>
      </c>
      <c r="C47" s="1" t="s">
        <v>51</v>
      </c>
      <c r="D47" s="2">
        <f t="shared" si="4"/>
        <v>4.1330898610151628E-2</v>
      </c>
      <c r="E47" s="12">
        <f>VLOOKUP(A47,Sheet2!$A$5:$G$56,6,FALSE)</f>
        <v>318155245.75506592</v>
      </c>
      <c r="F47" s="12">
        <f>-VLOOKUP(A47,Sheet2!$A$5:$G$56,5,FALSE)</f>
        <v>-7166095.3905466534</v>
      </c>
      <c r="G47" s="12">
        <f t="shared" si="13"/>
        <v>310989150.36451924</v>
      </c>
      <c r="H47" s="12">
        <f t="shared" si="14"/>
        <v>12853461.042573145</v>
      </c>
      <c r="I47" s="12">
        <f>IFERROR(VLOOKUP(A47,Sheet3!$A$3:$J$50,10,FALSE),0)</f>
        <v>116287.19628525367</v>
      </c>
      <c r="J47" s="12">
        <f t="shared" si="15"/>
        <v>119194.376192385</v>
      </c>
      <c r="K47" s="37">
        <f>VLOOKUP(A47,Sheet2!A44:$G$56,7,FALSE)</f>
        <v>1.1306741913635847</v>
      </c>
      <c r="L47" s="12">
        <f t="shared" si="16"/>
        <v>3369.2501229102959</v>
      </c>
      <c r="M47" s="2">
        <f t="shared" si="17"/>
        <v>1.0833979638714412E-5</v>
      </c>
      <c r="N47" s="12">
        <f t="shared" si="18"/>
        <v>12856830.292696055</v>
      </c>
      <c r="O47" s="2">
        <f t="shared" si="19"/>
        <v>4.1341732589790348E-2</v>
      </c>
      <c r="P47" s="2"/>
      <c r="Q47" s="12"/>
      <c r="R47" s="12"/>
    </row>
    <row r="48" spans="1:18" ht="15.75" customHeight="1" x14ac:dyDescent="0.25">
      <c r="A48" s="1">
        <v>5050</v>
      </c>
      <c r="B48" s="1">
        <v>57</v>
      </c>
      <c r="C48" s="1" t="s">
        <v>52</v>
      </c>
      <c r="D48" s="2">
        <f t="shared" si="4"/>
        <v>4.1330898610151628E-2</v>
      </c>
      <c r="E48" s="12">
        <f>VLOOKUP(A48,Sheet2!$A$5:$G$56,6,FALSE)</f>
        <v>530671703.65676808</v>
      </c>
      <c r="F48" s="12">
        <f>-VLOOKUP(A48,Sheet2!$A$5:$G$56,5,FALSE)</f>
        <v>-9909150.3780739233</v>
      </c>
      <c r="G48" s="12">
        <f t="shared" si="13"/>
        <v>520762553.27869415</v>
      </c>
      <c r="H48" s="12">
        <f t="shared" si="14"/>
        <v>21523584.289525393</v>
      </c>
      <c r="I48" s="12">
        <f>IFERROR(VLOOKUP(A48,Sheet3!$A$3:$J$50,10,FALSE),0)</f>
        <v>792752.803187488</v>
      </c>
      <c r="J48" s="12">
        <f t="shared" si="15"/>
        <v>812571.62326717516</v>
      </c>
      <c r="K48" s="37">
        <f>VLOOKUP(A48,Sheet2!A45:$G$56,7,FALSE)</f>
        <v>1.1118697568950591</v>
      </c>
      <c r="L48" s="12">
        <f t="shared" si="16"/>
        <v>22586.84533054744</v>
      </c>
      <c r="M48" s="2">
        <f t="shared" si="17"/>
        <v>4.3372637276512733E-5</v>
      </c>
      <c r="N48" s="12">
        <f t="shared" si="18"/>
        <v>21546171.134855941</v>
      </c>
      <c r="O48" s="2">
        <f t="shared" si="19"/>
        <v>4.1374271247428145E-2</v>
      </c>
      <c r="P48" s="2"/>
      <c r="Q48" s="12"/>
      <c r="R48" s="12"/>
    </row>
    <row r="49" spans="1:18" ht="15.75" customHeight="1" x14ac:dyDescent="0.25">
      <c r="A49" s="1">
        <v>2001</v>
      </c>
      <c r="B49" s="1">
        <v>58</v>
      </c>
      <c r="C49" s="1" t="s">
        <v>53</v>
      </c>
      <c r="D49" s="2">
        <f t="shared" si="4"/>
        <v>4.1330898610151628E-2</v>
      </c>
      <c r="E49" s="12">
        <f>VLOOKUP(A49,Sheet2!$A$5:$G$56,6,FALSE)</f>
        <v>147340006.2808302</v>
      </c>
      <c r="F49" s="12">
        <f>-VLOOKUP(A49,Sheet2!$A$5:$G$56,5,FALSE)</f>
        <v>-3910276.8170523355</v>
      </c>
      <c r="G49" s="12">
        <f t="shared" si="13"/>
        <v>143429729.46377787</v>
      </c>
      <c r="H49" s="12">
        <f t="shared" si="14"/>
        <v>5928079.6061488809</v>
      </c>
      <c r="I49" s="12">
        <f>IFERROR(VLOOKUP(A49,Sheet3!$A$3:$J$50,10,FALSE),0)</f>
        <v>0</v>
      </c>
      <c r="J49" s="12">
        <f t="shared" si="15"/>
        <v>0</v>
      </c>
      <c r="K49" s="37">
        <f>VLOOKUP(A49,Sheet2!A46:$G$56,7,FALSE)</f>
        <v>1.1131375571407696</v>
      </c>
      <c r="L49" s="12">
        <f t="shared" si="16"/>
        <v>0</v>
      </c>
      <c r="M49" s="2">
        <f t="shared" si="17"/>
        <v>0</v>
      </c>
      <c r="N49" s="12">
        <f t="shared" si="18"/>
        <v>5928079.6061488809</v>
      </c>
      <c r="O49" s="2">
        <f t="shared" si="19"/>
        <v>4.1330898610151628E-2</v>
      </c>
      <c r="P49" s="2"/>
      <c r="Q49" s="12"/>
      <c r="R49" s="12"/>
    </row>
    <row r="50" spans="1:18" ht="15.75" customHeight="1" x14ac:dyDescent="0.25">
      <c r="A50" s="1">
        <v>60</v>
      </c>
      <c r="B50" s="1">
        <f t="shared" ref="B50:B59" si="20">A50</f>
        <v>60</v>
      </c>
      <c r="C50" s="1" t="s">
        <v>54</v>
      </c>
      <c r="D50" s="2">
        <f t="shared" si="4"/>
        <v>4.1330898610151628E-2</v>
      </c>
      <c r="E50" s="12">
        <f>VLOOKUP(A50,Sheet2!$A$5:$G$56,6,FALSE)</f>
        <v>68430989.637613997</v>
      </c>
      <c r="F50" s="12">
        <f>-VLOOKUP(A50,Sheet2!$A$5:$G$56,5,FALSE)</f>
        <v>-1048141.1170682944</v>
      </c>
      <c r="G50" s="12">
        <f t="shared" si="13"/>
        <v>67382848.520545706</v>
      </c>
      <c r="H50" s="12">
        <f t="shared" si="14"/>
        <v>2784993.6802658802</v>
      </c>
      <c r="I50" s="12">
        <f>IFERROR(VLOOKUP(A50,Sheet3!$A$3:$J$50,10,FALSE),0)</f>
        <v>0</v>
      </c>
      <c r="J50" s="12">
        <f t="shared" si="15"/>
        <v>0</v>
      </c>
      <c r="K50" s="37">
        <f>VLOOKUP(A50,Sheet2!A47:$G$56,7,FALSE)</f>
        <v>1.1225939436565051</v>
      </c>
      <c r="L50" s="12">
        <f t="shared" si="16"/>
        <v>0</v>
      </c>
      <c r="M50" s="2">
        <f t="shared" si="17"/>
        <v>0</v>
      </c>
      <c r="N50" s="12">
        <f t="shared" si="18"/>
        <v>2784993.6802658802</v>
      </c>
      <c r="O50" s="2">
        <f t="shared" si="19"/>
        <v>4.1330898610151628E-2</v>
      </c>
      <c r="P50" s="2"/>
      <c r="Q50" s="12"/>
      <c r="R50" s="12"/>
    </row>
    <row r="51" spans="1:18" ht="15.75" customHeight="1" x14ac:dyDescent="0.25">
      <c r="A51" s="1">
        <v>61</v>
      </c>
      <c r="B51" s="1">
        <f t="shared" si="20"/>
        <v>61</v>
      </c>
      <c r="C51" s="1" t="s">
        <v>55</v>
      </c>
      <c r="D51" s="2">
        <f t="shared" si="4"/>
        <v>4.1330898610151628E-2</v>
      </c>
      <c r="E51" s="12">
        <f>VLOOKUP(A51,Sheet2!$A$5:$G$56,6,FALSE)</f>
        <v>135495260.78568769</v>
      </c>
      <c r="F51" s="12">
        <f>-VLOOKUP(A51,Sheet2!$A$5:$G$56,5,FALSE)</f>
        <v>-4503458.4946077308</v>
      </c>
      <c r="G51" s="12">
        <f t="shared" si="13"/>
        <v>130991802.29107995</v>
      </c>
      <c r="H51" s="12">
        <f t="shared" si="14"/>
        <v>5414008.8992536534</v>
      </c>
      <c r="I51" s="12">
        <f>IFERROR(VLOOKUP(A51,Sheet3!$A$3:$J$50,10,FALSE),0)</f>
        <v>0</v>
      </c>
      <c r="J51" s="12">
        <f t="shared" si="15"/>
        <v>0</v>
      </c>
      <c r="K51" s="37">
        <f>VLOOKUP(A51,Sheet2!A48:$G$56,7,FALSE)</f>
        <v>1.1236497259497726</v>
      </c>
      <c r="L51" s="12">
        <f t="shared" si="16"/>
        <v>0</v>
      </c>
      <c r="M51" s="2">
        <f t="shared" si="17"/>
        <v>0</v>
      </c>
      <c r="N51" s="12">
        <f t="shared" si="18"/>
        <v>5414008.8992536534</v>
      </c>
      <c r="O51" s="2">
        <f t="shared" si="19"/>
        <v>4.1330898610151628E-2</v>
      </c>
      <c r="P51" s="2"/>
      <c r="Q51" s="12"/>
      <c r="R51" s="12"/>
    </row>
    <row r="52" spans="1:18" ht="15.75" customHeight="1" x14ac:dyDescent="0.25">
      <c r="A52" s="1">
        <v>62</v>
      </c>
      <c r="B52" s="1">
        <f t="shared" si="20"/>
        <v>62</v>
      </c>
      <c r="C52" s="1" t="s">
        <v>56</v>
      </c>
      <c r="D52" s="2">
        <f t="shared" si="4"/>
        <v>4.1330898610151628E-2</v>
      </c>
      <c r="E52" s="12">
        <f>VLOOKUP(A52,Sheet2!$A$5:$G$56,6,FALSE)</f>
        <v>337818148.18765777</v>
      </c>
      <c r="F52" s="12">
        <f>-VLOOKUP(A52,Sheet2!$A$5:$G$56,5,FALSE)</f>
        <v>-11026934.407472901</v>
      </c>
      <c r="G52" s="12">
        <f t="shared" si="13"/>
        <v>326791213.78018486</v>
      </c>
      <c r="H52" s="12">
        <f t="shared" si="14"/>
        <v>13506574.523437206</v>
      </c>
      <c r="I52" s="12">
        <f>IFERROR(VLOOKUP(A52,Sheet3!$A$3:$J$50,10,FALSE),0)</f>
        <v>117831.49637658492</v>
      </c>
      <c r="J52" s="12">
        <f t="shared" si="15"/>
        <v>120777.28378599953</v>
      </c>
      <c r="K52" s="37">
        <f>VLOOKUP(A52,Sheet2!A49:$G$56,7,FALSE)</f>
        <v>1.1171900302032232</v>
      </c>
      <c r="L52" s="12">
        <f t="shared" si="16"/>
        <v>3373.2794330186025</v>
      </c>
      <c r="M52" s="2">
        <f t="shared" si="17"/>
        <v>1.0322430012722523E-5</v>
      </c>
      <c r="N52" s="12">
        <f t="shared" si="18"/>
        <v>13509947.802870225</v>
      </c>
      <c r="O52" s="2">
        <f t="shared" si="19"/>
        <v>4.1341221040164348E-2</v>
      </c>
      <c r="P52" s="2"/>
      <c r="Q52" s="12"/>
      <c r="R52" s="12"/>
    </row>
    <row r="53" spans="1:18" ht="15.75" customHeight="1" x14ac:dyDescent="0.25">
      <c r="A53" s="1">
        <v>63</v>
      </c>
      <c r="B53" s="1">
        <f t="shared" si="20"/>
        <v>63</v>
      </c>
      <c r="C53" s="1" t="s">
        <v>57</v>
      </c>
      <c r="D53" s="2">
        <f t="shared" si="4"/>
        <v>4.1330898610151628E-2</v>
      </c>
      <c r="E53" s="12">
        <f>VLOOKUP(A53,Sheet2!$A$5:$G$56,6,FALSE)</f>
        <v>486911865.52056581</v>
      </c>
      <c r="F53" s="12">
        <f>-VLOOKUP(A53,Sheet2!$A$5:$G$56,5,FALSE)</f>
        <v>-12505267.958303027</v>
      </c>
      <c r="G53" s="12">
        <f t="shared" si="13"/>
        <v>474406597.56226277</v>
      </c>
      <c r="H53" s="12">
        <f t="shared" si="14"/>
        <v>19607650.983832888</v>
      </c>
      <c r="I53" s="12">
        <f>IFERROR(VLOOKUP(A53,Sheet3!$A$3:$J$50,10,FALSE),0)</f>
        <v>122928.92614285715</v>
      </c>
      <c r="J53" s="12">
        <f t="shared" si="15"/>
        <v>126002.14929642857</v>
      </c>
      <c r="K53" s="37">
        <f>VLOOKUP(A53,Sheet2!A50:$G$56,7,FALSE)</f>
        <v>1.1169446961820713</v>
      </c>
      <c r="L53" s="12">
        <f t="shared" si="16"/>
        <v>3518.4358091046852</v>
      </c>
      <c r="M53" s="2">
        <f t="shared" si="17"/>
        <v>7.4164984786977237E-6</v>
      </c>
      <c r="N53" s="12">
        <f t="shared" si="18"/>
        <v>19611169.419641994</v>
      </c>
      <c r="O53" s="2">
        <f t="shared" si="19"/>
        <v>4.1338315108630327E-2</v>
      </c>
      <c r="P53" s="2"/>
      <c r="Q53" s="12"/>
      <c r="R53" s="12"/>
    </row>
    <row r="54" spans="1:18" ht="15.75" customHeight="1" x14ac:dyDescent="0.25">
      <c r="A54" s="1">
        <v>87</v>
      </c>
      <c r="B54" s="1">
        <f t="shared" si="20"/>
        <v>87</v>
      </c>
      <c r="C54" s="1" t="s">
        <v>58</v>
      </c>
      <c r="D54" s="2">
        <f t="shared" si="4"/>
        <v>4.1330898610151628E-2</v>
      </c>
      <c r="E54" s="12">
        <f>VLOOKUP(A54,Sheet2!$A$5:$G$56,6,FALSE)</f>
        <v>18555535.996608015</v>
      </c>
      <c r="F54" s="12">
        <f>-VLOOKUP(A54,Sheet2!$A$5:$G$56,5,FALSE)</f>
        <v>176818.18806648499</v>
      </c>
      <c r="G54" s="12">
        <f t="shared" si="13"/>
        <v>18732354.184674501</v>
      </c>
      <c r="H54" s="12">
        <f t="shared" si="14"/>
        <v>774225.0315362314</v>
      </c>
      <c r="I54" s="12">
        <f>IFERROR(VLOOKUP(A54,Sheet3!$A$3:$J$50,10,FALSE),0)</f>
        <v>0</v>
      </c>
      <c r="J54" s="12">
        <f t="shared" si="15"/>
        <v>0</v>
      </c>
      <c r="K54" s="37">
        <f>VLOOKUP(A54,Sheet2!A51:$G$56,7,FALSE)</f>
        <v>1.3809623466457082</v>
      </c>
      <c r="L54" s="12">
        <f t="shared" si="16"/>
        <v>0</v>
      </c>
      <c r="M54" s="2">
        <f t="shared" si="17"/>
        <v>0</v>
      </c>
      <c r="N54" s="12">
        <f t="shared" si="18"/>
        <v>774225.0315362314</v>
      </c>
      <c r="O54" s="2">
        <f t="shared" si="19"/>
        <v>4.1330898610151628E-2</v>
      </c>
      <c r="P54" s="2"/>
      <c r="Q54" s="12"/>
      <c r="R54" s="12"/>
    </row>
    <row r="55" spans="1:18" ht="15.75" customHeight="1" x14ac:dyDescent="0.25">
      <c r="A55" s="1">
        <v>88</v>
      </c>
      <c r="B55" s="1">
        <f t="shared" si="20"/>
        <v>88</v>
      </c>
      <c r="C55" s="1" t="s">
        <v>59</v>
      </c>
      <c r="D55" s="2">
        <f t="shared" si="4"/>
        <v>4.1330898610151628E-2</v>
      </c>
      <c r="E55" s="12">
        <f>VLOOKUP(A55,Sheet2!$A$5:$G$56,6,FALSE)</f>
        <v>9087227.1983843651</v>
      </c>
      <c r="F55" s="12">
        <f>-VLOOKUP(A55,Sheet2!$A$5:$G$56,5,FALSE)</f>
        <v>30602.111491818716</v>
      </c>
      <c r="G55" s="12">
        <f t="shared" si="13"/>
        <v>9117829.309876183</v>
      </c>
      <c r="H55" s="12">
        <f t="shared" si="14"/>
        <v>376848.07875116129</v>
      </c>
      <c r="I55" s="12">
        <f>IFERROR(VLOOKUP(A55,Sheet3!$A$3:$J$50,10,FALSE),0)</f>
        <v>0</v>
      </c>
      <c r="J55" s="12">
        <f t="shared" si="15"/>
        <v>0</v>
      </c>
      <c r="K55" s="37">
        <f>VLOOKUP(A55,Sheet2!A52:$G$56,7,FALSE)</f>
        <v>1.2012870353525753</v>
      </c>
      <c r="L55" s="12">
        <f t="shared" si="16"/>
        <v>0</v>
      </c>
      <c r="M55" s="2">
        <f t="shared" si="17"/>
        <v>0</v>
      </c>
      <c r="N55" s="12">
        <f t="shared" si="18"/>
        <v>376848.07875116129</v>
      </c>
      <c r="O55" s="2">
        <f t="shared" si="19"/>
        <v>4.1330898610151628E-2</v>
      </c>
      <c r="P55" s="2"/>
      <c r="Q55" s="12"/>
      <c r="R55" s="12"/>
    </row>
    <row r="56" spans="1:18" ht="15.75" customHeight="1" x14ac:dyDescent="0.25">
      <c r="A56" s="1">
        <v>333</v>
      </c>
      <c r="B56" s="1">
        <f t="shared" si="20"/>
        <v>333</v>
      </c>
      <c r="C56" s="1" t="s">
        <v>60</v>
      </c>
      <c r="D56" s="2">
        <f t="shared" si="4"/>
        <v>4.1330898610151628E-2</v>
      </c>
      <c r="E56" s="12">
        <f>VLOOKUP(A56,Sheet2!$A$5:$G$56,6,FALSE)</f>
        <v>24044795.820998821</v>
      </c>
      <c r="F56" s="12">
        <f>-VLOOKUP(A56,Sheet2!$A$5:$G$56,5,FALSE)</f>
        <v>-21844.493913993982</v>
      </c>
      <c r="G56" s="12">
        <f t="shared" si="13"/>
        <v>24022951.327084828</v>
      </c>
      <c r="H56" s="12">
        <f t="shared" si="14"/>
        <v>992890.1656163506</v>
      </c>
      <c r="I56" s="12">
        <f>IFERROR(VLOOKUP(A56,Sheet3!$A$3:$J$50,10,FALSE),0)</f>
        <v>0</v>
      </c>
      <c r="J56" s="12">
        <f t="shared" si="15"/>
        <v>0</v>
      </c>
      <c r="K56" s="37">
        <f>VLOOKUP(A56,Sheet2!A53:$G$56,7,FALSE)</f>
        <v>1.261482582785902</v>
      </c>
      <c r="L56" s="12">
        <f t="shared" si="16"/>
        <v>0</v>
      </c>
      <c r="M56" s="2">
        <f t="shared" si="17"/>
        <v>0</v>
      </c>
      <c r="N56" s="12">
        <f t="shared" si="18"/>
        <v>992890.1656163506</v>
      </c>
      <c r="O56" s="2">
        <f t="shared" si="19"/>
        <v>4.1330898610151628E-2</v>
      </c>
      <c r="P56" s="2"/>
      <c r="Q56" s="12"/>
      <c r="R56" s="12"/>
    </row>
    <row r="57" spans="1:18" ht="15.75" customHeight="1" x14ac:dyDescent="0.25">
      <c r="A57" s="1">
        <v>5033</v>
      </c>
      <c r="B57" s="1">
        <f t="shared" si="20"/>
        <v>5033</v>
      </c>
      <c r="C57" s="1" t="s">
        <v>61</v>
      </c>
      <c r="D57" s="2">
        <f t="shared" si="4"/>
        <v>4.1330898610151628E-2</v>
      </c>
      <c r="E57" s="12">
        <f>VLOOKUP(A57,Sheet2!$A$5:$G$56,6,FALSE)</f>
        <v>75238351.065818757</v>
      </c>
      <c r="F57" s="12">
        <f>-VLOOKUP(A57,Sheet2!$A$5:$G$56,5,FALSE)</f>
        <v>-4074895.8554964205</v>
      </c>
      <c r="G57" s="12">
        <f t="shared" si="13"/>
        <v>71163455.210322335</v>
      </c>
      <c r="H57" s="12">
        <f t="shared" si="14"/>
        <v>2941249.552045899</v>
      </c>
      <c r="I57" s="12">
        <f>IFERROR(VLOOKUP(A57,Sheet3!$A$3:$J$50,10,FALSE),0)</f>
        <v>0</v>
      </c>
      <c r="J57" s="12">
        <f t="shared" si="15"/>
        <v>0</v>
      </c>
      <c r="K57" s="37">
        <f>VLOOKUP(A57,Sheet2!A54:$G$56,7,FALSE)</f>
        <v>1.1360078839078842</v>
      </c>
      <c r="L57" s="12">
        <f t="shared" si="16"/>
        <v>0</v>
      </c>
      <c r="M57" s="2">
        <f t="shared" si="17"/>
        <v>0</v>
      </c>
      <c r="N57" s="12">
        <f t="shared" si="18"/>
        <v>2941249.552045899</v>
      </c>
      <c r="O57" s="2">
        <f t="shared" si="19"/>
        <v>4.1330898610151628E-2</v>
      </c>
      <c r="P57" s="2"/>
      <c r="Q57" s="12"/>
      <c r="R57" s="12"/>
    </row>
    <row r="58" spans="1:18" ht="15.75" customHeight="1" x14ac:dyDescent="0.25">
      <c r="A58" s="1">
        <v>8992</v>
      </c>
      <c r="B58" s="1">
        <f t="shared" si="20"/>
        <v>8992</v>
      </c>
      <c r="C58" s="1" t="s">
        <v>62</v>
      </c>
      <c r="D58" s="2">
        <f t="shared" si="4"/>
        <v>4.1330898610151628E-2</v>
      </c>
      <c r="E58" s="12">
        <f>VLOOKUP(A58,Sheet2!$A$5:$G$56,6,FALSE)</f>
        <v>274849842.90973806</v>
      </c>
      <c r="F58" s="12">
        <f>-VLOOKUP(A58,Sheet2!$A$5:$G$56,5,FALSE)</f>
        <v>-6615186.3233025931</v>
      </c>
      <c r="G58" s="12">
        <f t="shared" si="13"/>
        <v>268234656.58643547</v>
      </c>
      <c r="H58" s="12">
        <f t="shared" si="14"/>
        <v>11086379.395102805</v>
      </c>
      <c r="I58" s="12">
        <f>IFERROR(VLOOKUP(A58,Sheet3!$A$3:$J$50,10,FALSE),0)</f>
        <v>39718.648093441421</v>
      </c>
      <c r="J58" s="12">
        <f t="shared" si="15"/>
        <v>40711.61429577745</v>
      </c>
      <c r="K58" s="37">
        <f>VLOOKUP(A58,Sheet2!A55:$G$56,7,FALSE)</f>
        <v>1.1193480985155428</v>
      </c>
      <c r="L58" s="12">
        <f t="shared" si="16"/>
        <v>1139.2617012369171</v>
      </c>
      <c r="M58" s="2">
        <f t="shared" si="17"/>
        <v>4.2472576651175699E-6</v>
      </c>
      <c r="N58" s="12">
        <f t="shared" si="18"/>
        <v>11087518.656804042</v>
      </c>
      <c r="O58" s="2">
        <f t="shared" si="19"/>
        <v>4.1335145867816746E-2</v>
      </c>
      <c r="P58" s="2"/>
      <c r="Q58" s="12"/>
      <c r="R58" s="12"/>
    </row>
    <row r="59" spans="1:18" ht="15.75" customHeight="1" x14ac:dyDescent="0.25">
      <c r="A59" s="1">
        <v>65</v>
      </c>
      <c r="B59" s="1">
        <f t="shared" si="20"/>
        <v>65</v>
      </c>
      <c r="C59" s="1" t="s">
        <v>63</v>
      </c>
      <c r="D59" s="2">
        <f t="shared" si="4"/>
        <v>4.1330898610151628E-2</v>
      </c>
      <c r="E59" s="12">
        <f>VLOOKUP(A59,Sheet2!$A$5:$G$56,6,FALSE)</f>
        <v>163506643.60491911</v>
      </c>
      <c r="F59" s="12">
        <f>-VLOOKUP(A59,Sheet2!$A$5:$G$56,5,FALSE)</f>
        <v>-8200108.4868946671</v>
      </c>
      <c r="G59" s="12">
        <f t="shared" si="13"/>
        <v>155306535.11802444</v>
      </c>
      <c r="H59" s="12">
        <f t="shared" si="14"/>
        <v>6418958.6564570209</v>
      </c>
      <c r="I59" s="12">
        <f>IFERROR(VLOOKUP(A59,Sheet3!$A$3:$J$50,10,FALSE),0)</f>
        <v>108800.95899408282</v>
      </c>
      <c r="J59" s="12">
        <f t="shared" si="15"/>
        <v>111520.98296893487</v>
      </c>
      <c r="K59" s="37">
        <f>VLOOKUP(A59,Sheet2!A56:$G$56,7,FALSE)</f>
        <v>1.1115533795130321</v>
      </c>
      <c r="L59" s="12">
        <f t="shared" si="16"/>
        <v>3099.0381376433716</v>
      </c>
      <c r="M59" s="2">
        <f t="shared" si="17"/>
        <v>1.9954331833417524E-5</v>
      </c>
      <c r="N59" s="12">
        <f t="shared" si="18"/>
        <v>6422057.6945946645</v>
      </c>
      <c r="O59" s="2">
        <f t="shared" si="19"/>
        <v>4.1350852941985046E-2</v>
      </c>
      <c r="P59" s="2"/>
      <c r="Q59" s="12"/>
      <c r="R59" s="12"/>
    </row>
    <row r="60" spans="1:18" ht="15.75" customHeight="1" x14ac:dyDescent="0.25"/>
    <row r="61" spans="1:18" ht="15.75" customHeight="1" x14ac:dyDescent="0.25"/>
    <row r="62" spans="1:18" ht="15.75" customHeight="1" x14ac:dyDescent="0.25">
      <c r="A62" s="1" t="s">
        <v>64</v>
      </c>
    </row>
    <row r="63" spans="1:18" ht="15.75" customHeight="1" x14ac:dyDescent="0.25">
      <c r="A63" s="1" t="s">
        <v>65</v>
      </c>
    </row>
    <row r="64" spans="1:18" ht="15.75" customHeight="1" x14ac:dyDescent="0.25">
      <c r="A64" s="1" t="s">
        <v>66</v>
      </c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25" right="0.25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topLeftCell="A23" workbookViewId="0">
      <selection activeCell="A44" sqref="A44"/>
    </sheetView>
  </sheetViews>
  <sheetFormatPr defaultColWidth="12.5703125" defaultRowHeight="15" customHeight="1" x14ac:dyDescent="0.25"/>
  <cols>
    <col min="9" max="9" width="3.140625" customWidth="1"/>
    <col min="10" max="10" width="16.5703125" customWidth="1"/>
  </cols>
  <sheetData>
    <row r="1" spans="1:11" ht="15" customHeight="1" x14ac:dyDescent="0.25">
      <c r="A1" s="23" t="s">
        <v>188</v>
      </c>
      <c r="B1" s="23" t="s">
        <v>7</v>
      </c>
      <c r="C1" s="23" t="s">
        <v>189</v>
      </c>
      <c r="D1" s="23" t="s">
        <v>190</v>
      </c>
      <c r="E1" s="23" t="s">
        <v>191</v>
      </c>
      <c r="F1" s="23" t="s">
        <v>192</v>
      </c>
      <c r="G1" s="23" t="s">
        <v>193</v>
      </c>
      <c r="H1" s="23" t="s">
        <v>194</v>
      </c>
      <c r="I1" s="22"/>
      <c r="J1" s="23" t="s">
        <v>195</v>
      </c>
      <c r="K1" s="23" t="s">
        <v>194</v>
      </c>
    </row>
    <row r="2" spans="1:11" ht="15" customHeight="1" x14ac:dyDescent="0.25">
      <c r="A2" s="22"/>
      <c r="B2" s="22"/>
      <c r="C2" s="22"/>
      <c r="D2" s="22"/>
      <c r="E2" s="24"/>
      <c r="F2" s="24"/>
      <c r="G2" s="24"/>
      <c r="H2" s="22"/>
      <c r="I2" s="22"/>
      <c r="J2" s="24"/>
      <c r="K2" s="22"/>
    </row>
    <row r="3" spans="1:11" ht="15" customHeight="1" x14ac:dyDescent="0.25">
      <c r="A3" s="22">
        <v>1</v>
      </c>
      <c r="B3" s="22" t="s">
        <v>67</v>
      </c>
      <c r="C3" s="30" t="s">
        <v>196</v>
      </c>
      <c r="D3" s="28" t="s">
        <v>68</v>
      </c>
      <c r="E3" s="24">
        <v>20490371.875297181</v>
      </c>
      <c r="F3" s="24">
        <v>16186184.933672573</v>
      </c>
      <c r="G3" s="24">
        <v>4304186.9416246079</v>
      </c>
      <c r="H3" s="24" t="s">
        <v>69</v>
      </c>
      <c r="I3" s="24"/>
      <c r="J3" s="24">
        <v>20490371.875297181</v>
      </c>
      <c r="K3" s="24" t="s">
        <v>69</v>
      </c>
    </row>
    <row r="4" spans="1:11" ht="15" customHeight="1" x14ac:dyDescent="0.25">
      <c r="A4" s="22">
        <v>2</v>
      </c>
      <c r="B4" s="25" t="s">
        <v>70</v>
      </c>
      <c r="C4" s="30" t="s">
        <v>197</v>
      </c>
      <c r="D4" s="28" t="s">
        <v>71</v>
      </c>
      <c r="E4" s="24">
        <v>73876756.029007643</v>
      </c>
      <c r="F4" s="24">
        <v>70399814.893153384</v>
      </c>
      <c r="G4" s="24">
        <v>3476941.1358542591</v>
      </c>
      <c r="H4" s="24" t="s">
        <v>69</v>
      </c>
      <c r="I4" s="24"/>
      <c r="J4" s="24">
        <v>73876756.029007643</v>
      </c>
      <c r="K4" s="24" t="s">
        <v>69</v>
      </c>
    </row>
    <row r="5" spans="1:11" ht="15" customHeight="1" x14ac:dyDescent="0.25">
      <c r="A5" s="22">
        <v>3</v>
      </c>
      <c r="B5" s="25" t="s">
        <v>72</v>
      </c>
      <c r="C5" s="30" t="s">
        <v>197</v>
      </c>
      <c r="D5" s="28" t="s">
        <v>71</v>
      </c>
      <c r="E5" s="24">
        <v>105917.732019352</v>
      </c>
      <c r="F5" s="24">
        <v>79734.394521177106</v>
      </c>
      <c r="G5" s="24">
        <v>26183.337498174893</v>
      </c>
      <c r="H5" s="24" t="s">
        <v>69</v>
      </c>
      <c r="I5" s="24"/>
      <c r="J5" s="24">
        <v>105917.732019352</v>
      </c>
      <c r="K5" s="24" t="s">
        <v>69</v>
      </c>
    </row>
    <row r="6" spans="1:11" ht="15" customHeight="1" x14ac:dyDescent="0.25">
      <c r="A6" s="22">
        <v>4</v>
      </c>
      <c r="B6" s="22" t="s">
        <v>73</v>
      </c>
      <c r="C6" s="30" t="s">
        <v>74</v>
      </c>
      <c r="D6" s="28" t="s">
        <v>75</v>
      </c>
      <c r="E6" s="24">
        <v>495681.66604752484</v>
      </c>
      <c r="F6" s="24">
        <v>766446.92721969145</v>
      </c>
      <c r="G6" s="24">
        <v>-270765.26117216662</v>
      </c>
      <c r="H6" s="24" t="s">
        <v>69</v>
      </c>
      <c r="I6" s="24"/>
      <c r="J6" s="24">
        <v>495681.66604752484</v>
      </c>
      <c r="K6" s="24" t="s">
        <v>69</v>
      </c>
    </row>
    <row r="7" spans="1:11" ht="15" customHeight="1" x14ac:dyDescent="0.25">
      <c r="A7" s="22">
        <v>5</v>
      </c>
      <c r="B7" s="22" t="s">
        <v>76</v>
      </c>
      <c r="C7" s="28"/>
      <c r="D7" s="28" t="s">
        <v>77</v>
      </c>
      <c r="E7" s="24"/>
      <c r="F7" s="24"/>
      <c r="G7" s="24">
        <v>0</v>
      </c>
      <c r="H7" s="24"/>
      <c r="I7" s="24"/>
      <c r="J7" s="24"/>
      <c r="K7" s="24"/>
    </row>
    <row r="8" spans="1:11" ht="15" customHeight="1" x14ac:dyDescent="0.25">
      <c r="A8" s="22">
        <v>6</v>
      </c>
      <c r="B8" s="25" t="s">
        <v>78</v>
      </c>
      <c r="C8" s="30" t="s">
        <v>197</v>
      </c>
      <c r="D8" s="28" t="s">
        <v>198</v>
      </c>
      <c r="E8" s="24">
        <v>117582.02391858681</v>
      </c>
      <c r="F8" s="24">
        <v>87235.367656298011</v>
      </c>
      <c r="G8" s="24">
        <v>30346.656262288801</v>
      </c>
      <c r="H8" s="24" t="s">
        <v>79</v>
      </c>
      <c r="I8" s="24"/>
      <c r="J8" s="24">
        <v>117582.02391858681</v>
      </c>
      <c r="K8" s="24" t="s">
        <v>79</v>
      </c>
    </row>
    <row r="9" spans="1:11" ht="15" customHeight="1" x14ac:dyDescent="0.25">
      <c r="A9" s="22">
        <v>8</v>
      </c>
      <c r="B9" s="22" t="s">
        <v>18</v>
      </c>
      <c r="C9" s="30" t="s">
        <v>80</v>
      </c>
      <c r="D9" s="28" t="s">
        <v>68</v>
      </c>
      <c r="E9" s="24">
        <v>9422133.8874167092</v>
      </c>
      <c r="F9" s="24">
        <v>9011432.4937898964</v>
      </c>
      <c r="G9" s="24">
        <v>410701.39362681285</v>
      </c>
      <c r="H9" s="24" t="s">
        <v>69</v>
      </c>
      <c r="I9" s="24"/>
      <c r="J9" s="24">
        <v>9422133.8874167092</v>
      </c>
      <c r="K9" s="24" t="s">
        <v>69</v>
      </c>
    </row>
    <row r="10" spans="1:11" ht="15" customHeight="1" x14ac:dyDescent="0.25">
      <c r="A10" s="22">
        <v>9</v>
      </c>
      <c r="B10" s="26" t="s">
        <v>81</v>
      </c>
      <c r="C10" s="30" t="s">
        <v>82</v>
      </c>
      <c r="D10" s="28" t="s">
        <v>71</v>
      </c>
      <c r="E10" s="24">
        <v>109554617.14183648</v>
      </c>
      <c r="F10" s="24">
        <v>92579550.501234472</v>
      </c>
      <c r="G10" s="24">
        <v>16975066.640602008</v>
      </c>
      <c r="H10" s="24" t="s">
        <v>69</v>
      </c>
      <c r="I10" s="24"/>
      <c r="J10" s="24">
        <v>109554617.14183648</v>
      </c>
      <c r="K10" s="24" t="s">
        <v>69</v>
      </c>
    </row>
    <row r="11" spans="1:11" ht="15" customHeight="1" x14ac:dyDescent="0.25">
      <c r="A11" s="22">
        <v>10</v>
      </c>
      <c r="B11" s="25" t="s">
        <v>83</v>
      </c>
      <c r="C11" s="30" t="s">
        <v>197</v>
      </c>
      <c r="D11" s="28" t="s">
        <v>198</v>
      </c>
      <c r="E11" s="24">
        <v>59128.229938556069</v>
      </c>
      <c r="F11" s="24">
        <v>16632.194685867897</v>
      </c>
      <c r="G11" s="24">
        <v>42496.035252688176</v>
      </c>
      <c r="H11" s="24" t="s">
        <v>79</v>
      </c>
      <c r="I11" s="24"/>
      <c r="J11" s="24">
        <v>59128.229938556069</v>
      </c>
      <c r="K11" s="24" t="s">
        <v>79</v>
      </c>
    </row>
    <row r="12" spans="1:11" ht="15" customHeight="1" x14ac:dyDescent="0.25">
      <c r="A12" s="22">
        <v>11</v>
      </c>
      <c r="B12" s="22" t="s">
        <v>84</v>
      </c>
      <c r="C12" s="30" t="s">
        <v>85</v>
      </c>
      <c r="D12" s="28" t="s">
        <v>198</v>
      </c>
      <c r="E12" s="24">
        <v>11629878.196489403</v>
      </c>
      <c r="F12" s="24">
        <v>10832265.257346721</v>
      </c>
      <c r="G12" s="24">
        <v>797612.93914268166</v>
      </c>
      <c r="H12" s="24" t="s">
        <v>69</v>
      </c>
      <c r="I12" s="24"/>
      <c r="J12" s="24">
        <v>11629878.196489403</v>
      </c>
      <c r="K12" s="24" t="s">
        <v>69</v>
      </c>
    </row>
    <row r="13" spans="1:11" ht="15" customHeight="1" x14ac:dyDescent="0.25">
      <c r="A13" s="22">
        <v>12</v>
      </c>
      <c r="B13" s="27" t="s">
        <v>86</v>
      </c>
      <c r="C13" s="30" t="s">
        <v>87</v>
      </c>
      <c r="D13" s="28" t="s">
        <v>68</v>
      </c>
      <c r="E13" s="24">
        <v>12993437.621358011</v>
      </c>
      <c r="F13" s="24">
        <v>10167167.33106715</v>
      </c>
      <c r="G13" s="24">
        <v>2826270.2902908605</v>
      </c>
      <c r="H13" s="24" t="s">
        <v>69</v>
      </c>
      <c r="I13" s="24"/>
      <c r="J13" s="24">
        <v>12993437.621358011</v>
      </c>
      <c r="K13" s="24" t="s">
        <v>69</v>
      </c>
    </row>
    <row r="14" spans="1:11" ht="15" customHeight="1" x14ac:dyDescent="0.25">
      <c r="A14" s="22">
        <v>13</v>
      </c>
      <c r="B14" s="27" t="s">
        <v>88</v>
      </c>
      <c r="C14" s="28" t="s">
        <v>87</v>
      </c>
      <c r="D14" s="28" t="s">
        <v>68</v>
      </c>
      <c r="E14" s="24"/>
      <c r="F14" s="24"/>
      <c r="G14" s="24">
        <v>0</v>
      </c>
      <c r="H14" s="24"/>
      <c r="I14" s="24"/>
      <c r="J14" s="24"/>
      <c r="K14" s="24"/>
    </row>
    <row r="15" spans="1:11" ht="15" customHeight="1" x14ac:dyDescent="0.25">
      <c r="A15" s="22">
        <v>15</v>
      </c>
      <c r="B15" s="28" t="s">
        <v>89</v>
      </c>
      <c r="C15" s="30" t="s">
        <v>90</v>
      </c>
      <c r="D15" s="28" t="s">
        <v>75</v>
      </c>
      <c r="E15" s="24">
        <v>24347071.970829636</v>
      </c>
      <c r="F15" s="24">
        <v>23617733.106455237</v>
      </c>
      <c r="G15" s="24">
        <v>729338.86437439919</v>
      </c>
      <c r="H15" s="24" t="s">
        <v>69</v>
      </c>
      <c r="I15" s="24"/>
      <c r="J15" s="24">
        <v>24347071.970829636</v>
      </c>
      <c r="K15" s="24" t="s">
        <v>69</v>
      </c>
    </row>
    <row r="16" spans="1:11" ht="15" customHeight="1" x14ac:dyDescent="0.25">
      <c r="A16" s="22">
        <v>16</v>
      </c>
      <c r="B16" s="22" t="s">
        <v>91</v>
      </c>
      <c r="C16" s="30" t="s">
        <v>92</v>
      </c>
      <c r="D16" s="28" t="s">
        <v>77</v>
      </c>
      <c r="E16" s="24">
        <v>88061.861667371064</v>
      </c>
      <c r="F16" s="24">
        <v>263085.05140938418</v>
      </c>
      <c r="G16" s="24">
        <v>-175023.18974201311</v>
      </c>
      <c r="H16" s="24" t="s">
        <v>69</v>
      </c>
      <c r="I16" s="24"/>
      <c r="J16" s="24">
        <v>88061.861667371064</v>
      </c>
      <c r="K16" s="24" t="s">
        <v>69</v>
      </c>
    </row>
    <row r="17" spans="1:11" ht="15" customHeight="1" x14ac:dyDescent="0.25">
      <c r="A17" s="22">
        <v>17</v>
      </c>
      <c r="B17" s="22" t="s">
        <v>93</v>
      </c>
      <c r="C17" s="30" t="s">
        <v>94</v>
      </c>
      <c r="D17" s="28" t="s">
        <v>77</v>
      </c>
      <c r="E17" s="24">
        <v>5630955.6579231964</v>
      </c>
      <c r="F17" s="24">
        <v>6168298.0718387095</v>
      </c>
      <c r="G17" s="24">
        <v>-537342.41391551308</v>
      </c>
      <c r="H17" s="24" t="s">
        <v>79</v>
      </c>
      <c r="I17" s="24"/>
      <c r="J17" s="24">
        <v>3680034.8333071852</v>
      </c>
      <c r="K17" s="24" t="s">
        <v>69</v>
      </c>
    </row>
    <row r="18" spans="1:11" ht="15" customHeight="1" x14ac:dyDescent="0.25">
      <c r="A18" s="22">
        <v>18</v>
      </c>
      <c r="B18" s="28" t="s">
        <v>95</v>
      </c>
      <c r="C18" s="30" t="s">
        <v>90</v>
      </c>
      <c r="D18" s="28" t="s">
        <v>75</v>
      </c>
      <c r="E18" s="24">
        <v>7321310.0771751124</v>
      </c>
      <c r="F18" s="24">
        <v>5846334.7079477701</v>
      </c>
      <c r="G18" s="24">
        <v>1474975.3692273423</v>
      </c>
      <c r="H18" s="24" t="s">
        <v>79</v>
      </c>
      <c r="I18" s="24"/>
      <c r="J18" s="24">
        <v>7321310.0771751124</v>
      </c>
      <c r="K18" s="24" t="s">
        <v>79</v>
      </c>
    </row>
    <row r="19" spans="1:11" ht="15" customHeight="1" x14ac:dyDescent="0.25">
      <c r="A19" s="22">
        <v>19</v>
      </c>
      <c r="B19" s="22" t="s">
        <v>96</v>
      </c>
      <c r="C19" s="30" t="s">
        <v>199</v>
      </c>
      <c r="D19" s="28" t="s">
        <v>77</v>
      </c>
      <c r="E19" s="24">
        <v>4482633.2168324022</v>
      </c>
      <c r="F19" s="24">
        <v>4849456.4799845051</v>
      </c>
      <c r="G19" s="24">
        <v>-366823.26315210294</v>
      </c>
      <c r="H19" s="24" t="s">
        <v>69</v>
      </c>
      <c r="I19" s="24"/>
      <c r="J19" s="24">
        <v>4482633.2168324022</v>
      </c>
      <c r="K19" s="24" t="s">
        <v>69</v>
      </c>
    </row>
    <row r="20" spans="1:11" ht="15" customHeight="1" x14ac:dyDescent="0.25">
      <c r="A20" s="22">
        <v>22</v>
      </c>
      <c r="B20" s="26" t="s">
        <v>97</v>
      </c>
      <c r="C20" s="30" t="s">
        <v>82</v>
      </c>
      <c r="D20" s="28" t="s">
        <v>71</v>
      </c>
      <c r="E20" s="24">
        <v>329144.90285791096</v>
      </c>
      <c r="F20" s="24">
        <v>253299.75200000004</v>
      </c>
      <c r="G20" s="24">
        <v>75845.150857910921</v>
      </c>
      <c r="H20" s="24" t="s">
        <v>79</v>
      </c>
      <c r="I20" s="24"/>
      <c r="J20" s="24">
        <v>329144.90285791096</v>
      </c>
      <c r="K20" s="24" t="s">
        <v>79</v>
      </c>
    </row>
    <row r="21" spans="1:11" ht="15" customHeight="1" x14ac:dyDescent="0.25">
      <c r="A21" s="22">
        <v>23</v>
      </c>
      <c r="B21" s="22" t="s">
        <v>30</v>
      </c>
      <c r="C21" s="30" t="s">
        <v>98</v>
      </c>
      <c r="D21" s="28" t="s">
        <v>75</v>
      </c>
      <c r="E21" s="24">
        <v>17512262.289347157</v>
      </c>
      <c r="F21" s="24">
        <v>15799029.893208914</v>
      </c>
      <c r="G21" s="24">
        <v>1713232.3961382434</v>
      </c>
      <c r="H21" s="24" t="s">
        <v>79</v>
      </c>
      <c r="I21" s="24"/>
      <c r="J21" s="24">
        <v>16442081.349347156</v>
      </c>
      <c r="K21" s="24" t="s">
        <v>79</v>
      </c>
    </row>
    <row r="22" spans="1:11" ht="15" customHeight="1" x14ac:dyDescent="0.25">
      <c r="A22" s="22">
        <v>24</v>
      </c>
      <c r="B22" s="28" t="s">
        <v>99</v>
      </c>
      <c r="C22" s="30" t="s">
        <v>90</v>
      </c>
      <c r="D22" s="28" t="s">
        <v>75</v>
      </c>
      <c r="E22" s="24">
        <v>85878.898465207094</v>
      </c>
      <c r="F22" s="24">
        <v>102757.16769230769</v>
      </c>
      <c r="G22" s="24">
        <v>-16878.269227100594</v>
      </c>
      <c r="H22" s="24" t="s">
        <v>69</v>
      </c>
      <c r="I22" s="24"/>
      <c r="J22" s="24">
        <v>85878.898465207094</v>
      </c>
      <c r="K22" s="24" t="s">
        <v>69</v>
      </c>
    </row>
    <row r="23" spans="1:11" ht="15" customHeight="1" x14ac:dyDescent="0.25">
      <c r="A23" s="22">
        <v>27</v>
      </c>
      <c r="B23" s="22" t="s">
        <v>100</v>
      </c>
      <c r="C23" s="30" t="s">
        <v>101</v>
      </c>
      <c r="D23" s="28" t="s">
        <v>77</v>
      </c>
      <c r="E23" s="24">
        <v>16911149.33054978</v>
      </c>
      <c r="F23" s="24">
        <v>14488788.728830317</v>
      </c>
      <c r="G23" s="24">
        <v>2422360.6017194632</v>
      </c>
      <c r="H23" s="24" t="s">
        <v>102</v>
      </c>
      <c r="I23" s="24"/>
      <c r="J23" s="24">
        <v>16911149.33054978</v>
      </c>
      <c r="K23" s="24" t="s">
        <v>102</v>
      </c>
    </row>
    <row r="24" spans="1:11" ht="15" customHeight="1" x14ac:dyDescent="0.25">
      <c r="A24" s="22">
        <v>28</v>
      </c>
      <c r="B24" s="28" t="s">
        <v>103</v>
      </c>
      <c r="C24" s="30" t="s">
        <v>90</v>
      </c>
      <c r="D24" s="28" t="s">
        <v>75</v>
      </c>
      <c r="E24" s="24">
        <v>3641382.9693004806</v>
      </c>
      <c r="F24" s="24">
        <v>3529146.9797691982</v>
      </c>
      <c r="G24" s="24">
        <v>112235.98953128234</v>
      </c>
      <c r="H24" s="24" t="s">
        <v>69</v>
      </c>
      <c r="I24" s="24"/>
      <c r="J24" s="24">
        <v>3641382.9693004806</v>
      </c>
      <c r="K24" s="24" t="s">
        <v>69</v>
      </c>
    </row>
    <row r="25" spans="1:11" ht="15" customHeight="1" x14ac:dyDescent="0.25">
      <c r="A25" s="22">
        <v>29</v>
      </c>
      <c r="B25" s="26" t="s">
        <v>104</v>
      </c>
      <c r="C25" s="30" t="s">
        <v>82</v>
      </c>
      <c r="D25" s="28" t="s">
        <v>71</v>
      </c>
      <c r="E25" s="24">
        <v>18118433.509823363</v>
      </c>
      <c r="F25" s="24">
        <v>18012783.135051779</v>
      </c>
      <c r="G25" s="24">
        <v>105650.37477158383</v>
      </c>
      <c r="H25" s="24" t="s">
        <v>69</v>
      </c>
      <c r="I25" s="24"/>
      <c r="J25" s="24">
        <v>18118433.509823363</v>
      </c>
      <c r="K25" s="24" t="s">
        <v>69</v>
      </c>
    </row>
    <row r="26" spans="1:11" ht="15" customHeight="1" x14ac:dyDescent="0.25">
      <c r="A26" s="22">
        <v>30</v>
      </c>
      <c r="B26" s="25" t="s">
        <v>105</v>
      </c>
      <c r="C26" s="30" t="s">
        <v>197</v>
      </c>
      <c r="D26" s="28" t="s">
        <v>198</v>
      </c>
      <c r="E26" s="24">
        <v>80315.411615975434</v>
      </c>
      <c r="F26" s="24">
        <v>185879.82701075269</v>
      </c>
      <c r="G26" s="24">
        <v>-105564.41539477726</v>
      </c>
      <c r="H26" s="24" t="s">
        <v>79</v>
      </c>
      <c r="I26" s="24"/>
      <c r="J26" s="24">
        <v>80315.411615975434</v>
      </c>
      <c r="K26" s="24" t="s">
        <v>79</v>
      </c>
    </row>
    <row r="27" spans="1:11" ht="15" customHeight="1" x14ac:dyDescent="0.25">
      <c r="A27" s="22">
        <v>32</v>
      </c>
      <c r="B27" s="22" t="s">
        <v>106</v>
      </c>
      <c r="C27" s="30" t="s">
        <v>107</v>
      </c>
      <c r="D27" s="28" t="s">
        <v>68</v>
      </c>
      <c r="E27" s="24">
        <v>6087592.6914616982</v>
      </c>
      <c r="F27" s="24">
        <v>4381587.4834627435</v>
      </c>
      <c r="G27" s="24">
        <v>1706005.2079989547</v>
      </c>
      <c r="H27" s="24" t="s">
        <v>69</v>
      </c>
      <c r="I27" s="24"/>
      <c r="J27" s="24">
        <v>6087592.6914616982</v>
      </c>
      <c r="K27" s="24" t="s">
        <v>69</v>
      </c>
    </row>
    <row r="28" spans="1:11" ht="15" customHeight="1" x14ac:dyDescent="0.25">
      <c r="A28" s="22">
        <v>33</v>
      </c>
      <c r="B28" s="27" t="s">
        <v>108</v>
      </c>
      <c r="C28" s="30" t="s">
        <v>87</v>
      </c>
      <c r="D28" s="28" t="s">
        <v>68</v>
      </c>
      <c r="E28" s="24">
        <v>16822581.787999999</v>
      </c>
      <c r="F28" s="24">
        <v>17970723.512000006</v>
      </c>
      <c r="G28" s="24">
        <v>-1148141.7240000069</v>
      </c>
      <c r="H28" s="24" t="s">
        <v>79</v>
      </c>
      <c r="I28" s="24"/>
      <c r="J28" s="24">
        <v>11028144.589058097</v>
      </c>
      <c r="K28" s="24" t="s">
        <v>69</v>
      </c>
    </row>
    <row r="29" spans="1:11" ht="15" customHeight="1" x14ac:dyDescent="0.25">
      <c r="A29" s="22">
        <v>34</v>
      </c>
      <c r="B29" s="28" t="s">
        <v>109</v>
      </c>
      <c r="C29" s="30" t="s">
        <v>90</v>
      </c>
      <c r="D29" s="28" t="s">
        <v>75</v>
      </c>
      <c r="E29" s="24">
        <v>204608.62707110893</v>
      </c>
      <c r="F29" s="24">
        <v>196218.91179670353</v>
      </c>
      <c r="G29" s="24">
        <v>8389.7152744054038</v>
      </c>
      <c r="H29" s="24" t="s">
        <v>69</v>
      </c>
      <c r="I29" s="24"/>
      <c r="J29" s="24">
        <v>204608.62707110893</v>
      </c>
      <c r="K29" s="24" t="s">
        <v>69</v>
      </c>
    </row>
    <row r="30" spans="1:11" ht="15" customHeight="1" x14ac:dyDescent="0.25">
      <c r="A30" s="22">
        <v>35</v>
      </c>
      <c r="B30" s="25" t="s">
        <v>110</v>
      </c>
      <c r="C30" s="30" t="s">
        <v>197</v>
      </c>
      <c r="D30" s="28" t="s">
        <v>198</v>
      </c>
      <c r="E30" s="24">
        <v>660006.92674539168</v>
      </c>
      <c r="F30" s="24">
        <v>450494.03971006139</v>
      </c>
      <c r="G30" s="24">
        <v>209512.88703533029</v>
      </c>
      <c r="H30" s="24" t="s">
        <v>79</v>
      </c>
      <c r="I30" s="24"/>
      <c r="J30" s="24">
        <v>660006.92674539168</v>
      </c>
      <c r="K30" s="24" t="s">
        <v>79</v>
      </c>
    </row>
    <row r="31" spans="1:11" ht="15" customHeight="1" x14ac:dyDescent="0.25">
      <c r="A31" s="22">
        <v>37</v>
      </c>
      <c r="B31" s="25" t="s">
        <v>111</v>
      </c>
      <c r="C31" s="30" t="s">
        <v>197</v>
      </c>
      <c r="D31" s="28" t="s">
        <v>198</v>
      </c>
      <c r="E31" s="24">
        <v>6938075.1366539234</v>
      </c>
      <c r="F31" s="24">
        <v>4260408.5216918699</v>
      </c>
      <c r="G31" s="24">
        <v>2677666.6149620535</v>
      </c>
      <c r="H31" s="24" t="s">
        <v>69</v>
      </c>
      <c r="I31" s="24"/>
      <c r="J31" s="24">
        <v>6938075.1366539234</v>
      </c>
      <c r="K31" s="24" t="s">
        <v>69</v>
      </c>
    </row>
    <row r="32" spans="1:11" ht="15" customHeight="1" x14ac:dyDescent="0.25">
      <c r="A32" s="22">
        <v>38</v>
      </c>
      <c r="B32" s="25" t="s">
        <v>112</v>
      </c>
      <c r="C32" s="30" t="s">
        <v>197</v>
      </c>
      <c r="D32" s="28" t="s">
        <v>71</v>
      </c>
      <c r="E32" s="24">
        <v>206591.57803522339</v>
      </c>
      <c r="F32" s="24">
        <v>94982.251139992557</v>
      </c>
      <c r="G32" s="24">
        <v>111609.32689523083</v>
      </c>
      <c r="H32" s="24" t="s">
        <v>69</v>
      </c>
      <c r="I32" s="24"/>
      <c r="J32" s="24">
        <v>206591.57803522339</v>
      </c>
      <c r="K32" s="24" t="s">
        <v>69</v>
      </c>
    </row>
    <row r="33" spans="1:11" ht="15" customHeight="1" x14ac:dyDescent="0.25">
      <c r="A33" s="22">
        <v>39</v>
      </c>
      <c r="B33" s="22" t="s">
        <v>113</v>
      </c>
      <c r="C33" s="30" t="s">
        <v>114</v>
      </c>
      <c r="D33" s="28" t="s">
        <v>77</v>
      </c>
      <c r="E33" s="24">
        <v>8913040.202399388</v>
      </c>
      <c r="F33" s="24">
        <v>6661547.4841536116</v>
      </c>
      <c r="G33" s="24">
        <v>2251492.7182457764</v>
      </c>
      <c r="H33" s="24" t="s">
        <v>79</v>
      </c>
      <c r="I33" s="24"/>
      <c r="J33" s="24">
        <v>8913040.202399388</v>
      </c>
      <c r="K33" s="24" t="s">
        <v>79</v>
      </c>
    </row>
    <row r="34" spans="1:11" ht="15" customHeight="1" x14ac:dyDescent="0.25">
      <c r="A34" s="22">
        <v>40</v>
      </c>
      <c r="B34" s="27" t="s">
        <v>115</v>
      </c>
      <c r="C34" s="30" t="s">
        <v>87</v>
      </c>
      <c r="D34" s="28" t="s">
        <v>68</v>
      </c>
      <c r="E34" s="24">
        <v>3960001.5289155147</v>
      </c>
      <c r="F34" s="24">
        <v>5069550.3747388646</v>
      </c>
      <c r="G34" s="24">
        <v>-1109548.8458233499</v>
      </c>
      <c r="H34" s="24" t="s">
        <v>79</v>
      </c>
      <c r="I34" s="24"/>
      <c r="J34" s="24">
        <v>2490734.8548105978</v>
      </c>
      <c r="K34" s="24" t="s">
        <v>69</v>
      </c>
    </row>
    <row r="35" spans="1:11" ht="15" customHeight="1" x14ac:dyDescent="0.25">
      <c r="A35" s="22">
        <v>43</v>
      </c>
      <c r="B35" s="25" t="s">
        <v>116</v>
      </c>
      <c r="C35" s="30" t="s">
        <v>197</v>
      </c>
      <c r="D35" s="28" t="s">
        <v>198</v>
      </c>
      <c r="E35" s="24">
        <v>1135135.336266513</v>
      </c>
      <c r="F35" s="24">
        <v>790492.26316781878</v>
      </c>
      <c r="G35" s="24">
        <v>344643.07309869421</v>
      </c>
      <c r="H35" s="24" t="s">
        <v>79</v>
      </c>
      <c r="I35" s="24"/>
      <c r="J35" s="24">
        <v>1135135.336266513</v>
      </c>
      <c r="K35" s="24" t="s">
        <v>79</v>
      </c>
    </row>
    <row r="36" spans="1:11" ht="15" customHeight="1" x14ac:dyDescent="0.25">
      <c r="A36" s="22">
        <v>44</v>
      </c>
      <c r="B36" s="22" t="s">
        <v>117</v>
      </c>
      <c r="C36" s="28" t="s">
        <v>118</v>
      </c>
      <c r="D36" s="28" t="s">
        <v>77</v>
      </c>
      <c r="E36" s="24"/>
      <c r="F36" s="24"/>
      <c r="G36" s="24">
        <v>0</v>
      </c>
      <c r="H36" s="24"/>
      <c r="I36" s="24"/>
      <c r="J36" s="24"/>
      <c r="K36" s="24"/>
    </row>
    <row r="37" spans="1:11" ht="15" customHeight="1" x14ac:dyDescent="0.25">
      <c r="A37" s="22">
        <v>45</v>
      </c>
      <c r="B37" s="22" t="s">
        <v>119</v>
      </c>
      <c r="C37" s="28" t="s">
        <v>199</v>
      </c>
      <c r="D37" s="28" t="s">
        <v>77</v>
      </c>
      <c r="E37" s="24"/>
      <c r="F37" s="24"/>
      <c r="G37" s="24">
        <v>0</v>
      </c>
      <c r="H37" s="24"/>
      <c r="I37" s="24"/>
      <c r="J37" s="24"/>
      <c r="K37" s="24"/>
    </row>
    <row r="38" spans="1:11" ht="15" customHeight="1" x14ac:dyDescent="0.25">
      <c r="A38" s="22">
        <v>48</v>
      </c>
      <c r="B38" s="26" t="s">
        <v>120</v>
      </c>
      <c r="C38" s="30" t="s">
        <v>82</v>
      </c>
      <c r="D38" s="28" t="s">
        <v>71</v>
      </c>
      <c r="E38" s="24">
        <v>382083.67168509983</v>
      </c>
      <c r="F38" s="24">
        <v>312189.47789247311</v>
      </c>
      <c r="G38" s="24">
        <v>69894.193792626727</v>
      </c>
      <c r="H38" s="24" t="s">
        <v>79</v>
      </c>
      <c r="I38" s="24"/>
      <c r="J38" s="24">
        <v>382083.67168509983</v>
      </c>
      <c r="K38" s="24" t="s">
        <v>79</v>
      </c>
    </row>
    <row r="39" spans="1:11" ht="15" customHeight="1" x14ac:dyDescent="0.25">
      <c r="A39" s="22">
        <v>49</v>
      </c>
      <c r="B39" s="25" t="s">
        <v>121</v>
      </c>
      <c r="C39" s="30" t="s">
        <v>197</v>
      </c>
      <c r="D39" s="28" t="s">
        <v>198</v>
      </c>
      <c r="E39" s="24">
        <v>262332.76910906297</v>
      </c>
      <c r="F39" s="24">
        <v>134043.67699615977</v>
      </c>
      <c r="G39" s="24">
        <v>128289.09211290319</v>
      </c>
      <c r="H39" s="24" t="s">
        <v>79</v>
      </c>
      <c r="I39" s="24"/>
      <c r="J39" s="24">
        <v>262332.76910906297</v>
      </c>
      <c r="K39" s="24" t="s">
        <v>79</v>
      </c>
    </row>
    <row r="40" spans="1:11" ht="15" customHeight="1" x14ac:dyDescent="0.25">
      <c r="A40" s="22">
        <v>51</v>
      </c>
      <c r="B40" s="22" t="s">
        <v>122</v>
      </c>
      <c r="C40" s="30" t="s">
        <v>98</v>
      </c>
      <c r="D40" s="28" t="s">
        <v>75</v>
      </c>
      <c r="E40" s="24">
        <v>279670.78973886324</v>
      </c>
      <c r="F40" s="24">
        <v>178884.29787711214</v>
      </c>
      <c r="G40" s="24">
        <v>100786.4918617511</v>
      </c>
      <c r="H40" s="24" t="s">
        <v>79</v>
      </c>
      <c r="I40" s="24"/>
      <c r="J40" s="24">
        <v>279670.78973886324</v>
      </c>
      <c r="K40" s="24" t="s">
        <v>79</v>
      </c>
    </row>
    <row r="41" spans="1:11" ht="15" customHeight="1" x14ac:dyDescent="0.25">
      <c r="A41" s="22">
        <v>55</v>
      </c>
      <c r="B41" s="25" t="s">
        <v>123</v>
      </c>
      <c r="C41" s="28" t="s">
        <v>197</v>
      </c>
      <c r="D41" s="28" t="s">
        <v>71</v>
      </c>
      <c r="E41" s="24"/>
      <c r="F41" s="24"/>
      <c r="G41" s="24">
        <v>0</v>
      </c>
      <c r="H41" s="24" t="s">
        <v>79</v>
      </c>
      <c r="I41" s="24"/>
      <c r="J41" s="24"/>
      <c r="K41" s="24" t="s">
        <v>69</v>
      </c>
    </row>
    <row r="42" spans="1:11" ht="15" customHeight="1" x14ac:dyDescent="0.25">
      <c r="A42" s="22">
        <v>2004</v>
      </c>
      <c r="B42" s="28" t="s">
        <v>124</v>
      </c>
      <c r="C42" s="30" t="s">
        <v>90</v>
      </c>
      <c r="D42" s="28" t="s">
        <v>75</v>
      </c>
      <c r="E42" s="24">
        <v>206335.14316282645</v>
      </c>
      <c r="F42" s="24">
        <v>215344.33389247314</v>
      </c>
      <c r="G42" s="24">
        <v>-9009.1907296466816</v>
      </c>
      <c r="H42" s="24" t="s">
        <v>79</v>
      </c>
      <c r="I42" s="24"/>
      <c r="J42" s="24">
        <v>116287.19628525367</v>
      </c>
      <c r="K42" s="24" t="s">
        <v>69</v>
      </c>
    </row>
    <row r="43" spans="1:11" ht="15" customHeight="1" x14ac:dyDescent="0.25">
      <c r="A43" s="22">
        <v>5050</v>
      </c>
      <c r="B43" s="22" t="s">
        <v>125</v>
      </c>
      <c r="C43" s="30" t="s">
        <v>92</v>
      </c>
      <c r="D43" s="28" t="s">
        <v>77</v>
      </c>
      <c r="E43" s="24">
        <v>792752.803187488</v>
      </c>
      <c r="F43" s="24">
        <v>1042886.3742512361</v>
      </c>
      <c r="G43" s="24">
        <v>-250133.5710637481</v>
      </c>
      <c r="H43" s="24" t="s">
        <v>69</v>
      </c>
      <c r="I43" s="24"/>
      <c r="J43" s="24">
        <v>792752.803187488</v>
      </c>
      <c r="K43" s="24" t="s">
        <v>69</v>
      </c>
    </row>
    <row r="44" spans="1:11" ht="15" customHeight="1" x14ac:dyDescent="0.25">
      <c r="A44" s="22">
        <v>58</v>
      </c>
      <c r="B44" s="25" t="s">
        <v>126</v>
      </c>
      <c r="C44" s="28" t="s">
        <v>197</v>
      </c>
      <c r="D44" s="28" t="s">
        <v>71</v>
      </c>
      <c r="E44" s="24"/>
      <c r="F44" s="24"/>
      <c r="G44" s="24">
        <v>0</v>
      </c>
      <c r="H44" s="24"/>
      <c r="I44" s="24"/>
      <c r="J44" s="24"/>
      <c r="K44" s="24"/>
    </row>
    <row r="45" spans="1:11" ht="15" customHeight="1" x14ac:dyDescent="0.25">
      <c r="A45" s="22">
        <v>60</v>
      </c>
      <c r="B45" s="22" t="s">
        <v>127</v>
      </c>
      <c r="C45" s="28"/>
      <c r="D45" s="28" t="s">
        <v>77</v>
      </c>
      <c r="E45" s="24"/>
      <c r="F45" s="24"/>
      <c r="G45" s="24">
        <v>0</v>
      </c>
      <c r="H45" s="24"/>
      <c r="I45" s="24"/>
      <c r="J45" s="24"/>
      <c r="K45" s="24"/>
    </row>
    <row r="46" spans="1:11" ht="15" customHeight="1" x14ac:dyDescent="0.25">
      <c r="A46" s="22">
        <v>61</v>
      </c>
      <c r="B46" s="22" t="s">
        <v>128</v>
      </c>
      <c r="C46" s="28"/>
      <c r="D46" s="28" t="s">
        <v>68</v>
      </c>
      <c r="E46" s="24"/>
      <c r="F46" s="24"/>
      <c r="G46" s="24">
        <v>0</v>
      </c>
      <c r="H46" s="24"/>
      <c r="I46" s="24"/>
      <c r="J46" s="24"/>
      <c r="K46" s="24"/>
    </row>
    <row r="47" spans="1:11" ht="15" customHeight="1" x14ac:dyDescent="0.25">
      <c r="A47" s="22">
        <v>62</v>
      </c>
      <c r="B47" s="28" t="s">
        <v>129</v>
      </c>
      <c r="C47" s="30" t="s">
        <v>90</v>
      </c>
      <c r="D47" s="28" t="s">
        <v>75</v>
      </c>
      <c r="E47" s="24">
        <v>117831.49637658492</v>
      </c>
      <c r="F47" s="24">
        <v>81469.144651455936</v>
      </c>
      <c r="G47" s="24">
        <v>36362.351725128989</v>
      </c>
      <c r="H47" s="24" t="s">
        <v>69</v>
      </c>
      <c r="I47" s="24"/>
      <c r="J47" s="24">
        <v>117831.49637658492</v>
      </c>
      <c r="K47" s="24" t="s">
        <v>69</v>
      </c>
    </row>
    <row r="48" spans="1:11" ht="15" customHeight="1" x14ac:dyDescent="0.25">
      <c r="A48" s="22">
        <v>63</v>
      </c>
      <c r="B48" s="25" t="s">
        <v>130</v>
      </c>
      <c r="C48" s="30" t="s">
        <v>197</v>
      </c>
      <c r="D48" s="28" t="s">
        <v>198</v>
      </c>
      <c r="E48" s="24">
        <v>122928.92614285715</v>
      </c>
      <c r="F48" s="24">
        <v>55760.870034946245</v>
      </c>
      <c r="G48" s="24">
        <v>67168.056107910903</v>
      </c>
      <c r="H48" s="24" t="s">
        <v>79</v>
      </c>
      <c r="I48" s="24"/>
      <c r="J48" s="24">
        <v>122928.92614285715</v>
      </c>
      <c r="K48" s="24" t="s">
        <v>79</v>
      </c>
    </row>
    <row r="49" spans="1:11" ht="15" customHeight="1" x14ac:dyDescent="0.25">
      <c r="A49" s="22">
        <v>65</v>
      </c>
      <c r="B49" s="22" t="s">
        <v>131</v>
      </c>
      <c r="C49" s="30" t="s">
        <v>74</v>
      </c>
      <c r="D49" s="28" t="s">
        <v>75</v>
      </c>
      <c r="E49" s="24">
        <v>146934.3808732719</v>
      </c>
      <c r="F49" s="24">
        <v>169007.7313206605</v>
      </c>
      <c r="G49" s="24">
        <v>-22073.350447388599</v>
      </c>
      <c r="H49" s="24" t="s">
        <v>79</v>
      </c>
      <c r="I49" s="24"/>
      <c r="J49" s="24">
        <v>108800.95899408282</v>
      </c>
      <c r="K49" s="24" t="s">
        <v>69</v>
      </c>
    </row>
    <row r="50" spans="1:11" ht="15" customHeight="1" x14ac:dyDescent="0.25">
      <c r="A50" s="22">
        <v>8992</v>
      </c>
      <c r="B50" s="25" t="s">
        <v>200</v>
      </c>
      <c r="C50" s="30" t="s">
        <v>197</v>
      </c>
      <c r="D50" s="28" t="s">
        <v>71</v>
      </c>
      <c r="E50" s="29">
        <v>39718.648093441421</v>
      </c>
      <c r="F50" s="29">
        <v>9532.2104661458307</v>
      </c>
      <c r="G50" s="29">
        <v>30186.437627295592</v>
      </c>
      <c r="H50" s="24" t="s">
        <v>69</v>
      </c>
      <c r="I50" s="24"/>
      <c r="J50" s="29">
        <v>39718.648093441421</v>
      </c>
      <c r="K50" s="24" t="s">
        <v>69</v>
      </c>
    </row>
  </sheetData>
  <phoneticPr fontId="13" type="noConversion"/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>
      <selection activeCell="F10" sqref="F10"/>
    </sheetView>
  </sheetViews>
  <sheetFormatPr defaultColWidth="11.28515625" defaultRowHeight="15" customHeight="1" x14ac:dyDescent="0.25"/>
  <cols>
    <col min="4" max="5" width="26.140625" customWidth="1"/>
    <col min="6" max="6" width="18.42578125" bestFit="1" customWidth="1"/>
  </cols>
  <sheetData>
    <row r="1" spans="1:14" ht="15" customHeight="1" x14ac:dyDescent="0.25">
      <c r="A1" t="s">
        <v>138</v>
      </c>
    </row>
    <row r="2" spans="1:14" ht="15" customHeight="1" x14ac:dyDescent="0.25">
      <c r="A2" t="s">
        <v>139</v>
      </c>
      <c r="H2" t="s">
        <v>140</v>
      </c>
      <c r="L2" t="s">
        <v>141</v>
      </c>
    </row>
    <row r="3" spans="1:14" x14ac:dyDescent="0.25">
      <c r="B3" s="16"/>
      <c r="C3" s="16"/>
      <c r="D3" s="16"/>
    </row>
    <row r="4" spans="1:14" ht="15.75" x14ac:dyDescent="0.25">
      <c r="A4" s="17" t="s">
        <v>142</v>
      </c>
      <c r="B4" s="16" t="s">
        <v>143</v>
      </c>
      <c r="C4" s="16" t="s">
        <v>144</v>
      </c>
      <c r="D4" s="19" t="s">
        <v>145</v>
      </c>
      <c r="E4" t="s">
        <v>146</v>
      </c>
      <c r="F4" t="s">
        <v>147</v>
      </c>
    </row>
    <row r="5" spans="1:14" ht="15.75" x14ac:dyDescent="0.25">
      <c r="A5" s="17">
        <v>1</v>
      </c>
      <c r="B5" s="16">
        <v>210001</v>
      </c>
      <c r="C5" s="16" t="s">
        <v>67</v>
      </c>
      <c r="D5" s="19">
        <v>478467240.21290272</v>
      </c>
      <c r="E5" s="19">
        <v>10523553.759515222</v>
      </c>
      <c r="F5" s="19">
        <v>488990793.97241795</v>
      </c>
      <c r="G5">
        <v>1.1250719936845397</v>
      </c>
    </row>
    <row r="6" spans="1:14" ht="15.75" x14ac:dyDescent="0.25">
      <c r="A6" s="17">
        <v>2</v>
      </c>
      <c r="B6" s="16">
        <v>210002</v>
      </c>
      <c r="C6" s="16" t="s">
        <v>148</v>
      </c>
      <c r="D6" s="19">
        <v>1860209912.0676138</v>
      </c>
      <c r="E6" s="19">
        <v>70094395.19501707</v>
      </c>
      <c r="F6" s="19">
        <v>1930304307.2626309</v>
      </c>
      <c r="G6">
        <v>1.1168343089829478</v>
      </c>
    </row>
    <row r="7" spans="1:14" ht="15.75" x14ac:dyDescent="0.25">
      <c r="A7" s="17">
        <v>3</v>
      </c>
      <c r="B7" s="16">
        <v>210003</v>
      </c>
      <c r="C7" s="16" t="s">
        <v>149</v>
      </c>
      <c r="D7" s="19">
        <v>408625194.51869267</v>
      </c>
      <c r="E7" s="19">
        <v>14796056.646656128</v>
      </c>
      <c r="F7" s="19">
        <v>423421251.16534883</v>
      </c>
      <c r="G7">
        <v>1.1171664786310078</v>
      </c>
    </row>
    <row r="8" spans="1:14" ht="15.75" x14ac:dyDescent="0.25">
      <c r="A8" s="17">
        <v>4</v>
      </c>
      <c r="B8" s="16">
        <v>210004</v>
      </c>
      <c r="C8" s="16" t="s">
        <v>73</v>
      </c>
      <c r="D8" s="19">
        <v>587039375.01186275</v>
      </c>
      <c r="E8" s="19">
        <v>15308063.476463437</v>
      </c>
      <c r="F8" s="19">
        <v>602347438.48832619</v>
      </c>
      <c r="G8">
        <v>1.1139927136263073</v>
      </c>
    </row>
    <row r="9" spans="1:14" ht="15.75" x14ac:dyDescent="0.25">
      <c r="A9" s="17">
        <v>5</v>
      </c>
      <c r="B9" s="16">
        <v>210005</v>
      </c>
      <c r="C9" s="16" t="s">
        <v>76</v>
      </c>
      <c r="D9" s="19">
        <v>415867328.57763761</v>
      </c>
      <c r="E9" s="19">
        <v>6665329.0530184684</v>
      </c>
      <c r="F9" s="19">
        <v>422532657.63065606</v>
      </c>
      <c r="G9">
        <v>1.1153754122420763</v>
      </c>
    </row>
    <row r="10" spans="1:14" ht="15.75" x14ac:dyDescent="0.25">
      <c r="A10" s="17">
        <v>6</v>
      </c>
      <c r="B10" s="16">
        <v>210006</v>
      </c>
      <c r="C10" s="16" t="s">
        <v>150</v>
      </c>
      <c r="D10" s="19">
        <v>83580963.343115121</v>
      </c>
      <c r="E10" s="19">
        <v>2029779.7497771382</v>
      </c>
      <c r="F10" s="19">
        <v>85610743.092892259</v>
      </c>
      <c r="G10">
        <v>1.1191143641826482</v>
      </c>
      <c r="H10">
        <v>120090287.67352827</v>
      </c>
      <c r="I10">
        <v>2075194.9097021255</v>
      </c>
      <c r="J10">
        <v>122165482.58323036</v>
      </c>
      <c r="L10">
        <v>32467909.280536726</v>
      </c>
      <c r="M10">
        <v>-18120364.361195497</v>
      </c>
      <c r="N10">
        <v>14347544.919341229</v>
      </c>
    </row>
    <row r="11" spans="1:14" ht="15.75" x14ac:dyDescent="0.25">
      <c r="A11" s="17">
        <v>8</v>
      </c>
      <c r="B11" s="16">
        <v>210008</v>
      </c>
      <c r="C11" s="16" t="s">
        <v>151</v>
      </c>
      <c r="D11" s="19">
        <v>663731829.67688894</v>
      </c>
      <c r="E11" s="19">
        <v>18577588.709641255</v>
      </c>
      <c r="F11" s="19">
        <v>682309418.38653016</v>
      </c>
      <c r="G11">
        <v>1.1117214986698161</v>
      </c>
    </row>
    <row r="12" spans="1:14" ht="15.75" x14ac:dyDescent="0.25">
      <c r="A12" s="17">
        <v>9</v>
      </c>
      <c r="B12" s="16">
        <v>210009</v>
      </c>
      <c r="C12" s="16" t="s">
        <v>81</v>
      </c>
      <c r="D12" s="19">
        <v>2994468469.324101</v>
      </c>
      <c r="E12" s="19">
        <v>104043145.72761801</v>
      </c>
      <c r="F12" s="19">
        <v>3098511615.0517192</v>
      </c>
      <c r="G12">
        <v>1.1077312682949558</v>
      </c>
    </row>
    <row r="13" spans="1:14" ht="15.75" x14ac:dyDescent="0.25">
      <c r="A13" s="17">
        <v>10</v>
      </c>
      <c r="B13" s="16">
        <v>210010</v>
      </c>
      <c r="C13" s="16" t="s">
        <v>152</v>
      </c>
      <c r="D13" s="19">
        <v>16590183.763506753</v>
      </c>
      <c r="E13" s="19">
        <v>805763.11016107595</v>
      </c>
      <c r="F13" s="19">
        <v>17395946.873667829</v>
      </c>
      <c r="G13">
        <v>1.1702600652609856</v>
      </c>
    </row>
    <row r="14" spans="1:14" ht="15.75" x14ac:dyDescent="0.25">
      <c r="A14" s="17">
        <v>11</v>
      </c>
      <c r="B14" s="16">
        <v>210011</v>
      </c>
      <c r="C14" s="16" t="s">
        <v>153</v>
      </c>
      <c r="D14" s="19">
        <v>505842462.01089501</v>
      </c>
      <c r="E14" s="19">
        <v>12278765.620847734</v>
      </c>
      <c r="F14" s="19">
        <v>518121227.63174278</v>
      </c>
      <c r="G14">
        <v>1.117959076351269</v>
      </c>
    </row>
    <row r="15" spans="1:14" ht="15.75" x14ac:dyDescent="0.25">
      <c r="A15" s="17">
        <v>12</v>
      </c>
      <c r="B15" s="16">
        <v>210012</v>
      </c>
      <c r="C15" s="16" t="s">
        <v>154</v>
      </c>
      <c r="D15" s="19">
        <v>936875960.22956717</v>
      </c>
      <c r="E15" s="19">
        <v>25961002.520245384</v>
      </c>
      <c r="F15" s="19">
        <v>962836962.7498126</v>
      </c>
      <c r="G15">
        <v>1.1232376192605842</v>
      </c>
    </row>
    <row r="16" spans="1:14" ht="15.75" x14ac:dyDescent="0.25">
      <c r="A16" s="17">
        <v>13</v>
      </c>
      <c r="B16" s="16">
        <v>210013</v>
      </c>
      <c r="C16" s="16" t="s">
        <v>155</v>
      </c>
      <c r="D16" s="19">
        <v>32620708.228135515</v>
      </c>
      <c r="E16" s="19">
        <v>917193.10242880345</v>
      </c>
      <c r="F16" s="19">
        <v>33537901.33056432</v>
      </c>
      <c r="G16">
        <v>1.0933441127280834</v>
      </c>
    </row>
    <row r="17" spans="1:7" ht="15.75" x14ac:dyDescent="0.25">
      <c r="A17" s="17">
        <v>15</v>
      </c>
      <c r="B17" s="16">
        <v>210015</v>
      </c>
      <c r="C17" s="16" t="s">
        <v>156</v>
      </c>
      <c r="D17" s="19">
        <v>656876654.69516695</v>
      </c>
      <c r="E17" s="19">
        <v>28515192.711193129</v>
      </c>
      <c r="F17" s="19">
        <v>685391847.40636003</v>
      </c>
      <c r="G17">
        <v>1.1235731542051195</v>
      </c>
    </row>
    <row r="18" spans="1:7" ht="15.75" x14ac:dyDescent="0.25">
      <c r="A18" s="17">
        <v>16</v>
      </c>
      <c r="B18" s="16">
        <v>210016</v>
      </c>
      <c r="C18" s="16" t="s">
        <v>157</v>
      </c>
      <c r="D18" s="19">
        <v>359090951.98432088</v>
      </c>
      <c r="E18" s="19">
        <v>11484471.896663871</v>
      </c>
      <c r="F18" s="19">
        <v>370575423.88098472</v>
      </c>
      <c r="G18">
        <v>1.1239447473962789</v>
      </c>
    </row>
    <row r="19" spans="1:7" ht="15.75" x14ac:dyDescent="0.25">
      <c r="A19" s="17">
        <v>17</v>
      </c>
      <c r="B19" s="16">
        <v>210017</v>
      </c>
      <c r="C19" s="16" t="s">
        <v>158</v>
      </c>
      <c r="D19" s="19">
        <v>90729925.73505494</v>
      </c>
      <c r="E19" s="19">
        <v>4317953.6528911572</v>
      </c>
      <c r="F19" s="19">
        <v>95047879.387946099</v>
      </c>
      <c r="G19">
        <v>1.1220078240126943</v>
      </c>
    </row>
    <row r="20" spans="1:7" ht="15.75" x14ac:dyDescent="0.25">
      <c r="A20" s="17">
        <v>18</v>
      </c>
      <c r="B20" s="16">
        <v>210018</v>
      </c>
      <c r="C20" s="16" t="s">
        <v>95</v>
      </c>
      <c r="D20" s="19">
        <v>213390717.75717419</v>
      </c>
      <c r="E20" s="19">
        <v>8945863.2201561946</v>
      </c>
      <c r="F20" s="19">
        <v>222336580.97733039</v>
      </c>
      <c r="G20">
        <v>1.118484996717898</v>
      </c>
    </row>
    <row r="21" spans="1:7" ht="15.75" customHeight="1" x14ac:dyDescent="0.25">
      <c r="A21" s="17">
        <v>19</v>
      </c>
      <c r="B21" s="16">
        <v>210019</v>
      </c>
      <c r="C21" s="16" t="s">
        <v>159</v>
      </c>
      <c r="D21" s="19">
        <v>594536498.83210492</v>
      </c>
      <c r="E21" s="19">
        <v>15572403.228377394</v>
      </c>
      <c r="F21" s="19">
        <v>603696200.6961627</v>
      </c>
      <c r="G21">
        <v>1.1267437070730897</v>
      </c>
    </row>
    <row r="22" spans="1:7" ht="15.75" customHeight="1" x14ac:dyDescent="0.25">
      <c r="A22" s="17">
        <v>22</v>
      </c>
      <c r="B22" s="16">
        <v>210022</v>
      </c>
      <c r="C22" s="16" t="s">
        <v>97</v>
      </c>
      <c r="D22" s="19">
        <v>418575046.77583349</v>
      </c>
      <c r="E22" s="19">
        <v>12930464.686382428</v>
      </c>
      <c r="F22" s="19">
        <v>431505511.4622159</v>
      </c>
      <c r="G22">
        <v>1.1090401679615984</v>
      </c>
    </row>
    <row r="23" spans="1:7" ht="15.75" customHeight="1" x14ac:dyDescent="0.25">
      <c r="A23" s="17">
        <v>23</v>
      </c>
      <c r="B23" s="16">
        <v>210023</v>
      </c>
      <c r="C23" s="16" t="s">
        <v>160</v>
      </c>
      <c r="D23" s="19">
        <v>729263073.47058678</v>
      </c>
      <c r="E23" s="19">
        <v>15079932.015978321</v>
      </c>
      <c r="F23" s="19">
        <v>744343005.48656511</v>
      </c>
      <c r="G23">
        <v>1.109936057284536</v>
      </c>
    </row>
    <row r="24" spans="1:7" ht="15.75" customHeight="1" x14ac:dyDescent="0.25">
      <c r="A24" s="17">
        <v>24</v>
      </c>
      <c r="B24" s="16">
        <v>210024</v>
      </c>
      <c r="C24" s="16" t="s">
        <v>161</v>
      </c>
      <c r="D24" s="19">
        <v>483741861.21753514</v>
      </c>
      <c r="E24" s="19">
        <v>13957926.483512674</v>
      </c>
      <c r="F24" s="19">
        <v>497699787.70104784</v>
      </c>
      <c r="G24">
        <v>1.1237394152553106</v>
      </c>
    </row>
    <row r="25" spans="1:7" ht="15.75" customHeight="1" x14ac:dyDescent="0.25">
      <c r="A25" s="17">
        <v>27</v>
      </c>
      <c r="B25" s="16">
        <v>210027</v>
      </c>
      <c r="C25" s="16" t="s">
        <v>162</v>
      </c>
      <c r="D25" s="19">
        <v>380094961.22715306</v>
      </c>
      <c r="E25" s="19">
        <v>13711874.101175426</v>
      </c>
      <c r="F25" s="19">
        <v>393806835.32832849</v>
      </c>
      <c r="G25">
        <v>1.1278344219492284</v>
      </c>
    </row>
    <row r="26" spans="1:7" ht="15.75" customHeight="1" x14ac:dyDescent="0.25">
      <c r="A26" s="17">
        <v>28</v>
      </c>
      <c r="B26" s="16">
        <v>210028</v>
      </c>
      <c r="C26" s="16" t="s">
        <v>163</v>
      </c>
      <c r="D26" s="19">
        <v>225605607.1087667</v>
      </c>
      <c r="E26" s="19">
        <v>10383097.853655715</v>
      </c>
      <c r="F26" s="19">
        <v>235988704.96242243</v>
      </c>
      <c r="G26">
        <v>1.1154290207570936</v>
      </c>
    </row>
    <row r="27" spans="1:7" ht="15.75" customHeight="1" x14ac:dyDescent="0.25">
      <c r="A27" s="17">
        <v>29</v>
      </c>
      <c r="B27" s="16">
        <v>210029</v>
      </c>
      <c r="C27" s="16" t="s">
        <v>164</v>
      </c>
      <c r="D27" s="19">
        <v>802740031.72143054</v>
      </c>
      <c r="E27" s="19">
        <v>27602876.971808698</v>
      </c>
      <c r="F27" s="19">
        <v>830342908.69323921</v>
      </c>
      <c r="G27">
        <v>1.116827822328361</v>
      </c>
    </row>
    <row r="28" spans="1:7" ht="15.75" customHeight="1" x14ac:dyDescent="0.25">
      <c r="A28" s="17">
        <v>30</v>
      </c>
      <c r="B28" s="16">
        <v>210030</v>
      </c>
      <c r="C28" s="16" t="s">
        <v>165</v>
      </c>
      <c r="D28" s="19">
        <v>50942798.915876739</v>
      </c>
      <c r="E28" s="19">
        <v>2638571.0568907256</v>
      </c>
      <c r="F28" s="19">
        <v>53581369.972767465</v>
      </c>
      <c r="G28">
        <v>1.1238685466800173</v>
      </c>
    </row>
    <row r="29" spans="1:7" ht="15.75" customHeight="1" x14ac:dyDescent="0.25">
      <c r="A29" s="17">
        <v>32</v>
      </c>
      <c r="B29" s="16">
        <v>210032</v>
      </c>
      <c r="C29" s="16" t="s">
        <v>166</v>
      </c>
      <c r="D29" s="19">
        <v>195254332.18508387</v>
      </c>
      <c r="E29" s="19">
        <v>10315943.701963266</v>
      </c>
      <c r="F29" s="19">
        <v>205570275.88704714</v>
      </c>
      <c r="G29">
        <v>1.1251393623363799</v>
      </c>
    </row>
    <row r="30" spans="1:7" ht="15.75" customHeight="1" x14ac:dyDescent="0.25">
      <c r="A30" s="17">
        <v>33</v>
      </c>
      <c r="B30" s="16">
        <v>210033</v>
      </c>
      <c r="C30" s="16" t="s">
        <v>167</v>
      </c>
      <c r="D30" s="19">
        <v>271856626.54364073</v>
      </c>
      <c r="E30" s="19">
        <v>22423554.614259414</v>
      </c>
      <c r="F30" s="19">
        <v>294280181.15790015</v>
      </c>
      <c r="G30">
        <v>1.1198087208859684</v>
      </c>
    </row>
    <row r="31" spans="1:7" ht="15.75" customHeight="1" x14ac:dyDescent="0.25">
      <c r="A31" s="17">
        <v>34</v>
      </c>
      <c r="B31" s="16">
        <v>210034</v>
      </c>
      <c r="C31" s="16" t="s">
        <v>109</v>
      </c>
      <c r="D31" s="19">
        <v>214859167.96876401</v>
      </c>
      <c r="E31" s="19">
        <v>9758248.3076302242</v>
      </c>
      <c r="F31" s="19">
        <v>224617416.27639422</v>
      </c>
      <c r="G31">
        <v>1.1267050227140725</v>
      </c>
    </row>
    <row r="32" spans="1:7" ht="15.75" customHeight="1" x14ac:dyDescent="0.25">
      <c r="A32" s="17">
        <v>35</v>
      </c>
      <c r="B32" s="16">
        <v>210035</v>
      </c>
      <c r="C32" s="16" t="s">
        <v>168</v>
      </c>
      <c r="D32" s="19">
        <v>184304661.70522583</v>
      </c>
      <c r="E32" s="19">
        <v>6204788.4403097099</v>
      </c>
      <c r="F32" s="19">
        <v>190509450.14553553</v>
      </c>
      <c r="G32">
        <v>1.1161445571200141</v>
      </c>
    </row>
    <row r="33" spans="1:7" ht="15.75" customHeight="1" x14ac:dyDescent="0.25">
      <c r="A33" s="17">
        <v>37</v>
      </c>
      <c r="B33" s="16">
        <v>210037</v>
      </c>
      <c r="C33" s="16" t="s">
        <v>169</v>
      </c>
      <c r="D33" s="19">
        <v>289195333.10398871</v>
      </c>
      <c r="E33" s="19">
        <v>7928601.0246960633</v>
      </c>
      <c r="F33" s="19">
        <v>297123934.12868476</v>
      </c>
      <c r="G33">
        <v>1.1264600064171217</v>
      </c>
    </row>
    <row r="34" spans="1:7" ht="15.75" customHeight="1" x14ac:dyDescent="0.25">
      <c r="A34" s="17">
        <v>38</v>
      </c>
      <c r="B34" s="16">
        <v>210038</v>
      </c>
      <c r="C34" s="16" t="s">
        <v>170</v>
      </c>
      <c r="D34" s="19">
        <v>268984437.69158345</v>
      </c>
      <c r="E34" s="19">
        <v>9640795.8591426238</v>
      </c>
      <c r="F34" s="19">
        <v>278625233.55072606</v>
      </c>
      <c r="G34">
        <v>1.1269535839837195</v>
      </c>
    </row>
    <row r="35" spans="1:7" ht="15.75" customHeight="1" x14ac:dyDescent="0.25">
      <c r="A35" s="17">
        <v>39</v>
      </c>
      <c r="B35" s="16">
        <v>210039</v>
      </c>
      <c r="C35" s="16" t="s">
        <v>113</v>
      </c>
      <c r="D35" s="19">
        <v>179940482.61116764</v>
      </c>
      <c r="E35" s="19">
        <v>8718103.7143400442</v>
      </c>
      <c r="F35" s="19">
        <v>188658586.32550767</v>
      </c>
      <c r="G35">
        <v>1.1136396711012622</v>
      </c>
    </row>
    <row r="36" spans="1:7" ht="15.75" customHeight="1" x14ac:dyDescent="0.25">
      <c r="A36" s="17">
        <v>40</v>
      </c>
      <c r="B36" s="16">
        <v>210040</v>
      </c>
      <c r="C36" s="16" t="s">
        <v>171</v>
      </c>
      <c r="D36" s="19">
        <v>301542118.3628397</v>
      </c>
      <c r="E36" s="19">
        <v>11291517.948482068</v>
      </c>
      <c r="F36" s="19">
        <v>312833636.31132179</v>
      </c>
      <c r="G36">
        <v>1.1238777706357723</v>
      </c>
    </row>
    <row r="37" spans="1:7" ht="15.75" customHeight="1" x14ac:dyDescent="0.25">
      <c r="A37" s="17">
        <v>43</v>
      </c>
      <c r="B37" s="16">
        <v>210043</v>
      </c>
      <c r="C37" s="16" t="s">
        <v>172</v>
      </c>
      <c r="D37" s="19">
        <v>520032689.70072818</v>
      </c>
      <c r="E37" s="19">
        <v>15322830.379740795</v>
      </c>
      <c r="F37" s="19">
        <v>535355520.08046895</v>
      </c>
      <c r="G37">
        <v>1.1199214396162245</v>
      </c>
    </row>
    <row r="38" spans="1:7" ht="15.75" customHeight="1" x14ac:dyDescent="0.25">
      <c r="A38" s="17">
        <v>44</v>
      </c>
      <c r="B38" s="16">
        <v>210044</v>
      </c>
      <c r="C38" s="16" t="s">
        <v>117</v>
      </c>
      <c r="D38" s="19">
        <v>506164529.04853487</v>
      </c>
      <c r="E38" s="19">
        <v>17589460.532522477</v>
      </c>
      <c r="F38" s="19">
        <v>523753989.58105737</v>
      </c>
      <c r="G38">
        <v>1.1101883621643456</v>
      </c>
    </row>
    <row r="39" spans="1:7" ht="15.75" customHeight="1" x14ac:dyDescent="0.25">
      <c r="A39" s="17">
        <v>45</v>
      </c>
      <c r="B39" s="16">
        <v>210045</v>
      </c>
      <c r="C39" s="16" t="s">
        <v>119</v>
      </c>
      <c r="D39" s="19">
        <v>0</v>
      </c>
      <c r="E39" s="19">
        <v>0</v>
      </c>
      <c r="F39" s="19">
        <v>6412701.3643195629</v>
      </c>
    </row>
    <row r="40" spans="1:7" ht="15.75" customHeight="1" x14ac:dyDescent="0.25">
      <c r="A40" s="17">
        <v>48</v>
      </c>
      <c r="B40" s="16">
        <v>210048</v>
      </c>
      <c r="C40" s="16" t="s">
        <v>173</v>
      </c>
      <c r="D40" s="19">
        <v>358586017.90617651</v>
      </c>
      <c r="E40" s="19">
        <v>14174242.294226985</v>
      </c>
      <c r="F40" s="19">
        <v>372760260.20040351</v>
      </c>
      <c r="G40">
        <v>1.1049366075304718</v>
      </c>
    </row>
    <row r="41" spans="1:7" ht="15.75" customHeight="1" x14ac:dyDescent="0.25">
      <c r="A41" s="17">
        <v>49</v>
      </c>
      <c r="B41" s="16">
        <v>210049</v>
      </c>
      <c r="C41" s="16" t="s">
        <v>174</v>
      </c>
      <c r="D41" s="19">
        <v>442899244.6762622</v>
      </c>
      <c r="E41" s="19">
        <v>-31170925.139605489</v>
      </c>
      <c r="F41" s="19">
        <v>411728319.53665674</v>
      </c>
      <c r="G41">
        <v>1.1171673498340509</v>
      </c>
    </row>
    <row r="42" spans="1:7" ht="15.75" customHeight="1" x14ac:dyDescent="0.25">
      <c r="A42" s="17">
        <v>51</v>
      </c>
      <c r="B42" s="16">
        <v>210051</v>
      </c>
      <c r="C42" s="16" t="s">
        <v>175</v>
      </c>
      <c r="D42" s="19">
        <v>300037284.9478721</v>
      </c>
      <c r="E42" s="19">
        <v>10332742.253007546</v>
      </c>
      <c r="F42" s="19">
        <v>310370027.20087963</v>
      </c>
      <c r="G42">
        <v>1.1189983090382953</v>
      </c>
    </row>
    <row r="43" spans="1:7" ht="15.75" customHeight="1" x14ac:dyDescent="0.25">
      <c r="A43" s="17">
        <v>55</v>
      </c>
      <c r="B43" s="16">
        <v>210055</v>
      </c>
      <c r="C43" s="16" t="s">
        <v>176</v>
      </c>
      <c r="D43" s="19">
        <v>40869720.742262602</v>
      </c>
      <c r="E43" s="19">
        <v>1511180.7877492267</v>
      </c>
      <c r="F43" s="19">
        <v>42380901.530011825</v>
      </c>
      <c r="G43">
        <v>1.2326840578182912</v>
      </c>
    </row>
    <row r="44" spans="1:7" ht="15.75" customHeight="1" x14ac:dyDescent="0.25">
      <c r="A44" s="17">
        <v>2004</v>
      </c>
      <c r="B44" s="16">
        <v>210056</v>
      </c>
      <c r="C44" s="16" t="s">
        <v>177</v>
      </c>
      <c r="D44" s="19">
        <v>310989150.36451924</v>
      </c>
      <c r="E44" s="19">
        <v>7166095.3905466534</v>
      </c>
      <c r="F44" s="19">
        <v>318155245.75506592</v>
      </c>
      <c r="G44">
        <v>1.1306741913635847</v>
      </c>
    </row>
    <row r="45" spans="1:7" ht="15.75" customHeight="1" x14ac:dyDescent="0.25">
      <c r="A45" s="17">
        <v>5050</v>
      </c>
      <c r="B45" s="16">
        <v>210057</v>
      </c>
      <c r="C45" s="16" t="s">
        <v>125</v>
      </c>
      <c r="D45" s="19">
        <v>520762553.27869415</v>
      </c>
      <c r="E45" s="19">
        <v>9909150.3780739233</v>
      </c>
      <c r="F45" s="19">
        <v>530671703.65676808</v>
      </c>
      <c r="G45">
        <v>1.1118697568950591</v>
      </c>
    </row>
    <row r="46" spans="1:7" ht="15.75" customHeight="1" x14ac:dyDescent="0.25">
      <c r="A46" s="17">
        <v>2001</v>
      </c>
      <c r="B46" s="16">
        <v>210058</v>
      </c>
      <c r="C46" s="16" t="s">
        <v>178</v>
      </c>
      <c r="D46" s="19">
        <v>143429729.46377787</v>
      </c>
      <c r="E46" s="19">
        <v>3910276.8170523355</v>
      </c>
      <c r="F46" s="19">
        <v>147340006.2808302</v>
      </c>
      <c r="G46">
        <v>1.1131375571407696</v>
      </c>
    </row>
    <row r="47" spans="1:7" ht="15.75" customHeight="1" x14ac:dyDescent="0.25">
      <c r="A47" s="17">
        <v>60</v>
      </c>
      <c r="B47" s="16">
        <v>210060</v>
      </c>
      <c r="C47" s="16" t="s">
        <v>179</v>
      </c>
      <c r="D47" s="19">
        <v>67382848.520545706</v>
      </c>
      <c r="E47" s="19">
        <v>1048141.1170682944</v>
      </c>
      <c r="F47" s="19">
        <v>68430989.637613997</v>
      </c>
      <c r="G47">
        <v>1.1225939436565051</v>
      </c>
    </row>
    <row r="48" spans="1:7" ht="15.75" customHeight="1" x14ac:dyDescent="0.25">
      <c r="A48" s="17">
        <v>61</v>
      </c>
      <c r="B48" s="16">
        <v>210061</v>
      </c>
      <c r="C48" s="16" t="s">
        <v>128</v>
      </c>
      <c r="D48" s="19">
        <v>130991802.29107995</v>
      </c>
      <c r="E48" s="19">
        <v>4503458.4946077308</v>
      </c>
      <c r="F48" s="19">
        <v>135495260.78568769</v>
      </c>
      <c r="G48">
        <v>1.1236497259497726</v>
      </c>
    </row>
    <row r="49" spans="1:7" ht="15.75" customHeight="1" x14ac:dyDescent="0.25">
      <c r="A49" s="17">
        <v>62</v>
      </c>
      <c r="B49" s="16">
        <v>210062</v>
      </c>
      <c r="C49" s="16" t="s">
        <v>180</v>
      </c>
      <c r="D49" s="19">
        <v>326791213.78018486</v>
      </c>
      <c r="E49" s="19">
        <v>11026934.407472901</v>
      </c>
      <c r="F49" s="19">
        <v>337818148.18765777</v>
      </c>
      <c r="G49">
        <v>1.1171900302032232</v>
      </c>
    </row>
    <row r="50" spans="1:7" ht="15.75" customHeight="1" x14ac:dyDescent="0.25">
      <c r="A50" s="17">
        <v>63</v>
      </c>
      <c r="B50" s="16">
        <v>210063</v>
      </c>
      <c r="C50" s="16" t="s">
        <v>181</v>
      </c>
      <c r="D50" s="19">
        <v>474406597.56226277</v>
      </c>
      <c r="E50" s="19">
        <v>12505267.958303027</v>
      </c>
      <c r="F50" s="19">
        <v>486911865.52056581</v>
      </c>
      <c r="G50">
        <v>1.1169446961820713</v>
      </c>
    </row>
    <row r="51" spans="1:7" ht="15.75" customHeight="1" x14ac:dyDescent="0.25">
      <c r="A51" s="17">
        <v>87</v>
      </c>
      <c r="B51" s="16">
        <v>210087</v>
      </c>
      <c r="C51" s="16" t="s">
        <v>182</v>
      </c>
      <c r="D51" s="19">
        <v>18732354.184674501</v>
      </c>
      <c r="E51" s="19">
        <v>-176818.18806648499</v>
      </c>
      <c r="F51" s="19">
        <v>18555535.996608015</v>
      </c>
      <c r="G51">
        <v>1.3809623466457082</v>
      </c>
    </row>
    <row r="52" spans="1:7" ht="15.75" customHeight="1" x14ac:dyDescent="0.25">
      <c r="A52" s="17">
        <v>88</v>
      </c>
      <c r="B52" s="16">
        <v>210088</v>
      </c>
      <c r="C52" s="16" t="s">
        <v>183</v>
      </c>
      <c r="D52" s="19">
        <v>9117829.309876183</v>
      </c>
      <c r="E52" s="19">
        <v>-30602.111491818716</v>
      </c>
      <c r="F52" s="19">
        <v>9087227.1983843651</v>
      </c>
      <c r="G52">
        <v>1.2012870353525753</v>
      </c>
    </row>
    <row r="53" spans="1:7" ht="15.75" customHeight="1" x14ac:dyDescent="0.25">
      <c r="A53" s="17">
        <v>333</v>
      </c>
      <c r="B53" s="16">
        <v>210333</v>
      </c>
      <c r="C53" s="16" t="s">
        <v>184</v>
      </c>
      <c r="D53" s="19">
        <v>24022951.327084828</v>
      </c>
      <c r="E53" s="19">
        <v>21844.493913993982</v>
      </c>
      <c r="F53" s="19">
        <v>24044795.820998821</v>
      </c>
      <c r="G53">
        <v>1.261482582785902</v>
      </c>
    </row>
    <row r="54" spans="1:7" ht="15.75" customHeight="1" x14ac:dyDescent="0.25">
      <c r="A54" s="18">
        <v>5033</v>
      </c>
      <c r="B54" s="16">
        <v>210064</v>
      </c>
      <c r="C54" s="16" t="s">
        <v>61</v>
      </c>
      <c r="D54" s="19">
        <v>71163455.210322335</v>
      </c>
      <c r="E54" s="19">
        <v>4074895.8554964205</v>
      </c>
      <c r="F54" s="19">
        <v>75238351.065818757</v>
      </c>
      <c r="G54">
        <v>1.1360078839078842</v>
      </c>
    </row>
    <row r="55" spans="1:7" ht="15.75" customHeight="1" x14ac:dyDescent="0.25">
      <c r="A55" s="17">
        <v>8992</v>
      </c>
      <c r="B55" s="16">
        <v>218992</v>
      </c>
      <c r="C55" s="16" t="s">
        <v>185</v>
      </c>
      <c r="D55" s="19">
        <v>268234656.5864355</v>
      </c>
      <c r="E55" s="19">
        <v>6615186.3233025931</v>
      </c>
      <c r="F55" s="19">
        <v>274849842.90973806</v>
      </c>
      <c r="G55">
        <v>1.1193480985155428</v>
      </c>
    </row>
    <row r="56" spans="1:7" ht="15.75" customHeight="1" x14ac:dyDescent="0.25">
      <c r="A56">
        <v>65</v>
      </c>
      <c r="B56">
        <v>210065</v>
      </c>
      <c r="C56" t="s">
        <v>186</v>
      </c>
      <c r="D56" s="19">
        <v>155306535.11802444</v>
      </c>
      <c r="E56" s="19">
        <v>8200108.4868946671</v>
      </c>
      <c r="F56" s="19">
        <v>163506643.60491911</v>
      </c>
      <c r="G56">
        <v>1.1115533795130321</v>
      </c>
    </row>
    <row r="57" spans="1:7" ht="15.75" customHeight="1" x14ac:dyDescent="0.25">
      <c r="D57" s="19"/>
      <c r="E57" s="19"/>
      <c r="F57" s="19"/>
    </row>
    <row r="58" spans="1:7" ht="15.75" customHeight="1" x14ac:dyDescent="0.25">
      <c r="C58" t="s">
        <v>187</v>
      </c>
      <c r="D58" s="19">
        <f>SUM(D5:D56)</f>
        <v>20585366080.597538</v>
      </c>
      <c r="E58" s="19">
        <f t="shared" ref="E58:F58" si="0">SUM(E5:E56)</f>
        <v>629956288.69171453</v>
      </c>
      <c r="F58" s="19">
        <f t="shared" si="0"/>
        <v>21215322369.289246</v>
      </c>
    </row>
    <row r="59" spans="1:7" ht="15.75" customHeight="1" x14ac:dyDescent="0.25"/>
    <row r="60" spans="1:7" ht="15.75" customHeight="1" x14ac:dyDescent="0.25"/>
    <row r="61" spans="1:7" ht="15.75" customHeight="1" x14ac:dyDescent="0.25"/>
    <row r="62" spans="1:7" ht="15.75" customHeight="1" x14ac:dyDescent="0.25"/>
    <row r="63" spans="1:7" ht="15.75" customHeight="1" x14ac:dyDescent="0.25"/>
    <row r="64" spans="1:7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DF827A-1C7B-465E-B9EB-0113A1A6B3E4}"/>
</file>

<file path=customXml/itemProps2.xml><?xml version="1.0" encoding="utf-8"?>
<ds:datastoreItem xmlns:ds="http://schemas.openxmlformats.org/officeDocument/2006/customXml" ds:itemID="{651A02B5-11BF-4373-8F72-5DB70EECFF03}"/>
</file>

<file path=customXml/itemProps3.xml><?xml version="1.0" encoding="utf-8"?>
<ds:datastoreItem xmlns:ds="http://schemas.openxmlformats.org/officeDocument/2006/customXml" ds:itemID="{A8191CA1-A285-42D2-A329-2F2024931B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FY2024 Prj Inflation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Khoa Do</dc:creator>
  <cp:lastModifiedBy>Cait Cooksey</cp:lastModifiedBy>
  <dcterms:created xsi:type="dcterms:W3CDTF">2020-06-17T15:56:00Z</dcterms:created>
  <dcterms:modified xsi:type="dcterms:W3CDTF">2024-06-13T17:55:13Z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