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heckCompatibility="1"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Daniela All Files/Web Inputs/1 July Assessments/HSCRC User Fee Assessment/"/>
    </mc:Choice>
  </mc:AlternateContent>
  <xr:revisionPtr revIDLastSave="0" documentId="8_{632D2853-380E-4A28-9A25-D4FA3FC7076F}" xr6:coauthVersionLast="47" xr6:coauthVersionMax="47" xr10:uidLastSave="{00000000-0000-0000-0000-000000000000}"/>
  <bookViews>
    <workbookView xWindow="-96" yWindow="-96" windowWidth="23232" windowHeight="12552" firstSheet="1" activeTab="1" xr2:uid="{00000000-000D-0000-FFFF-FFFF00000000}"/>
  </bookViews>
  <sheets>
    <sheet name="FY2020 Original" sheetId="2" state="hidden" r:id="rId1"/>
    <sheet name="Alpha" sheetId="4" r:id="rId2"/>
    <sheet name="FY2023 SCH RE" sheetId="6" r:id="rId3"/>
  </sheets>
  <externalReferences>
    <externalReference r:id="rId4"/>
  </externalReferences>
  <definedNames>
    <definedName name="hospid2">'[1]Hosp. I.D.'!$A$5:$C$66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4" l="1"/>
  <c r="D64" i="4"/>
  <c r="D81" i="4" s="1"/>
  <c r="D73" i="4"/>
  <c r="D74" i="4"/>
  <c r="D75" i="4"/>
  <c r="E34" i="4"/>
  <c r="D49" i="4"/>
  <c r="D50" i="4"/>
  <c r="D51" i="4"/>
  <c r="D52" i="4"/>
  <c r="D53" i="4"/>
  <c r="D54" i="4"/>
  <c r="D55" i="4"/>
  <c r="D56" i="4"/>
  <c r="D57" i="4"/>
  <c r="D58" i="4"/>
  <c r="D59" i="4"/>
  <c r="D60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14" i="4"/>
  <c r="D15" i="4"/>
  <c r="D16" i="4"/>
  <c r="D17" i="4"/>
  <c r="D18" i="4"/>
  <c r="D19" i="4"/>
  <c r="D20" i="4"/>
  <c r="D21" i="4"/>
  <c r="D13" i="4"/>
  <c r="D12" i="4"/>
  <c r="G2" i="6"/>
  <c r="E39" i="4" s="1"/>
  <c r="G29" i="6"/>
  <c r="E49" i="4" s="1"/>
  <c r="G6" i="6" l="1"/>
  <c r="E20" i="4" s="1"/>
  <c r="G56" i="6" l="1"/>
  <c r="E75" i="4" s="1"/>
  <c r="G3" i="6" l="1"/>
  <c r="E53" i="4" s="1"/>
  <c r="G4" i="6"/>
  <c r="G5" i="6"/>
  <c r="E25" i="4" s="1"/>
  <c r="G7" i="6"/>
  <c r="E52" i="4" s="1"/>
  <c r="G8" i="6"/>
  <c r="E38" i="4" s="1"/>
  <c r="G9" i="6"/>
  <c r="E28" i="4" s="1"/>
  <c r="G10" i="6"/>
  <c r="E47" i="4" s="1"/>
  <c r="G11" i="6"/>
  <c r="E43" i="4" s="1"/>
  <c r="G12" i="6"/>
  <c r="E42" i="4" s="1"/>
  <c r="G13" i="6"/>
  <c r="E23" i="4" s="1"/>
  <c r="G14" i="6"/>
  <c r="E31" i="4" s="1"/>
  <c r="G15" i="6"/>
  <c r="E14" i="4" s="1"/>
  <c r="G16" i="6"/>
  <c r="E21" i="4" s="1"/>
  <c r="G18" i="6"/>
  <c r="E41" i="4" s="1"/>
  <c r="G19" i="6"/>
  <c r="E44" i="4" s="1"/>
  <c r="G20" i="6"/>
  <c r="E15" i="4" s="1"/>
  <c r="G21" i="6"/>
  <c r="E37" i="4" s="1"/>
  <c r="G22" i="6"/>
  <c r="E60" i="4" s="1"/>
  <c r="G23" i="6"/>
  <c r="E36" i="4" s="1"/>
  <c r="G24" i="6"/>
  <c r="E27" i="4" s="1"/>
  <c r="G25" i="6"/>
  <c r="E50" i="4" s="1"/>
  <c r="G26" i="6"/>
  <c r="E59" i="4" s="1"/>
  <c r="G27" i="6"/>
  <c r="E18" i="4" s="1"/>
  <c r="G28" i="6"/>
  <c r="E33" i="4" s="1"/>
  <c r="G30" i="6"/>
  <c r="G31" i="6"/>
  <c r="E54" i="4" s="1"/>
  <c r="G32" i="6"/>
  <c r="E17" i="4" s="1"/>
  <c r="G33" i="6"/>
  <c r="E40" i="4" s="1"/>
  <c r="G34" i="6"/>
  <c r="E46" i="4" s="1"/>
  <c r="G35" i="6"/>
  <c r="E22" i="4" s="1"/>
  <c r="G36" i="6"/>
  <c r="E30" i="4" s="1"/>
  <c r="G37" i="6"/>
  <c r="E26" i="4" s="1"/>
  <c r="G38" i="6"/>
  <c r="E58" i="4" s="1"/>
  <c r="G39" i="6"/>
  <c r="E19" i="4" s="1"/>
  <c r="G40" i="6"/>
  <c r="E45" i="4" s="1"/>
  <c r="G41" i="6"/>
  <c r="E32" i="4" s="1"/>
  <c r="G42" i="6"/>
  <c r="G43" i="6"/>
  <c r="E55" i="4" s="1"/>
  <c r="G44" i="6"/>
  <c r="E12" i="4" s="1"/>
  <c r="G45" i="6"/>
  <c r="E16" i="4" s="1"/>
  <c r="G46" i="6"/>
  <c r="E35" i="4" s="1"/>
  <c r="G47" i="6"/>
  <c r="E57" i="4" s="1"/>
  <c r="G48" i="6"/>
  <c r="E29" i="4" s="1"/>
  <c r="G49" i="6"/>
  <c r="E24" i="4" s="1"/>
  <c r="G50" i="6"/>
  <c r="E86" i="4" s="1"/>
  <c r="E13" i="4" s="1"/>
  <c r="G51" i="6"/>
  <c r="E85" i="4" s="1"/>
  <c r="G52" i="6"/>
  <c r="E84" i="4" s="1"/>
  <c r="E48" i="4" s="1"/>
  <c r="G53" i="6"/>
  <c r="E73" i="4" s="1"/>
  <c r="G54" i="6"/>
  <c r="E74" i="4" s="1"/>
  <c r="G55" i="6"/>
  <c r="E72" i="4" s="1"/>
  <c r="G57" i="6"/>
  <c r="E56" i="4" s="1"/>
  <c r="D72" i="4"/>
  <c r="D78" i="4" s="1"/>
  <c r="E51" i="4" l="1"/>
  <c r="E64" i="4" s="1"/>
  <c r="E81" i="4" s="1"/>
  <c r="E78" i="4"/>
  <c r="G73" i="4" l="1"/>
  <c r="G74" i="4"/>
  <c r="G75" i="4"/>
  <c r="F73" i="4"/>
  <c r="F74" i="4"/>
  <c r="F75" i="4"/>
  <c r="G13" i="4"/>
  <c r="G54" i="4"/>
  <c r="G14" i="4"/>
  <c r="G22" i="4"/>
  <c r="G30" i="4"/>
  <c r="G38" i="4"/>
  <c r="G46" i="4"/>
  <c r="G15" i="4"/>
  <c r="G23" i="4"/>
  <c r="G47" i="4"/>
  <c r="G55" i="4"/>
  <c r="G56" i="4"/>
  <c r="G16" i="4"/>
  <c r="G24" i="4"/>
  <c r="G32" i="4"/>
  <c r="G40" i="4"/>
  <c r="G48" i="4"/>
  <c r="G19" i="4"/>
  <c r="G35" i="4"/>
  <c r="G51" i="4"/>
  <c r="G60" i="4"/>
  <c r="G44" i="4"/>
  <c r="G21" i="4"/>
  <c r="G37" i="4"/>
  <c r="G31" i="4"/>
  <c r="G57" i="4"/>
  <c r="G17" i="4"/>
  <c r="G25" i="4"/>
  <c r="G33" i="4"/>
  <c r="G41" i="4"/>
  <c r="G49" i="4"/>
  <c r="G59" i="4"/>
  <c r="G27" i="4"/>
  <c r="G43" i="4"/>
  <c r="G52" i="4"/>
  <c r="G36" i="4"/>
  <c r="G58" i="4"/>
  <c r="G18" i="4"/>
  <c r="G26" i="4"/>
  <c r="G34" i="4"/>
  <c r="G42" i="4"/>
  <c r="G50" i="4"/>
  <c r="G12" i="4"/>
  <c r="G20" i="4"/>
  <c r="G28" i="4"/>
  <c r="G53" i="4"/>
  <c r="G29" i="4"/>
  <c r="G45" i="4"/>
  <c r="G39" i="4"/>
  <c r="G72" i="4"/>
  <c r="D10" i="2"/>
  <c r="C10" i="2"/>
  <c r="B3" i="2"/>
  <c r="H74" i="4" l="1"/>
  <c r="I74" i="4" s="1"/>
  <c r="G64" i="4"/>
  <c r="H73" i="4"/>
  <c r="I73" i="4" s="1"/>
  <c r="H75" i="4"/>
  <c r="I75" i="4" s="1"/>
  <c r="G78" i="4"/>
  <c r="F54" i="4"/>
  <c r="H54" i="4" s="1"/>
  <c r="I54" i="4" s="1"/>
  <c r="F58" i="4"/>
  <c r="H58" i="4" s="1"/>
  <c r="I58" i="4" s="1"/>
  <c r="F14" i="4"/>
  <c r="H14" i="4" s="1"/>
  <c r="I14" i="4" s="1"/>
  <c r="F18" i="4"/>
  <c r="H18" i="4" s="1"/>
  <c r="I18" i="4" s="1"/>
  <c r="F22" i="4"/>
  <c r="H22" i="4" s="1"/>
  <c r="I22" i="4" s="1"/>
  <c r="F26" i="4"/>
  <c r="H26" i="4" s="1"/>
  <c r="I26" i="4" s="1"/>
  <c r="F30" i="4"/>
  <c r="H30" i="4" s="1"/>
  <c r="I30" i="4" s="1"/>
  <c r="F34" i="4"/>
  <c r="H34" i="4" s="1"/>
  <c r="I34" i="4" s="1"/>
  <c r="F38" i="4"/>
  <c r="H38" i="4" s="1"/>
  <c r="I38" i="4" s="1"/>
  <c r="F42" i="4"/>
  <c r="H42" i="4" s="1"/>
  <c r="I42" i="4" s="1"/>
  <c r="F46" i="4"/>
  <c r="H46" i="4" s="1"/>
  <c r="I46" i="4" s="1"/>
  <c r="F50" i="4"/>
  <c r="H50" i="4" s="1"/>
  <c r="I50" i="4" s="1"/>
  <c r="F53" i="4"/>
  <c r="H53" i="4" s="1"/>
  <c r="I53" i="4" s="1"/>
  <c r="F25" i="4"/>
  <c r="H25" i="4" s="1"/>
  <c r="I25" i="4" s="1"/>
  <c r="F49" i="4"/>
  <c r="H49" i="4" s="1"/>
  <c r="I49" i="4" s="1"/>
  <c r="F23" i="4"/>
  <c r="H23" i="4" s="1"/>
  <c r="I23" i="4" s="1"/>
  <c r="F35" i="4"/>
  <c r="H35" i="4" s="1"/>
  <c r="I35" i="4" s="1"/>
  <c r="F43" i="4"/>
  <c r="H43" i="4" s="1"/>
  <c r="I43" i="4" s="1"/>
  <c r="F51" i="4"/>
  <c r="H51" i="4" s="1"/>
  <c r="I51" i="4" s="1"/>
  <c r="F17" i="4"/>
  <c r="H17" i="4" s="1"/>
  <c r="I17" i="4" s="1"/>
  <c r="F33" i="4"/>
  <c r="H33" i="4" s="1"/>
  <c r="I33" i="4" s="1"/>
  <c r="F55" i="4"/>
  <c r="H55" i="4" s="1"/>
  <c r="I55" i="4" s="1"/>
  <c r="F59" i="4"/>
  <c r="H59" i="4" s="1"/>
  <c r="I59" i="4" s="1"/>
  <c r="F15" i="4"/>
  <c r="H15" i="4" s="1"/>
  <c r="I15" i="4" s="1"/>
  <c r="F19" i="4"/>
  <c r="H19" i="4" s="1"/>
  <c r="I19" i="4" s="1"/>
  <c r="F27" i="4"/>
  <c r="H27" i="4" s="1"/>
  <c r="I27" i="4" s="1"/>
  <c r="F31" i="4"/>
  <c r="H31" i="4" s="1"/>
  <c r="I31" i="4" s="1"/>
  <c r="F39" i="4"/>
  <c r="H39" i="4" s="1"/>
  <c r="I39" i="4" s="1"/>
  <c r="F47" i="4"/>
  <c r="H47" i="4" s="1"/>
  <c r="I47" i="4" s="1"/>
  <c r="F13" i="4"/>
  <c r="H13" i="4" s="1"/>
  <c r="I13" i="4" s="1"/>
  <c r="F29" i="4"/>
  <c r="H29" i="4" s="1"/>
  <c r="I29" i="4" s="1"/>
  <c r="F45" i="4"/>
  <c r="H45" i="4" s="1"/>
  <c r="I45" i="4" s="1"/>
  <c r="F24" i="4"/>
  <c r="H24" i="4" s="1"/>
  <c r="I24" i="4" s="1"/>
  <c r="F40" i="4"/>
  <c r="H40" i="4" s="1"/>
  <c r="I40" i="4" s="1"/>
  <c r="F48" i="4"/>
  <c r="H48" i="4" s="1"/>
  <c r="I48" i="4" s="1"/>
  <c r="F57" i="4"/>
  <c r="H57" i="4" s="1"/>
  <c r="I57" i="4" s="1"/>
  <c r="F37" i="4"/>
  <c r="H37" i="4" s="1"/>
  <c r="I37" i="4" s="1"/>
  <c r="F52" i="4"/>
  <c r="H52" i="4" s="1"/>
  <c r="I52" i="4" s="1"/>
  <c r="F56" i="4"/>
  <c r="H56" i="4" s="1"/>
  <c r="I56" i="4" s="1"/>
  <c r="F60" i="4"/>
  <c r="H60" i="4" s="1"/>
  <c r="I60" i="4" s="1"/>
  <c r="F16" i="4"/>
  <c r="H16" i="4" s="1"/>
  <c r="I16" i="4" s="1"/>
  <c r="F20" i="4"/>
  <c r="H20" i="4" s="1"/>
  <c r="I20" i="4" s="1"/>
  <c r="F28" i="4"/>
  <c r="H28" i="4" s="1"/>
  <c r="I28" i="4" s="1"/>
  <c r="F32" i="4"/>
  <c r="H32" i="4" s="1"/>
  <c r="I32" i="4" s="1"/>
  <c r="F36" i="4"/>
  <c r="H36" i="4" s="1"/>
  <c r="I36" i="4" s="1"/>
  <c r="F44" i="4"/>
  <c r="H44" i="4" s="1"/>
  <c r="I44" i="4" s="1"/>
  <c r="F12" i="4"/>
  <c r="F21" i="4"/>
  <c r="H21" i="4" s="1"/>
  <c r="I21" i="4" s="1"/>
  <c r="F41" i="4"/>
  <c r="H41" i="4" s="1"/>
  <c r="I41" i="4" s="1"/>
  <c r="F72" i="4"/>
  <c r="F64" i="4" l="1"/>
  <c r="F78" i="4"/>
  <c r="H72" i="4"/>
  <c r="H78" i="4" s="1"/>
  <c r="G81" i="4"/>
  <c r="H12" i="4"/>
  <c r="H64" i="4" s="1"/>
  <c r="I76" i="2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F81" i="4" l="1"/>
  <c r="H81" i="4"/>
  <c r="I12" i="4"/>
  <c r="I64" i="4" s="1"/>
  <c r="I72" i="4"/>
  <c r="I78" i="4" s="1"/>
  <c r="D79" i="2"/>
  <c r="C79" i="2"/>
  <c r="I81" i="4" l="1"/>
  <c r="D66" i="2"/>
  <c r="C66" i="2"/>
  <c r="C82" i="2" l="1"/>
  <c r="D82" i="2"/>
  <c r="E5" i="2"/>
  <c r="E6" i="2" s="1"/>
  <c r="E30" i="2" s="1"/>
  <c r="E14" i="2" l="1"/>
  <c r="E27" i="2"/>
  <c r="E17" i="2"/>
  <c r="E22" i="2"/>
  <c r="E43" i="2"/>
  <c r="E76" i="2"/>
  <c r="E52" i="2"/>
  <c r="E54" i="2"/>
  <c r="E73" i="2"/>
  <c r="E59" i="2"/>
  <c r="E24" i="2"/>
  <c r="E61" i="2"/>
  <c r="E53" i="2"/>
  <c r="E49" i="2"/>
  <c r="E40" i="2"/>
  <c r="E56" i="2"/>
  <c r="E23" i="2"/>
  <c r="E19" i="2"/>
  <c r="E16" i="2"/>
  <c r="F14" i="2"/>
  <c r="F73" i="2"/>
  <c r="F58" i="2"/>
  <c r="F75" i="2"/>
  <c r="F54" i="2"/>
  <c r="F24" i="2"/>
  <c r="F55" i="2"/>
  <c r="F16" i="2"/>
  <c r="F45" i="2"/>
  <c r="F52" i="2"/>
  <c r="F62" i="2"/>
  <c r="F51" i="2"/>
  <c r="F31" i="2"/>
  <c r="F41" i="2"/>
  <c r="E46" i="2"/>
  <c r="E51" i="2"/>
  <c r="E37" i="2"/>
  <c r="E38" i="2"/>
  <c r="E47" i="2"/>
  <c r="F61" i="2"/>
  <c r="F20" i="2"/>
  <c r="F53" i="2"/>
  <c r="F21" i="2"/>
  <c r="F43" i="2"/>
  <c r="F57" i="2"/>
  <c r="F34" i="2"/>
  <c r="F19" i="2"/>
  <c r="F33" i="2"/>
  <c r="F23" i="2"/>
  <c r="F18" i="2"/>
  <c r="F42" i="2"/>
  <c r="F40" i="2"/>
  <c r="F46" i="2"/>
  <c r="E58" i="2"/>
  <c r="E41" i="2"/>
  <c r="E39" i="2"/>
  <c r="E21" i="2"/>
  <c r="F47" i="2"/>
  <c r="F38" i="2"/>
  <c r="F15" i="2"/>
  <c r="F13" i="2"/>
  <c r="F59" i="2"/>
  <c r="F26" i="2"/>
  <c r="F25" i="2"/>
  <c r="E13" i="2"/>
  <c r="G13" i="2" s="1"/>
  <c r="H13" i="2" s="1"/>
  <c r="E36" i="2"/>
  <c r="E33" i="2"/>
  <c r="E12" i="2"/>
  <c r="E60" i="2"/>
  <c r="E57" i="2"/>
  <c r="E74" i="2"/>
  <c r="G74" i="2" s="1"/>
  <c r="H74" i="2" s="1"/>
  <c r="F72" i="2"/>
  <c r="E32" i="2"/>
  <c r="E31" i="2"/>
  <c r="E45" i="2"/>
  <c r="E29" i="2"/>
  <c r="E75" i="2"/>
  <c r="E18" i="2"/>
  <c r="F22" i="2"/>
  <c r="F36" i="2"/>
  <c r="F28" i="2"/>
  <c r="F32" i="2"/>
  <c r="F35" i="2"/>
  <c r="F17" i="2"/>
  <c r="F30" i="2"/>
  <c r="G30" i="2" s="1"/>
  <c r="H30" i="2" s="1"/>
  <c r="F74" i="2"/>
  <c r="F76" i="2"/>
  <c r="F49" i="2"/>
  <c r="F39" i="2"/>
  <c r="F29" i="2"/>
  <c r="F63" i="2"/>
  <c r="F44" i="2"/>
  <c r="E50" i="2"/>
  <c r="E44" i="2"/>
  <c r="E26" i="2"/>
  <c r="G26" i="2" s="1"/>
  <c r="H26" i="2" s="1"/>
  <c r="E63" i="2"/>
  <c r="E15" i="2"/>
  <c r="E34" i="2"/>
  <c r="G34" i="2" s="1"/>
  <c r="H34" i="2" s="1"/>
  <c r="E28" i="2"/>
  <c r="E35" i="2"/>
  <c r="E42" i="2"/>
  <c r="E48" i="2"/>
  <c r="F12" i="2"/>
  <c r="E55" i="2"/>
  <c r="G55" i="2" s="1"/>
  <c r="H55" i="2" s="1"/>
  <c r="E20" i="2"/>
  <c r="F37" i="2"/>
  <c r="F27" i="2"/>
  <c r="F56" i="2"/>
  <c r="F50" i="2"/>
  <c r="F48" i="2"/>
  <c r="F60" i="2"/>
  <c r="E72" i="2"/>
  <c r="E62" i="2"/>
  <c r="E25" i="2"/>
  <c r="G24" i="2" l="1"/>
  <c r="H24" i="2" s="1"/>
  <c r="G41" i="2"/>
  <c r="H41" i="2" s="1"/>
  <c r="G18" i="2"/>
  <c r="H18" i="2" s="1"/>
  <c r="G51" i="2"/>
  <c r="H51" i="2" s="1"/>
  <c r="G20" i="2"/>
  <c r="H20" i="2" s="1"/>
  <c r="G29" i="2"/>
  <c r="H29" i="2" s="1"/>
  <c r="G47" i="2"/>
  <c r="H47" i="2" s="1"/>
  <c r="G28" i="2"/>
  <c r="H28" i="2" s="1"/>
  <c r="G45" i="2"/>
  <c r="H45" i="2" s="1"/>
  <c r="G33" i="2"/>
  <c r="H33" i="2" s="1"/>
  <c r="G25" i="2"/>
  <c r="H25" i="2" s="1"/>
  <c r="G53" i="2"/>
  <c r="H53" i="2" s="1"/>
  <c r="G73" i="2"/>
  <c r="H73" i="2" s="1"/>
  <c r="G62" i="2"/>
  <c r="H62" i="2" s="1"/>
  <c r="G42" i="2"/>
  <c r="H42" i="2" s="1"/>
  <c r="G15" i="2"/>
  <c r="H15" i="2" s="1"/>
  <c r="G75" i="2"/>
  <c r="H75" i="2" s="1"/>
  <c r="G32" i="2"/>
  <c r="H32" i="2" s="1"/>
  <c r="G21" i="2"/>
  <c r="H21" i="2" s="1"/>
  <c r="G50" i="2"/>
  <c r="H50" i="2" s="1"/>
  <c r="G60" i="2"/>
  <c r="H60" i="2" s="1"/>
  <c r="G37" i="2"/>
  <c r="H37" i="2" s="1"/>
  <c r="G56" i="2"/>
  <c r="H56" i="2" s="1"/>
  <c r="G76" i="2"/>
  <c r="H76" i="2" s="1"/>
  <c r="G17" i="2"/>
  <c r="H17" i="2" s="1"/>
  <c r="E79" i="2"/>
  <c r="G72" i="2"/>
  <c r="G35" i="2"/>
  <c r="H35" i="2" s="1"/>
  <c r="G63" i="2"/>
  <c r="H63" i="2" s="1"/>
  <c r="F79" i="2"/>
  <c r="G12" i="2"/>
  <c r="E66" i="2"/>
  <c r="G39" i="2"/>
  <c r="H39" i="2" s="1"/>
  <c r="G16" i="2"/>
  <c r="H16" i="2" s="1"/>
  <c r="G40" i="2"/>
  <c r="H40" i="2" s="1"/>
  <c r="G61" i="2"/>
  <c r="H61" i="2" s="1"/>
  <c r="G27" i="2"/>
  <c r="H27" i="2" s="1"/>
  <c r="F66" i="2"/>
  <c r="G46" i="2"/>
  <c r="H46" i="2" s="1"/>
  <c r="G19" i="2"/>
  <c r="H19" i="2" s="1"/>
  <c r="G49" i="2"/>
  <c r="H49" i="2" s="1"/>
  <c r="G54" i="2"/>
  <c r="H54" i="2" s="1"/>
  <c r="G43" i="2"/>
  <c r="H43" i="2" s="1"/>
  <c r="G14" i="2"/>
  <c r="H14" i="2" s="1"/>
  <c r="G48" i="2"/>
  <c r="H48" i="2" s="1"/>
  <c r="G44" i="2"/>
  <c r="H44" i="2" s="1"/>
  <c r="G31" i="2"/>
  <c r="H31" i="2" s="1"/>
  <c r="G57" i="2"/>
  <c r="H57" i="2" s="1"/>
  <c r="G36" i="2"/>
  <c r="H36" i="2" s="1"/>
  <c r="G58" i="2"/>
  <c r="H58" i="2" s="1"/>
  <c r="G38" i="2"/>
  <c r="H38" i="2" s="1"/>
  <c r="G23" i="2"/>
  <c r="H23" i="2" s="1"/>
  <c r="G59" i="2"/>
  <c r="H59" i="2" s="1"/>
  <c r="G52" i="2"/>
  <c r="H52" i="2" s="1"/>
  <c r="G22" i="2"/>
  <c r="H22" i="2" s="1"/>
  <c r="H12" i="2" l="1"/>
  <c r="H66" i="2" s="1"/>
  <c r="G66" i="2"/>
  <c r="G79" i="2"/>
  <c r="G82" i="2" s="1"/>
  <c r="H72" i="2"/>
  <c r="H79" i="2" s="1"/>
  <c r="F82" i="2"/>
  <c r="E82" i="2"/>
  <c r="H82" i="2" l="1"/>
</calcChain>
</file>

<file path=xl/sharedStrings.xml><?xml version="1.0" encoding="utf-8"?>
<sst xmlns="http://schemas.openxmlformats.org/spreadsheetml/2006/main" count="396" uniqueCount="191">
  <si>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</si>
  <si>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</si>
  <si>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</si>
  <si>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</si>
  <si>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</si>
  <si>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</si>
  <si>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</si>
  <si>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</si>
  <si>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</si>
  <si>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</si>
  <si>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</si>
  <si>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</si>
  <si>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</si>
  <si>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</si>
  <si>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</si>
  <si>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</si>
  <si>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</si>
  <si>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</si>
  <si>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</si>
  <si>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</si>
  <si>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</si>
  <si>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</si>
  <si>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</si>
  <si>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</si>
  <si>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</si>
  <si>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</si>
  <si>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</si>
  <si>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</si>
  <si>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</si>
  <si>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</si>
  <si>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</si>
  <si>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</si>
  <si>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</si>
  <si>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</si>
  <si>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</si>
  <si>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</si>
  <si>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</si>
  <si>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</si>
  <si>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</si>
  <si>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</si>
  <si>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</si>
  <si>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</si>
  <si>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</si>
  <si>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</si>
  <si>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</si>
  <si>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</si>
  <si>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</si>
  <si>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</si>
  <si>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</si>
  <si>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</si>
  <si>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</si>
  <si>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</si>
  <si>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</si>
  <si>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</si>
  <si>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</si>
  <si>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</si>
  <si>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</si>
  <si>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</si>
  <si>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</si>
  <si>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</si>
  <si>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</si>
  <si>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</si>
  <si>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</si>
  <si>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</si>
  <si>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</si>
  <si>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</si>
  <si>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</si>
  <si>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</si>
  <si>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</si>
  <si>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</si>
  <si>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</si>
  <si>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</si>
  <si>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</si>
  <si>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</si>
  <si>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</si>
  <si>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</si>
  <si>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Adventist HealthCare Rehabilitation</t>
  </si>
  <si>
    <t>UM-Easton (2)</t>
  </si>
  <si>
    <t>To</t>
  </si>
  <si>
    <t>Hosp ID</t>
  </si>
  <si>
    <t>ID</t>
  </si>
  <si>
    <t>213029 is from Financial Report</t>
  </si>
  <si>
    <t>HOSPNUMB</t>
  </si>
  <si>
    <t>HOSPNAME</t>
  </si>
  <si>
    <t>GREV_PAT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</si>
  <si>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</si>
  <si>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</si>
  <si>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</si>
  <si>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</si>
  <si>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</si>
  <si>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</si>
  <si>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</si>
  <si>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</si>
  <si>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Grace Medical center</t>
  </si>
  <si>
    <t>MedStar Franklin  Square</t>
  </si>
  <si>
    <t>Adventist White Oak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</si>
  <si>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</si>
  <si>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</si>
  <si>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</si>
  <si>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</si>
  <si>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</si>
  <si>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</si>
  <si>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</si>
  <si>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</si>
  <si>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</si>
  <si>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</si>
  <si>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</si>
  <si>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</si>
  <si>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</si>
  <si>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</si>
  <si>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</si>
  <si>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</si>
  <si>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</si>
  <si>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</si>
  <si>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UM-St. Joseph Med Cntr</t>
  </si>
  <si>
    <t>UM-Bowie Health Cntr</t>
  </si>
  <si>
    <t xml:space="preserve"> </t>
  </si>
  <si>
    <t>VNDR / CSTMR NUMBER</t>
  </si>
  <si>
    <t>0HSCRC0001</t>
  </si>
  <si>
    <t>0HSCRC0002</t>
  </si>
  <si>
    <t>0HSCRC0004</t>
  </si>
  <si>
    <t>0HSCRC0006</t>
  </si>
  <si>
    <t>0HSCRC0007</t>
  </si>
  <si>
    <t>0HSCRC0010</t>
  </si>
  <si>
    <t>0HSCRC0013</t>
  </si>
  <si>
    <t>0HSCRC0014</t>
  </si>
  <si>
    <t>0HSCRC0016</t>
  </si>
  <si>
    <t>0HSCRC0015</t>
  </si>
  <si>
    <t>0HSCRC0059</t>
  </si>
  <si>
    <t>0HSCRC0020</t>
  </si>
  <si>
    <t>0HSCRC0021</t>
  </si>
  <si>
    <t>0HSCRC0023</t>
  </si>
  <si>
    <t>0HSCRC0022</t>
  </si>
  <si>
    <t>0HSCRC0025</t>
  </si>
  <si>
    <t>0HSCRC0054</t>
  </si>
  <si>
    <t>0HSCRC0027</t>
  </si>
  <si>
    <t>0HSCRC0012</t>
  </si>
  <si>
    <t>0HSCRC0017</t>
  </si>
  <si>
    <t>0HSCRC0018</t>
  </si>
  <si>
    <t>0HSCRC0031</t>
  </si>
  <si>
    <t>0HSCRC0040</t>
  </si>
  <si>
    <t>0HSCRC0037</t>
  </si>
  <si>
    <t>0HSCRC0043</t>
  </si>
  <si>
    <t>0HSCRC0030</t>
  </si>
  <si>
    <t>0HSCRC0049</t>
  </si>
  <si>
    <t>0HSCRC0032</t>
  </si>
  <si>
    <t>0HSCRC0033</t>
  </si>
  <si>
    <t>0HSCRC0034</t>
  </si>
  <si>
    <t>0HSCRC0038</t>
  </si>
  <si>
    <t>0HSCRC0039</t>
  </si>
  <si>
    <t>0HSCRC0035</t>
  </si>
  <si>
    <t>0HSCRC0041</t>
  </si>
  <si>
    <t>0HSCRC0003</t>
  </si>
  <si>
    <t>0HSCRC0009</t>
  </si>
  <si>
    <t>0HSCRC0008</t>
  </si>
  <si>
    <t>0HSCRC0011</t>
  </si>
  <si>
    <t>0HSCRC0029</t>
  </si>
  <si>
    <t>0HSCRC0019</t>
  </si>
  <si>
    <t>0HSCRC0044</t>
  </si>
  <si>
    <t>0HSCRC0026</t>
  </si>
  <si>
    <t>0HSCRC0024</t>
  </si>
  <si>
    <t>0HSCRC0045</t>
  </si>
  <si>
    <t>0HSCRC0036</t>
  </si>
  <si>
    <t>0HSCRC0047</t>
  </si>
  <si>
    <t>0HSCRC0042</t>
  </si>
  <si>
    <t>0HSCRC0048</t>
  </si>
  <si>
    <t>0HSCRC0005</t>
  </si>
  <si>
    <t>0HSCRC0050</t>
  </si>
  <si>
    <t>0HSCRC0055</t>
  </si>
  <si>
    <t>0HSCRC0057</t>
  </si>
  <si>
    <t>Adventist HealthCare Shady Grove Medical Center (3)</t>
  </si>
  <si>
    <t>Adventist HealthCare White Oak Medical Center</t>
  </si>
  <si>
    <t>Adventist HealthCare Fort Washington Medical Center</t>
  </si>
  <si>
    <t>BASEYEAR</t>
  </si>
  <si>
    <t>SCHEDULE</t>
  </si>
  <si>
    <t>CATEGORY</t>
  </si>
  <si>
    <t>RE</t>
  </si>
  <si>
    <t>1)Bowie FSE revenue Added to PG's revenue</t>
  </si>
  <si>
    <t xml:space="preserve">3) Adventist HealthCare Germantown FSE revenue added to Shady Grove's </t>
  </si>
  <si>
    <t>REGULATED</t>
  </si>
  <si>
    <t xml:space="preserve">Grace Medical </t>
  </si>
  <si>
    <t>UM-Cambridge</t>
  </si>
  <si>
    <t>UM- Laurel Medical Center</t>
  </si>
  <si>
    <t>J. Kent McNew Family Medical Center</t>
  </si>
  <si>
    <t>UM-Capital Regional Medical Center (1)</t>
  </si>
  <si>
    <t>FYE 2025</t>
  </si>
  <si>
    <t>FY2023</t>
  </si>
  <si>
    <t>GBR Budgeted Revenue RY24</t>
  </si>
  <si>
    <t>2) Queen Anne's FSE revenue added to UM Easton's revenue</t>
  </si>
  <si>
    <t>FY 2023 ADMISSIONS</t>
  </si>
  <si>
    <t>FY 2023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</si>
</sst>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180" formatCode="_(* #,##0_);_(* \(#,##0\);_(* &quot;-&quot;??_);_(@_)"/>
    <numFmt numFmtId="181" formatCode="_(* #,##0.000_);_(* \(#,##0.000\);_(* &quot;-&quot;??_);_(@_)"/>
    <numFmt numFmtId="182" formatCode="#,##0.000"/>
  </numFmts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b/>
      <sz val="14"/>
      <color rgb="FF0000FF"/>
      <name val="Arial"/>
      <family val="2"/>
    </font>
    <font>
      <b/>
      <sz val="12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4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/>
    <xf numFmtId="43" fontId="1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/>
    <xf numFmtId="164" fontId="6" fillId="0" borderId="0" xfId="0" applyNumberFormat="1" applyFont="1"/>
    <xf numFmtId="3" fontId="6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0" applyNumberFormat="1" applyFo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/>
    <xf numFmtId="164" fontId="5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164" fontId="10" fillId="0" borderId="1" xfId="0" applyNumberFormat="1" applyFont="1" applyBorder="1"/>
    <xf numFmtId="164" fontId="6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Border="1" applyProtection="1">
      <protection locked="0"/>
    </xf>
    <xf numFmtId="0" fontId="6" fillId="0" borderId="1" xfId="0" applyFont="1" applyBorder="1"/>
    <xf numFmtId="3" fontId="11" fillId="0" borderId="0" xfId="0" applyNumberFormat="1" applyFont="1"/>
    <xf numFmtId="166" fontId="11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 applyProtection="1">
      <protection locked="0"/>
    </xf>
    <xf numFmtId="168" fontId="6" fillId="0" borderId="0" xfId="0" applyNumberFormat="1" applyFont="1"/>
    <xf numFmtId="49" fontId="2" fillId="0" borderId="0" xfId="0" applyNumberFormat="1" applyFont="1"/>
    <xf numFmtId="3" fontId="10" fillId="0" borderId="0" xfId="0" applyNumberFormat="1" applyFont="1"/>
    <xf numFmtId="164" fontId="10" fillId="0" borderId="0" xfId="0" applyNumberFormat="1" applyFont="1"/>
    <xf numFmtId="0" fontId="6" fillId="0" borderId="0" xfId="0" applyFont="1"/>
    <xf numFmtId="167" fontId="6" fillId="0" borderId="0" xfId="0" applyNumberFormat="1" applyFont="1"/>
    <xf numFmtId="164" fontId="5" fillId="0" borderId="0" xfId="0" applyNumberFormat="1" applyFont="1"/>
    <xf numFmtId="3" fontId="10" fillId="0" borderId="1" xfId="0" applyNumberFormat="1" applyFont="1" applyBorder="1"/>
    <xf numFmtId="168" fontId="6" fillId="0" borderId="1" xfId="0" applyNumberFormat="1" applyFont="1" applyBorder="1"/>
    <xf numFmtId="169" fontId="6" fillId="0" borderId="0" xfId="0" applyNumberFormat="1" applyFont="1"/>
    <xf numFmtId="170" fontId="10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0" fillId="0" borderId="0" xfId="0" applyNumberFormat="1" applyFont="1"/>
    <xf numFmtId="171" fontId="6" fillId="0" borderId="0" xfId="0" applyNumberFormat="1" applyFont="1"/>
    <xf numFmtId="164" fontId="6" fillId="0" borderId="2" xfId="0" applyNumberFormat="1" applyFont="1" applyBorder="1"/>
    <xf numFmtId="0" fontId="13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/>
    <xf numFmtId="166" fontId="6" fillId="0" borderId="0" xfId="0" applyNumberFormat="1" applyFont="1" applyProtection="1">
      <protection locked="0"/>
    </xf>
    <xf numFmtId="6" fontId="0" fillId="0" borderId="0" xfId="0" applyNumberFormat="1" applyAlignment="1">
      <alignment wrapText="1"/>
    </xf>
    <xf numFmtId="8" fontId="0" fillId="0" borderId="0" xfId="0" applyNumberFormat="1"/>
    <xf numFmtId="6" fontId="0" fillId="0" borderId="0" xfId="0" applyNumberFormat="1"/>
    <xf numFmtId="0" fontId="6" fillId="35" borderId="0" xfId="0" applyFont="1" applyFill="1"/>
    <xf numFmtId="0" fontId="48" fillId="0" borderId="0" xfId="0" applyFont="1"/>
    <xf numFmtId="8" fontId="6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80" fontId="10" fillId="0" borderId="0" xfId="313" applyNumberFormat="1" applyFont="1" applyAlignment="1"/>
    <xf numFmtId="180" fontId="0" fillId="0" borderId="0" xfId="313" applyNumberFormat="1" applyFont="1"/>
    <xf numFmtId="16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168" fontId="6" fillId="38" borderId="0" xfId="0" applyNumberFormat="1" applyFont="1" applyFill="1"/>
    <xf numFmtId="3" fontId="50" fillId="0" borderId="0" xfId="0" applyNumberFormat="1" applyFont="1"/>
    <xf numFmtId="166" fontId="51" fillId="35" borderId="0" xfId="0" applyNumberFormat="1" applyFont="1" applyFill="1"/>
    <xf numFmtId="180" fontId="0" fillId="0" borderId="0" xfId="313" applyNumberFormat="1" applyFont="1" applyAlignment="1"/>
    <xf numFmtId="180" fontId="0" fillId="0" borderId="0" xfId="0" applyNumberFormat="1"/>
    <xf numFmtId="0" fontId="2" fillId="35" borderId="0" xfId="0" applyFont="1" applyFill="1" applyAlignment="1">
      <alignment horizontal="center"/>
    </xf>
    <xf numFmtId="182" fontId="50" fillId="0" borderId="0" xfId="0" applyNumberFormat="1" applyFont="1"/>
    <xf numFmtId="180" fontId="0" fillId="0" borderId="0" xfId="313" applyNumberFormat="1" applyFont="1" applyFill="1"/>
    <xf numFmtId="181" fontId="0" fillId="0" borderId="0" xfId="313" applyNumberFormat="1" applyFont="1"/>
    <xf numFmtId="6" fontId="52" fillId="0" borderId="0" xfId="0" applyNumberFormat="1" applyFont="1"/>
    <xf numFmtId="2" fontId="0" fillId="0" borderId="0" xfId="0" applyNumberFormat="1"/>
  </cellXfs>
  <cellStyles count="314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313" builtinId="3"/>
    <cellStyle name="Comma 10" xfId="32" xr:uid="{00000000-0005-0000-0000-00001C000000}"/>
    <cellStyle name="Comma 10 2" xfId="33" xr:uid="{00000000-0005-0000-0000-00001D000000}"/>
    <cellStyle name="Comma 11" xfId="34" xr:uid="{00000000-0005-0000-0000-00001E000000}"/>
    <cellStyle name="Comma 11 2" xfId="35" xr:uid="{00000000-0005-0000-0000-00001F000000}"/>
    <cellStyle name="Comma 12" xfId="36" xr:uid="{00000000-0005-0000-0000-000020000000}"/>
    <cellStyle name="Comma 12 2" xfId="37" xr:uid="{00000000-0005-0000-0000-000021000000}"/>
    <cellStyle name="Comma 13" xfId="38" xr:uid="{00000000-0005-0000-0000-000022000000}"/>
    <cellStyle name="Comma 14" xfId="39" xr:uid="{00000000-0005-0000-0000-000023000000}"/>
    <cellStyle name="Comma 14 2" xfId="40" xr:uid="{00000000-0005-0000-0000-000024000000}"/>
    <cellStyle name="Comma 14 3" xfId="41" xr:uid="{00000000-0005-0000-0000-000025000000}"/>
    <cellStyle name="Comma 15" xfId="42" xr:uid="{00000000-0005-0000-0000-000026000000}"/>
    <cellStyle name="Comma 15 2" xfId="43" xr:uid="{00000000-0005-0000-0000-000027000000}"/>
    <cellStyle name="Comma 16" xfId="44" xr:uid="{00000000-0005-0000-0000-000028000000}"/>
    <cellStyle name="Comma 16 2" xfId="45" xr:uid="{00000000-0005-0000-0000-000029000000}"/>
    <cellStyle name="Comma 17" xfId="46" xr:uid="{00000000-0005-0000-0000-00002A000000}"/>
    <cellStyle name="Comma 18" xfId="47" xr:uid="{00000000-0005-0000-0000-00002B000000}"/>
    <cellStyle name="Comma 19" xfId="3" xr:uid="{00000000-0005-0000-0000-00002C000000}"/>
    <cellStyle name="Comma 2" xfId="48" xr:uid="{00000000-0005-0000-0000-00002D000000}"/>
    <cellStyle name="Comma 2 2" xfId="49" xr:uid="{00000000-0005-0000-0000-00002E000000}"/>
    <cellStyle name="Comma 2 2 2" xfId="50" xr:uid="{00000000-0005-0000-0000-00002F000000}"/>
    <cellStyle name="Comma 2 3" xfId="51" xr:uid="{00000000-0005-0000-0000-000030000000}"/>
    <cellStyle name="Comma 3" xfId="52" xr:uid="{00000000-0005-0000-0000-000031000000}"/>
    <cellStyle name="Comma 3 2" xfId="53" xr:uid="{00000000-0005-0000-0000-000032000000}"/>
    <cellStyle name="Comma 3 3" xfId="54" xr:uid="{00000000-0005-0000-0000-000033000000}"/>
    <cellStyle name="Comma 4" xfId="55" xr:uid="{00000000-0005-0000-0000-000034000000}"/>
    <cellStyle name="Comma 4 2" xfId="56" xr:uid="{00000000-0005-0000-0000-000035000000}"/>
    <cellStyle name="Comma 4 2 2" xfId="57" xr:uid="{00000000-0005-0000-0000-000036000000}"/>
    <cellStyle name="Comma 4 3" xfId="58" xr:uid="{00000000-0005-0000-0000-000037000000}"/>
    <cellStyle name="Comma 5" xfId="59" xr:uid="{00000000-0005-0000-0000-000038000000}"/>
    <cellStyle name="Comma 5 2" xfId="60" xr:uid="{00000000-0005-0000-0000-000039000000}"/>
    <cellStyle name="Comma 5 2 2" xfId="61" xr:uid="{00000000-0005-0000-0000-00003A000000}"/>
    <cellStyle name="Comma 5 3" xfId="62" xr:uid="{00000000-0005-0000-0000-00003B000000}"/>
    <cellStyle name="Comma 6" xfId="63" xr:uid="{00000000-0005-0000-0000-00003C000000}"/>
    <cellStyle name="Comma 6 2" xfId="64" xr:uid="{00000000-0005-0000-0000-00003D000000}"/>
    <cellStyle name="Comma 7" xfId="65" xr:uid="{00000000-0005-0000-0000-00003E000000}"/>
    <cellStyle name="Comma 7 2" xfId="66" xr:uid="{00000000-0005-0000-0000-00003F000000}"/>
    <cellStyle name="Comma 8" xfId="67" xr:uid="{00000000-0005-0000-0000-000040000000}"/>
    <cellStyle name="Comma 8 2" xfId="68" xr:uid="{00000000-0005-0000-0000-000041000000}"/>
    <cellStyle name="Comma 8 2 2" xfId="69" xr:uid="{00000000-0005-0000-0000-000042000000}"/>
    <cellStyle name="Comma 8 3" xfId="70" xr:uid="{00000000-0005-0000-0000-000043000000}"/>
    <cellStyle name="Comma 8 3 2" xfId="71" xr:uid="{00000000-0005-0000-0000-000044000000}"/>
    <cellStyle name="Comma 8 4" xfId="72" xr:uid="{00000000-0005-0000-0000-000045000000}"/>
    <cellStyle name="Comma 9" xfId="73" xr:uid="{00000000-0005-0000-0000-000046000000}"/>
    <cellStyle name="Comma 9 2" xfId="74" xr:uid="{00000000-0005-0000-0000-000047000000}"/>
    <cellStyle name="Comma0" xfId="75" xr:uid="{00000000-0005-0000-0000-000048000000}"/>
    <cellStyle name="Comma0 2" xfId="76" xr:uid="{00000000-0005-0000-0000-000049000000}"/>
    <cellStyle name="comma1" xfId="77" xr:uid="{00000000-0005-0000-0000-00004A000000}"/>
    <cellStyle name="comma1 2" xfId="78" xr:uid="{00000000-0005-0000-0000-00004B000000}"/>
    <cellStyle name="comma2" xfId="79" xr:uid="{00000000-0005-0000-0000-00004C000000}"/>
    <cellStyle name="comma2 2" xfId="80" xr:uid="{00000000-0005-0000-0000-00004D000000}"/>
    <cellStyle name="Currency [0] 2" xfId="81" xr:uid="{00000000-0005-0000-0000-00004E000000}"/>
    <cellStyle name="Currency [0] 2 2" xfId="82" xr:uid="{00000000-0005-0000-0000-00004F000000}"/>
    <cellStyle name="Currency 10" xfId="83" xr:uid="{00000000-0005-0000-0000-000050000000}"/>
    <cellStyle name="Currency 10 2" xfId="84" xr:uid="{00000000-0005-0000-0000-000051000000}"/>
    <cellStyle name="Currency 11" xfId="85" xr:uid="{00000000-0005-0000-0000-000052000000}"/>
    <cellStyle name="Currency 11 2" xfId="86" xr:uid="{00000000-0005-0000-0000-000053000000}"/>
    <cellStyle name="Currency 12" xfId="87" xr:uid="{00000000-0005-0000-0000-000054000000}"/>
    <cellStyle name="Currency 12 2" xfId="88" xr:uid="{00000000-0005-0000-0000-000055000000}"/>
    <cellStyle name="Currency 13" xfId="89" xr:uid="{00000000-0005-0000-0000-000056000000}"/>
    <cellStyle name="Currency 13 2" xfId="90" xr:uid="{00000000-0005-0000-0000-000057000000}"/>
    <cellStyle name="Currency 14" xfId="91" xr:uid="{00000000-0005-0000-0000-000058000000}"/>
    <cellStyle name="Currency 14 2" xfId="92" xr:uid="{00000000-0005-0000-0000-000059000000}"/>
    <cellStyle name="Currency 15" xfId="93" xr:uid="{00000000-0005-0000-0000-00005A000000}"/>
    <cellStyle name="Currency 15 2" xfId="94" xr:uid="{00000000-0005-0000-0000-00005B000000}"/>
    <cellStyle name="Currency 16" xfId="95" xr:uid="{00000000-0005-0000-0000-00005C000000}"/>
    <cellStyle name="Currency 16 2" xfId="96" xr:uid="{00000000-0005-0000-0000-00005D000000}"/>
    <cellStyle name="Currency 17" xfId="97" xr:uid="{00000000-0005-0000-0000-00005E000000}"/>
    <cellStyle name="Currency 17 2" xfId="98" xr:uid="{00000000-0005-0000-0000-00005F000000}"/>
    <cellStyle name="Currency 18" xfId="99" xr:uid="{00000000-0005-0000-0000-000060000000}"/>
    <cellStyle name="Currency 18 2" xfId="100" xr:uid="{00000000-0005-0000-0000-000061000000}"/>
    <cellStyle name="Currency 19" xfId="101" xr:uid="{00000000-0005-0000-0000-000062000000}"/>
    <cellStyle name="Currency 19 2" xfId="102" xr:uid="{00000000-0005-0000-0000-000063000000}"/>
    <cellStyle name="Currency 2" xfId="103" xr:uid="{00000000-0005-0000-0000-000064000000}"/>
    <cellStyle name="Currency 2 2" xfId="104" xr:uid="{00000000-0005-0000-0000-000065000000}"/>
    <cellStyle name="Currency 2 2 2" xfId="105" xr:uid="{00000000-0005-0000-0000-000066000000}"/>
    <cellStyle name="Currency 2 3" xfId="106" xr:uid="{00000000-0005-0000-0000-000067000000}"/>
    <cellStyle name="Currency 2 3 2" xfId="107" xr:uid="{00000000-0005-0000-0000-000068000000}"/>
    <cellStyle name="Currency 2 4" xfId="108" xr:uid="{00000000-0005-0000-0000-000069000000}"/>
    <cellStyle name="Currency 20" xfId="109" xr:uid="{00000000-0005-0000-0000-00006A000000}"/>
    <cellStyle name="Currency 20 2" xfId="110" xr:uid="{00000000-0005-0000-0000-00006B000000}"/>
    <cellStyle name="Currency 21" xfId="111" xr:uid="{00000000-0005-0000-0000-00006C000000}"/>
    <cellStyle name="Currency 21 2" xfId="112" xr:uid="{00000000-0005-0000-0000-00006D000000}"/>
    <cellStyle name="Currency 22" xfId="113" xr:uid="{00000000-0005-0000-0000-00006E000000}"/>
    <cellStyle name="Currency 22 2" xfId="114" xr:uid="{00000000-0005-0000-0000-00006F000000}"/>
    <cellStyle name="Currency 23" xfId="115" xr:uid="{00000000-0005-0000-0000-000070000000}"/>
    <cellStyle name="Currency 23 2" xfId="116" xr:uid="{00000000-0005-0000-0000-000071000000}"/>
    <cellStyle name="Currency 24" xfId="117" xr:uid="{00000000-0005-0000-0000-000072000000}"/>
    <cellStyle name="Currency 24 2" xfId="118" xr:uid="{00000000-0005-0000-0000-000073000000}"/>
    <cellStyle name="Currency 25" xfId="119" xr:uid="{00000000-0005-0000-0000-000074000000}"/>
    <cellStyle name="Currency 25 2" xfId="120" xr:uid="{00000000-0005-0000-0000-000075000000}"/>
    <cellStyle name="Currency 26" xfId="121" xr:uid="{00000000-0005-0000-0000-000076000000}"/>
    <cellStyle name="Currency 26 2" xfId="122" xr:uid="{00000000-0005-0000-0000-000077000000}"/>
    <cellStyle name="Currency 27" xfId="123" xr:uid="{00000000-0005-0000-0000-000078000000}"/>
    <cellStyle name="Currency 27 2" xfId="124" xr:uid="{00000000-0005-0000-0000-000079000000}"/>
    <cellStyle name="Currency 28" xfId="125" xr:uid="{00000000-0005-0000-0000-00007A000000}"/>
    <cellStyle name="Currency 28 2" xfId="126" xr:uid="{00000000-0005-0000-0000-00007B000000}"/>
    <cellStyle name="Currency 29" xfId="127" xr:uid="{00000000-0005-0000-0000-00007C000000}"/>
    <cellStyle name="Currency 29 2" xfId="128" xr:uid="{00000000-0005-0000-0000-00007D000000}"/>
    <cellStyle name="Currency 3" xfId="129" xr:uid="{00000000-0005-0000-0000-00007E000000}"/>
    <cellStyle name="Currency 3 2" xfId="130" xr:uid="{00000000-0005-0000-0000-00007F000000}"/>
    <cellStyle name="Currency 3 2 2" xfId="131" xr:uid="{00000000-0005-0000-0000-000080000000}"/>
    <cellStyle name="Currency 3 3" xfId="132" xr:uid="{00000000-0005-0000-0000-000081000000}"/>
    <cellStyle name="Currency 30" xfId="133" xr:uid="{00000000-0005-0000-0000-000082000000}"/>
    <cellStyle name="Currency 30 2" xfId="134" xr:uid="{00000000-0005-0000-0000-000083000000}"/>
    <cellStyle name="Currency 31" xfId="135" xr:uid="{00000000-0005-0000-0000-000084000000}"/>
    <cellStyle name="Currency 31 2" xfId="136" xr:uid="{00000000-0005-0000-0000-000085000000}"/>
    <cellStyle name="Currency 32" xfId="137" xr:uid="{00000000-0005-0000-0000-000086000000}"/>
    <cellStyle name="Currency 33" xfId="138" xr:uid="{00000000-0005-0000-0000-000087000000}"/>
    <cellStyle name="Currency 34" xfId="139" xr:uid="{00000000-0005-0000-0000-000088000000}"/>
    <cellStyle name="Currency 35" xfId="140" xr:uid="{00000000-0005-0000-0000-000089000000}"/>
    <cellStyle name="Currency 36" xfId="141" xr:uid="{00000000-0005-0000-0000-00008A000000}"/>
    <cellStyle name="Currency 37" xfId="142" xr:uid="{00000000-0005-0000-0000-00008B000000}"/>
    <cellStyle name="Currency 38" xfId="143" xr:uid="{00000000-0005-0000-0000-00008C000000}"/>
    <cellStyle name="Currency 39" xfId="144" xr:uid="{00000000-0005-0000-0000-00008D000000}"/>
    <cellStyle name="Currency 4" xfId="145" xr:uid="{00000000-0005-0000-0000-00008E000000}"/>
    <cellStyle name="Currency 4 2" xfId="146" xr:uid="{00000000-0005-0000-0000-00008F000000}"/>
    <cellStyle name="Currency 40" xfId="147" xr:uid="{00000000-0005-0000-0000-000090000000}"/>
    <cellStyle name="Currency 5" xfId="148" xr:uid="{00000000-0005-0000-0000-000091000000}"/>
    <cellStyle name="Currency 5 2" xfId="149" xr:uid="{00000000-0005-0000-0000-000092000000}"/>
    <cellStyle name="Currency 6" xfId="150" xr:uid="{00000000-0005-0000-0000-000093000000}"/>
    <cellStyle name="Currency 6 2" xfId="151" xr:uid="{00000000-0005-0000-0000-000094000000}"/>
    <cellStyle name="Currency 7" xfId="152" xr:uid="{00000000-0005-0000-0000-000095000000}"/>
    <cellStyle name="Currency 7 2" xfId="153" xr:uid="{00000000-0005-0000-0000-000096000000}"/>
    <cellStyle name="Currency 8" xfId="154" xr:uid="{00000000-0005-0000-0000-000097000000}"/>
    <cellStyle name="Currency 8 2" xfId="155" xr:uid="{00000000-0005-0000-0000-000098000000}"/>
    <cellStyle name="Currency 9" xfId="156" xr:uid="{00000000-0005-0000-0000-000099000000}"/>
    <cellStyle name="Currency 9 2" xfId="157" xr:uid="{00000000-0005-0000-0000-00009A000000}"/>
    <cellStyle name="Currency0" xfId="158" xr:uid="{00000000-0005-0000-0000-00009B000000}"/>
    <cellStyle name="Date" xfId="159" xr:uid="{00000000-0005-0000-0000-00009C000000}"/>
    <cellStyle name="Date 2" xfId="160" xr:uid="{00000000-0005-0000-0000-00009D000000}"/>
    <cellStyle name="dec4" xfId="161" xr:uid="{00000000-0005-0000-0000-00009E000000}"/>
    <cellStyle name="dec4 2" xfId="162" xr:uid="{00000000-0005-0000-0000-00009F000000}"/>
    <cellStyle name="Detail Text" xfId="163" xr:uid="{00000000-0005-0000-0000-0000A0000000}"/>
    <cellStyle name="Detail Text - no indent" xfId="164" xr:uid="{00000000-0005-0000-0000-0000A1000000}"/>
    <cellStyle name="Dezimal [0]_Compiling Utility Macros" xfId="165" xr:uid="{00000000-0005-0000-0000-0000A2000000}"/>
    <cellStyle name="Dezimal_Compiling Utility Macros" xfId="166" xr:uid="{00000000-0005-0000-0000-0000A3000000}"/>
    <cellStyle name="Explanatory Text 2" xfId="167" xr:uid="{00000000-0005-0000-0000-0000A4000000}"/>
    <cellStyle name="F2" xfId="168" xr:uid="{00000000-0005-0000-0000-0000A5000000}"/>
    <cellStyle name="F3" xfId="169" xr:uid="{00000000-0005-0000-0000-0000A6000000}"/>
    <cellStyle name="F4" xfId="170" xr:uid="{00000000-0005-0000-0000-0000A7000000}"/>
    <cellStyle name="F5" xfId="171" xr:uid="{00000000-0005-0000-0000-0000A8000000}"/>
    <cellStyle name="F6" xfId="172" xr:uid="{00000000-0005-0000-0000-0000A9000000}"/>
    <cellStyle name="F7" xfId="173" xr:uid="{00000000-0005-0000-0000-0000AA000000}"/>
    <cellStyle name="F8" xfId="174" xr:uid="{00000000-0005-0000-0000-0000AB000000}"/>
    <cellStyle name="Fixed" xfId="175" xr:uid="{00000000-0005-0000-0000-0000AC000000}"/>
    <cellStyle name="fixed0" xfId="176" xr:uid="{00000000-0005-0000-0000-0000AD000000}"/>
    <cellStyle name="fixed0 2" xfId="177" xr:uid="{00000000-0005-0000-0000-0000AE000000}"/>
    <cellStyle name="Gen $ CY" xfId="178" xr:uid="{00000000-0005-0000-0000-0000AF000000}"/>
    <cellStyle name="Gen $ PY" xfId="179" xr:uid="{00000000-0005-0000-0000-0000B0000000}"/>
    <cellStyle name="Gen % CY" xfId="180" xr:uid="{00000000-0005-0000-0000-0000B1000000}"/>
    <cellStyle name="Gen % PY" xfId="181" xr:uid="{00000000-0005-0000-0000-0000B2000000}"/>
    <cellStyle name="Gen CH Period" xfId="182" xr:uid="{00000000-0005-0000-0000-0000B3000000}"/>
    <cellStyle name="Gen CH Text" xfId="183" xr:uid="{00000000-0005-0000-0000-0000B4000000}"/>
    <cellStyle name="Gen CH Years" xfId="184" xr:uid="{00000000-0005-0000-0000-0000B5000000}"/>
    <cellStyle name="Good 2" xfId="185" xr:uid="{00000000-0005-0000-0000-0000B6000000}"/>
    <cellStyle name="Group Heading" xfId="186" xr:uid="{00000000-0005-0000-0000-0000B7000000}"/>
    <cellStyle name="Group Total Text" xfId="187" xr:uid="{00000000-0005-0000-0000-0000B8000000}"/>
    <cellStyle name="Header Center Title" xfId="188" xr:uid="{00000000-0005-0000-0000-0000B9000000}"/>
    <cellStyle name="Header Company Name" xfId="189" xr:uid="{00000000-0005-0000-0000-0000BA000000}"/>
    <cellStyle name="Header Page Title" xfId="190" xr:uid="{00000000-0005-0000-0000-0000BB000000}"/>
    <cellStyle name="Header See Report Ref" xfId="191" xr:uid="{00000000-0005-0000-0000-0000BC000000}"/>
    <cellStyle name="Header1" xfId="192" xr:uid="{00000000-0005-0000-0000-0000BD000000}"/>
    <cellStyle name="Header2" xfId="193" xr:uid="{00000000-0005-0000-0000-0000BE000000}"/>
    <cellStyle name="Heading 1 2" xfId="194" xr:uid="{00000000-0005-0000-0000-0000BF000000}"/>
    <cellStyle name="Heading 2 2" xfId="195" xr:uid="{00000000-0005-0000-0000-0000C0000000}"/>
    <cellStyle name="Heading 3 2" xfId="196" xr:uid="{00000000-0005-0000-0000-0000C1000000}"/>
    <cellStyle name="Heading 4 2" xfId="197" xr:uid="{00000000-0005-0000-0000-0000C2000000}"/>
    <cellStyle name="Hyperlink 2" xfId="198" xr:uid="{00000000-0005-0000-0000-0000C3000000}"/>
    <cellStyle name="Hyperlink 3" xfId="199" xr:uid="{00000000-0005-0000-0000-0000C4000000}"/>
    <cellStyle name="Input 2" xfId="200" xr:uid="{00000000-0005-0000-0000-0000C5000000}"/>
    <cellStyle name="Linked Cell 2" xfId="201" xr:uid="{00000000-0005-0000-0000-0000C6000000}"/>
    <cellStyle name="Neutral 2" xfId="202" xr:uid="{00000000-0005-0000-0000-0000C7000000}"/>
    <cellStyle name="Normal" xfId="0" builtinId="0"/>
    <cellStyle name="Normal - Style1" xfId="203" xr:uid="{00000000-0005-0000-0000-0000C9000000}"/>
    <cellStyle name="Normal - Style1 2" xfId="204" xr:uid="{00000000-0005-0000-0000-0000CA000000}"/>
    <cellStyle name="Normal - Style2" xfId="205" xr:uid="{00000000-0005-0000-0000-0000CB000000}"/>
    <cellStyle name="Normal - Style3" xfId="206" xr:uid="{00000000-0005-0000-0000-0000CC000000}"/>
    <cellStyle name="Normal - Style4" xfId="207" xr:uid="{00000000-0005-0000-0000-0000CD000000}"/>
    <cellStyle name="Normal - Style5" xfId="208" xr:uid="{00000000-0005-0000-0000-0000CE000000}"/>
    <cellStyle name="Normal 10" xfId="209" xr:uid="{00000000-0005-0000-0000-0000CF000000}"/>
    <cellStyle name="Normal 11" xfId="210" xr:uid="{00000000-0005-0000-0000-0000D0000000}"/>
    <cellStyle name="Normal 12" xfId="211" xr:uid="{00000000-0005-0000-0000-0000D1000000}"/>
    <cellStyle name="Normal 13" xfId="212" xr:uid="{00000000-0005-0000-0000-0000D2000000}"/>
    <cellStyle name="Normal 14" xfId="213" xr:uid="{00000000-0005-0000-0000-0000D3000000}"/>
    <cellStyle name="Normal 15" xfId="214" xr:uid="{00000000-0005-0000-0000-0000D4000000}"/>
    <cellStyle name="Normal 16" xfId="215" xr:uid="{00000000-0005-0000-0000-0000D5000000}"/>
    <cellStyle name="Normal 17" xfId="216" xr:uid="{00000000-0005-0000-0000-0000D6000000}"/>
    <cellStyle name="Normal 18" xfId="217" xr:uid="{00000000-0005-0000-0000-0000D7000000}"/>
    <cellStyle name="Normal 19" xfId="218" xr:uid="{00000000-0005-0000-0000-0000D8000000}"/>
    <cellStyle name="Normal 2" xfId="1" xr:uid="{00000000-0005-0000-0000-0000D9000000}"/>
    <cellStyle name="Normal 2 2" xfId="220" xr:uid="{00000000-0005-0000-0000-0000DA000000}"/>
    <cellStyle name="Normal 2 2 2" xfId="221" xr:uid="{00000000-0005-0000-0000-0000DB000000}"/>
    <cellStyle name="Normal 2 3" xfId="222" xr:uid="{00000000-0005-0000-0000-0000DC000000}"/>
    <cellStyle name="Normal 2 4" xfId="219" xr:uid="{00000000-0005-0000-0000-0000DD000000}"/>
    <cellStyle name="Normal 20" xfId="223" xr:uid="{00000000-0005-0000-0000-0000DE000000}"/>
    <cellStyle name="Normal 21" xfId="224" xr:uid="{00000000-0005-0000-0000-0000DF000000}"/>
    <cellStyle name="Normal 22" xfId="225" xr:uid="{00000000-0005-0000-0000-0000E0000000}"/>
    <cellStyle name="Normal 23" xfId="226" xr:uid="{00000000-0005-0000-0000-0000E1000000}"/>
    <cellStyle name="Normal 24" xfId="227" xr:uid="{00000000-0005-0000-0000-0000E2000000}"/>
    <cellStyle name="Normal 25" xfId="228" xr:uid="{00000000-0005-0000-0000-0000E3000000}"/>
    <cellStyle name="Normal 26" xfId="229" xr:uid="{00000000-0005-0000-0000-0000E4000000}"/>
    <cellStyle name="Normal 27" xfId="230" xr:uid="{00000000-0005-0000-0000-0000E5000000}"/>
    <cellStyle name="Normal 27 2" xfId="231" xr:uid="{00000000-0005-0000-0000-0000E6000000}"/>
    <cellStyle name="Normal 27 2 2" xfId="232" xr:uid="{00000000-0005-0000-0000-0000E7000000}"/>
    <cellStyle name="Normal 27 3" xfId="233" xr:uid="{00000000-0005-0000-0000-0000E8000000}"/>
    <cellStyle name="Normal 28" xfId="234" xr:uid="{00000000-0005-0000-0000-0000E9000000}"/>
    <cellStyle name="Normal 28 2" xfId="235" xr:uid="{00000000-0005-0000-0000-0000EA000000}"/>
    <cellStyle name="Normal 28 2 2" xfId="236" xr:uid="{00000000-0005-0000-0000-0000EB000000}"/>
    <cellStyle name="Normal 29" xfId="237" xr:uid="{00000000-0005-0000-0000-0000EC000000}"/>
    <cellStyle name="Normal 3" xfId="238" xr:uid="{00000000-0005-0000-0000-0000ED000000}"/>
    <cellStyle name="Normal 3 2" xfId="239" xr:uid="{00000000-0005-0000-0000-0000EE000000}"/>
    <cellStyle name="Normal 30" xfId="240" xr:uid="{00000000-0005-0000-0000-0000EF000000}"/>
    <cellStyle name="Normal 31" xfId="241" xr:uid="{00000000-0005-0000-0000-0000F0000000}"/>
    <cellStyle name="Normal 31 2" xfId="242" xr:uid="{00000000-0005-0000-0000-0000F1000000}"/>
    <cellStyle name="Normal 32" xfId="243" xr:uid="{00000000-0005-0000-0000-0000F2000000}"/>
    <cellStyle name="Normal 33" xfId="244" xr:uid="{00000000-0005-0000-0000-0000F3000000}"/>
    <cellStyle name="Normal 34" xfId="245" xr:uid="{00000000-0005-0000-0000-0000F4000000}"/>
    <cellStyle name="Normal 35" xfId="246" xr:uid="{00000000-0005-0000-0000-0000F5000000}"/>
    <cellStyle name="Normal 36" xfId="247" xr:uid="{00000000-0005-0000-0000-0000F6000000}"/>
    <cellStyle name="Normal 37" xfId="248" xr:uid="{00000000-0005-0000-0000-0000F7000000}"/>
    <cellStyle name="Normal 38" xfId="249" xr:uid="{00000000-0005-0000-0000-0000F8000000}"/>
    <cellStyle name="Normal 39" xfId="250" xr:uid="{00000000-0005-0000-0000-0000F9000000}"/>
    <cellStyle name="Normal 4" xfId="251" xr:uid="{00000000-0005-0000-0000-0000FA000000}"/>
    <cellStyle name="Normal 40" xfId="252" xr:uid="{00000000-0005-0000-0000-0000FB000000}"/>
    <cellStyle name="Normal 41" xfId="253" xr:uid="{00000000-0005-0000-0000-0000FC000000}"/>
    <cellStyle name="Normal 42" xfId="254" xr:uid="{00000000-0005-0000-0000-0000FD000000}"/>
    <cellStyle name="Normal 42 2" xfId="255" xr:uid="{00000000-0005-0000-0000-0000FE000000}"/>
    <cellStyle name="Normal 43" xfId="256" xr:uid="{00000000-0005-0000-0000-0000FF000000}"/>
    <cellStyle name="Normal 44" xfId="257" xr:uid="{00000000-0005-0000-0000-000000010000}"/>
    <cellStyle name="Normal 45" xfId="258" xr:uid="{00000000-0005-0000-0000-000001010000}"/>
    <cellStyle name="Normal 46" xfId="259" xr:uid="{00000000-0005-0000-0000-000002010000}"/>
    <cellStyle name="Normal 47" xfId="260" xr:uid="{00000000-0005-0000-0000-000003010000}"/>
    <cellStyle name="Normal 474" xfId="261" xr:uid="{00000000-0005-0000-0000-000004010000}"/>
    <cellStyle name="Normal 48" xfId="262" xr:uid="{00000000-0005-0000-0000-000005010000}"/>
    <cellStyle name="Normal 49" xfId="263" xr:uid="{00000000-0005-0000-0000-000006010000}"/>
    <cellStyle name="Normal 5" xfId="264" xr:uid="{00000000-0005-0000-0000-000007010000}"/>
    <cellStyle name="Normal 50" xfId="265" xr:uid="{00000000-0005-0000-0000-000008010000}"/>
    <cellStyle name="Normal 51" xfId="266" xr:uid="{00000000-0005-0000-0000-000009010000}"/>
    <cellStyle name="Normal 52" xfId="2" xr:uid="{00000000-0005-0000-0000-00000A010000}"/>
    <cellStyle name="Normal 53" xfId="310" xr:uid="{00000000-0005-0000-0000-00000B010000}"/>
    <cellStyle name="Normal 54" xfId="311" xr:uid="{00000000-0005-0000-0000-00000C010000}"/>
    <cellStyle name="Normal 55" xfId="312" xr:uid="{00000000-0005-0000-0000-00000D010000}"/>
    <cellStyle name="Normal 6" xfId="267" xr:uid="{00000000-0005-0000-0000-00000E010000}"/>
    <cellStyle name="Normal 7" xfId="268" xr:uid="{00000000-0005-0000-0000-00000F010000}"/>
    <cellStyle name="Normal 8" xfId="269" xr:uid="{00000000-0005-0000-0000-000010010000}"/>
    <cellStyle name="Normal 9" xfId="270" xr:uid="{00000000-0005-0000-0000-000011010000}"/>
    <cellStyle name="Note 2" xfId="271" xr:uid="{00000000-0005-0000-0000-000012010000}"/>
    <cellStyle name="Note 2 2" xfId="272" xr:uid="{00000000-0005-0000-0000-000013010000}"/>
    <cellStyle name="Note 2 2 2" xfId="273" xr:uid="{00000000-0005-0000-0000-000014010000}"/>
    <cellStyle name="Note 2 3" xfId="274" xr:uid="{00000000-0005-0000-0000-000015010000}"/>
    <cellStyle name="Note 2 3 2" xfId="275" xr:uid="{00000000-0005-0000-0000-000016010000}"/>
    <cellStyle name="Note 2 4" xfId="276" xr:uid="{00000000-0005-0000-0000-000017010000}"/>
    <cellStyle name="NPLODE" xfId="277" xr:uid="{00000000-0005-0000-0000-000018010000}"/>
    <cellStyle name="NPLODE 2" xfId="278" xr:uid="{00000000-0005-0000-0000-000019010000}"/>
    <cellStyle name="NPLODE 2 2" xfId="279" xr:uid="{00000000-0005-0000-0000-00001A010000}"/>
    <cellStyle name="NPLODE 3" xfId="280" xr:uid="{00000000-0005-0000-0000-00001B010000}"/>
    <cellStyle name="NPLODE 3 2" xfId="281" xr:uid="{00000000-0005-0000-0000-00001C010000}"/>
    <cellStyle name="NPLODE1" xfId="282" xr:uid="{00000000-0005-0000-0000-00001D010000}"/>
    <cellStyle name="Output 2" xfId="283" xr:uid="{00000000-0005-0000-0000-00001E010000}"/>
    <cellStyle name="perc" xfId="284" xr:uid="{00000000-0005-0000-0000-00001F010000}"/>
    <cellStyle name="perc 2" xfId="285" xr:uid="{00000000-0005-0000-0000-000020010000}"/>
    <cellStyle name="Percent 2" xfId="286" xr:uid="{00000000-0005-0000-0000-000021010000}"/>
    <cellStyle name="Percent 2 2" xfId="287" xr:uid="{00000000-0005-0000-0000-000022010000}"/>
    <cellStyle name="Percent 3" xfId="288" xr:uid="{00000000-0005-0000-0000-000023010000}"/>
    <cellStyle name="Percent 3 2" xfId="289" xr:uid="{00000000-0005-0000-0000-000024010000}"/>
    <cellStyle name="Percent 3 2 2" xfId="290" xr:uid="{00000000-0005-0000-0000-000025010000}"/>
    <cellStyle name="Percent 3 3" xfId="291" xr:uid="{00000000-0005-0000-0000-000026010000}"/>
    <cellStyle name="Percent 4" xfId="292" xr:uid="{00000000-0005-0000-0000-000027010000}"/>
    <cellStyle name="Percent 4 2" xfId="293" xr:uid="{00000000-0005-0000-0000-000028010000}"/>
    <cellStyle name="Percent 5" xfId="294" xr:uid="{00000000-0005-0000-0000-000029010000}"/>
    <cellStyle name="Percent 6" xfId="4" xr:uid="{00000000-0005-0000-0000-00002A010000}"/>
    <cellStyle name="Percent Sign" xfId="295" xr:uid="{00000000-0005-0000-0000-00002B010000}"/>
    <cellStyle name="PSChar" xfId="296" xr:uid="{00000000-0005-0000-0000-00002C010000}"/>
    <cellStyle name="PSDate" xfId="297" xr:uid="{00000000-0005-0000-0000-00002D010000}"/>
    <cellStyle name="PSDec" xfId="298" xr:uid="{00000000-0005-0000-0000-00002E010000}"/>
    <cellStyle name="PSHeading" xfId="299" xr:uid="{00000000-0005-0000-0000-00002F010000}"/>
    <cellStyle name="PSInt" xfId="300" xr:uid="{00000000-0005-0000-0000-000030010000}"/>
    <cellStyle name="PSSpacer" xfId="301" xr:uid="{00000000-0005-0000-0000-000031010000}"/>
    <cellStyle name="Standard_Anpassen der Amortisation" xfId="302" xr:uid="{00000000-0005-0000-0000-000032010000}"/>
    <cellStyle name="Text" xfId="303" xr:uid="{00000000-0005-0000-0000-000033010000}"/>
    <cellStyle name="Text 2" xfId="304" xr:uid="{00000000-0005-0000-0000-000034010000}"/>
    <cellStyle name="Title 2" xfId="305" xr:uid="{00000000-0005-0000-0000-000035010000}"/>
    <cellStyle name="Total 2" xfId="306" xr:uid="{00000000-0005-0000-0000-000036010000}"/>
    <cellStyle name="Währung [0]_Compiling Utility Macros" xfId="307" xr:uid="{00000000-0005-0000-0000-000037010000}"/>
    <cellStyle name="Währung_Compiling Utility Macros" xfId="308" xr:uid="{00000000-0005-0000-0000-000038010000}"/>
    <cellStyle name="Warning Text 2" xfId="309" xr:uid="{00000000-0005-0000-0000-00003901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4" sqref="C14"/>
    </sheetView>
  </sheetViews>
  <sheetFormatPr defaultRowHeight="14.4"/>
  <cols>
    <col min="2" max="2" width="42.26171875" customWidth="1"/>
    <col min="3" max="3" width="18.734375" customWidth="1"/>
    <col min="4" max="4" width="24.15625" customWidth="1"/>
    <col min="5" max="5" width="17.734375" customWidth="1"/>
    <col min="6" max="6" width="15.5234375" customWidth="1"/>
    <col min="7" max="7" width="21" customWidth="1"/>
    <col min="8" max="8" width="17.7890625" customWidth="1"/>
    <col min="9" max="9" width="14.15625" bestFit="1" customWidth="1"/>
    <col min="13" max="13" width="13.5234375" bestFit="1" customWidth="1"/>
    <col min="14" max="14" width="15.5234375" customWidth="1"/>
  </cols>
  <sheetData>
    <row r="1" spans="1:14" ht="30.3">
      <c r="A1" s="1"/>
      <c r="B1" s="2" t="s">
        <v>0</v>
      </c>
      <c r="C1" s="3"/>
      <c r="D1" s="4"/>
      <c r="E1" s="3"/>
      <c r="F1" s="3"/>
      <c r="G1" s="3"/>
      <c r="H1" s="5"/>
    </row>
    <row r="2" spans="1:14" ht="18.600000000000001">
      <c r="A2" s="1"/>
      <c r="B2" s="6" t="s">
        <v>1</v>
      </c>
      <c r="C2" s="3"/>
      <c r="D2" s="4"/>
      <c r="E2" s="3"/>
      <c r="F2" s="3"/>
      <c r="G2" s="3"/>
      <c r="H2" s="3"/>
    </row>
    <row r="3" spans="1:14" ht="18.600000000000001">
      <c r="A3" s="51">
        <v>2020</v>
      </c>
      <c r="B3" s="6" t="str">
        <f>"FYE "&amp;A3&amp;" - Estimate"</f>
        <v>FYE 2020 - Estimate</v>
      </c>
      <c r="C3" s="3"/>
      <c r="D3" s="4"/>
      <c r="E3" s="3"/>
      <c r="F3" s="3"/>
      <c r="G3" s="3"/>
      <c r="H3" s="3"/>
    </row>
    <row r="4" spans="1:14" ht="18.600000000000001">
      <c r="A4" s="1"/>
      <c r="B4" s="7"/>
      <c r="C4" s="8"/>
      <c r="D4" s="9"/>
      <c r="E4" s="8"/>
      <c r="F4" s="8"/>
      <c r="G4" s="1"/>
      <c r="H4" s="1"/>
    </row>
    <row r="5" spans="1:14" ht="17.7">
      <c r="A5" s="1"/>
      <c r="B5" s="1"/>
      <c r="C5" s="1"/>
      <c r="D5" s="10" t="s">
        <v>2</v>
      </c>
      <c r="E5" s="45" t="e">
        <f>#REF!</f>
        <v>#REF!</v>
      </c>
      <c r="F5" s="8"/>
      <c r="G5" s="1"/>
      <c r="H5" s="1"/>
    </row>
    <row r="6" spans="1:14" ht="17.7">
      <c r="A6" s="1"/>
      <c r="B6" s="1"/>
      <c r="C6" s="1"/>
      <c r="D6" s="10" t="s">
        <v>3</v>
      </c>
      <c r="E6" s="11" t="e">
        <f>E5/2</f>
        <v>#REF!</v>
      </c>
      <c r="F6" s="8"/>
      <c r="G6" s="1"/>
      <c r="H6" s="41" t="s">
        <v>20</v>
      </c>
    </row>
    <row r="7" spans="1:14" ht="17.7">
      <c r="A7" s="1"/>
      <c r="B7" s="1"/>
      <c r="C7" s="1"/>
      <c r="D7" s="10"/>
      <c r="E7" s="11"/>
      <c r="F7" s="8"/>
      <c r="G7" s="1"/>
      <c r="H7" s="36" t="s">
        <v>16</v>
      </c>
    </row>
    <row r="8" spans="1:14" ht="17.399999999999999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7.7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35.1" thickBot="1">
      <c r="A10" s="1" t="s">
        <v>8</v>
      </c>
      <c r="B10" s="8" t="s">
        <v>9</v>
      </c>
      <c r="C10" s="42" t="str">
        <f>"FY "&amp;A3-2&amp;" ADMISSIONS"</f>
        <v>FY 2018 ADMISSIONS</v>
      </c>
      <c r="D10" s="42" t="str">
        <f>"FY "&amp;A3-2&amp;" REVENUE"</f>
        <v>FY 2018 REVENUE</v>
      </c>
      <c r="E10" s="43" t="s">
        <v>10</v>
      </c>
      <c r="F10" s="43" t="s">
        <v>11</v>
      </c>
      <c r="G10" s="44" t="s">
        <v>12</v>
      </c>
      <c r="H10" s="44" t="s">
        <v>13</v>
      </c>
      <c r="I10" t="s">
        <v>78</v>
      </c>
      <c r="J10" t="s">
        <v>80</v>
      </c>
    </row>
    <row r="11" spans="1:14" ht="18.3">
      <c r="A11" s="15"/>
      <c r="B11" s="16"/>
      <c r="C11" s="17"/>
      <c r="D11" s="18"/>
      <c r="E11" s="19"/>
      <c r="F11" s="19"/>
      <c r="G11" s="20"/>
      <c r="H11" s="17"/>
    </row>
    <row r="12" spans="1:14" ht="17.399999999999999">
      <c r="A12" s="1">
        <v>210001</v>
      </c>
      <c r="B12" s="8" t="s">
        <v>21</v>
      </c>
      <c r="C12" s="21">
        <v>15315</v>
      </c>
      <c r="D12" s="22">
        <v>334316871</v>
      </c>
      <c r="E12" s="23" t="e">
        <f t="shared" ref="E12:E43" si="0">(C12/C$82)*$E$6</f>
        <v>#REF!</v>
      </c>
      <c r="F12" s="23" t="e">
        <f t="shared" ref="F12:F43" si="1">(D12/D$82)*$E$6</f>
        <v>#REF!</v>
      </c>
      <c r="G12" s="46" t="e">
        <f t="shared" ref="G12:G61" si="2">E12+F12</f>
        <v>#REF!</v>
      </c>
      <c r="H12" s="25" t="e">
        <f t="shared" ref="H12:H61" si="3">ROUND(G12,0)</f>
        <v>#REF!</v>
      </c>
      <c r="I12" s="29">
        <f>A12</f>
        <v>210001</v>
      </c>
      <c r="J12">
        <v>1</v>
      </c>
      <c r="M12" s="48"/>
      <c r="N12" s="49"/>
    </row>
    <row r="13" spans="1:14" ht="17.399999999999999">
      <c r="A13" s="1">
        <v>210002</v>
      </c>
      <c r="B13" s="8" t="s">
        <v>22</v>
      </c>
      <c r="C13" s="21">
        <v>24132</v>
      </c>
      <c r="D13" s="22">
        <v>1478505420.6499999</v>
      </c>
      <c r="E13" s="23" t="e">
        <f t="shared" si="0"/>
        <v>#REF!</v>
      </c>
      <c r="F13" s="23" t="e">
        <f t="shared" si="1"/>
        <v>#REF!</v>
      </c>
      <c r="G13" s="46" t="e">
        <f t="shared" si="2"/>
        <v>#REF!</v>
      </c>
      <c r="H13" s="25" t="e">
        <f t="shared" si="3"/>
        <v>#REF!</v>
      </c>
      <c r="I13" s="29">
        <f t="shared" ref="I13:I63" si="4">A13</f>
        <v>210002</v>
      </c>
      <c r="J13">
        <v>2</v>
      </c>
      <c r="M13" s="48"/>
      <c r="N13" s="49"/>
    </row>
    <row r="14" spans="1:14" ht="17.399999999999999">
      <c r="A14" s="1">
        <v>210003</v>
      </c>
      <c r="B14" s="8" t="s">
        <v>23</v>
      </c>
      <c r="C14" s="21">
        <v>12456</v>
      </c>
      <c r="D14" s="22">
        <v>293379999.99999994</v>
      </c>
      <c r="E14" s="23" t="e">
        <f t="shared" si="0"/>
        <v>#REF!</v>
      </c>
      <c r="F14" s="23" t="e">
        <f t="shared" si="1"/>
        <v>#REF!</v>
      </c>
      <c r="G14" s="46" t="e">
        <f t="shared" si="2"/>
        <v>#REF!</v>
      </c>
      <c r="H14" s="25" t="e">
        <f t="shared" si="3"/>
        <v>#REF!</v>
      </c>
      <c r="I14" s="29">
        <f t="shared" si="4"/>
        <v>210003</v>
      </c>
      <c r="J14">
        <v>3</v>
      </c>
      <c r="M14" s="48"/>
      <c r="N14" s="49"/>
    </row>
    <row r="15" spans="1:14" ht="17.399999999999999">
      <c r="A15" s="1">
        <v>210004</v>
      </c>
      <c r="B15" s="8" t="s">
        <v>24</v>
      </c>
      <c r="C15" s="21">
        <v>26605</v>
      </c>
      <c r="D15" s="22">
        <v>515354699.99999988</v>
      </c>
      <c r="E15" s="23" t="e">
        <f t="shared" si="0"/>
        <v>#REF!</v>
      </c>
      <c r="F15" s="23" t="e">
        <f t="shared" si="1"/>
        <v>#REF!</v>
      </c>
      <c r="G15" s="46" t="e">
        <f t="shared" si="2"/>
        <v>#REF!</v>
      </c>
      <c r="H15" s="25" t="e">
        <f t="shared" si="3"/>
        <v>#REF!</v>
      </c>
      <c r="I15" s="29">
        <f t="shared" si="4"/>
        <v>210004</v>
      </c>
      <c r="J15">
        <v>4</v>
      </c>
      <c r="M15" s="48"/>
      <c r="N15" s="49"/>
    </row>
    <row r="16" spans="1:14" ht="17.399999999999999">
      <c r="A16" s="1">
        <v>210005</v>
      </c>
      <c r="B16" s="8" t="s">
        <v>25</v>
      </c>
      <c r="C16" s="21">
        <v>16268</v>
      </c>
      <c r="D16" s="22">
        <v>355845200</v>
      </c>
      <c r="E16" s="23" t="e">
        <f t="shared" si="0"/>
        <v>#REF!</v>
      </c>
      <c r="F16" s="23" t="e">
        <f t="shared" si="1"/>
        <v>#REF!</v>
      </c>
      <c r="G16" s="46" t="e">
        <f t="shared" si="2"/>
        <v>#REF!</v>
      </c>
      <c r="H16" s="25" t="e">
        <f t="shared" si="3"/>
        <v>#REF!</v>
      </c>
      <c r="I16" s="29">
        <f t="shared" si="4"/>
        <v>210005</v>
      </c>
      <c r="J16">
        <v>5</v>
      </c>
      <c r="M16" s="48"/>
      <c r="N16" s="49"/>
    </row>
    <row r="17" spans="1:14" ht="17.399999999999999">
      <c r="A17" s="1">
        <v>210006</v>
      </c>
      <c r="B17" s="8" t="s">
        <v>26</v>
      </c>
      <c r="C17" s="21">
        <v>4391</v>
      </c>
      <c r="D17" s="22">
        <v>105943545.91000001</v>
      </c>
      <c r="E17" s="23" t="e">
        <f t="shared" si="0"/>
        <v>#REF!</v>
      </c>
      <c r="F17" s="23" t="e">
        <f t="shared" si="1"/>
        <v>#REF!</v>
      </c>
      <c r="G17" s="46" t="e">
        <f t="shared" si="2"/>
        <v>#REF!</v>
      </c>
      <c r="H17" s="25" t="e">
        <f t="shared" si="3"/>
        <v>#REF!</v>
      </c>
      <c r="I17" s="29">
        <f t="shared" si="4"/>
        <v>210006</v>
      </c>
      <c r="J17">
        <v>6</v>
      </c>
      <c r="M17" s="48"/>
      <c r="N17" s="49"/>
    </row>
    <row r="18" spans="1:14" ht="17.399999999999999">
      <c r="A18" s="1">
        <v>210008</v>
      </c>
      <c r="B18" s="8" t="s">
        <v>27</v>
      </c>
      <c r="C18" s="21">
        <v>13496</v>
      </c>
      <c r="D18" s="22">
        <v>539029400</v>
      </c>
      <c r="E18" s="23" t="e">
        <f t="shared" si="0"/>
        <v>#REF!</v>
      </c>
      <c r="F18" s="23" t="e">
        <f t="shared" si="1"/>
        <v>#REF!</v>
      </c>
      <c r="G18" s="46" t="e">
        <f t="shared" si="2"/>
        <v>#REF!</v>
      </c>
      <c r="H18" s="25" t="e">
        <f t="shared" si="3"/>
        <v>#REF!</v>
      </c>
      <c r="I18" s="29">
        <f t="shared" si="4"/>
        <v>210008</v>
      </c>
      <c r="J18">
        <v>8</v>
      </c>
      <c r="M18" s="48"/>
      <c r="N18" s="49"/>
    </row>
    <row r="19" spans="1:14" ht="17.399999999999999">
      <c r="A19" s="1">
        <v>210009</v>
      </c>
      <c r="B19" s="8" t="s">
        <v>28</v>
      </c>
      <c r="C19" s="21">
        <v>43978</v>
      </c>
      <c r="D19" s="22">
        <v>2409765549.6699996</v>
      </c>
      <c r="E19" s="23" t="e">
        <f t="shared" si="0"/>
        <v>#REF!</v>
      </c>
      <c r="F19" s="23" t="e">
        <f t="shared" si="1"/>
        <v>#REF!</v>
      </c>
      <c r="G19" s="46" t="e">
        <f t="shared" si="2"/>
        <v>#REF!</v>
      </c>
      <c r="H19" s="25" t="e">
        <f t="shared" si="3"/>
        <v>#REF!</v>
      </c>
      <c r="I19" s="29">
        <f t="shared" si="4"/>
        <v>210009</v>
      </c>
      <c r="J19">
        <v>9</v>
      </c>
      <c r="M19" s="48"/>
      <c r="N19" s="49"/>
    </row>
    <row r="20" spans="1:14" ht="17.399999999999999">
      <c r="A20" s="1">
        <v>210010</v>
      </c>
      <c r="B20" s="8" t="s">
        <v>29</v>
      </c>
      <c r="C20" s="21">
        <v>1996</v>
      </c>
      <c r="D20" s="22">
        <v>51060002.460000001</v>
      </c>
      <c r="E20" s="23" t="e">
        <f t="shared" si="0"/>
        <v>#REF!</v>
      </c>
      <c r="F20" s="23" t="e">
        <f t="shared" si="1"/>
        <v>#REF!</v>
      </c>
      <c r="G20" s="46" t="e">
        <f t="shared" si="2"/>
        <v>#REF!</v>
      </c>
      <c r="H20" s="25" t="e">
        <f t="shared" si="3"/>
        <v>#REF!</v>
      </c>
      <c r="I20" s="29">
        <f t="shared" si="4"/>
        <v>210010</v>
      </c>
      <c r="J20">
        <v>10</v>
      </c>
      <c r="M20" s="48"/>
      <c r="N20" s="49"/>
    </row>
    <row r="21" spans="1:14" ht="17.399999999999999">
      <c r="A21" s="1">
        <v>210011</v>
      </c>
      <c r="B21" s="8" t="s">
        <v>30</v>
      </c>
      <c r="C21" s="21">
        <v>15292</v>
      </c>
      <c r="D21" s="22">
        <v>438695900</v>
      </c>
      <c r="E21" s="23" t="e">
        <f t="shared" si="0"/>
        <v>#REF!</v>
      </c>
      <c r="F21" s="23" t="e">
        <f t="shared" si="1"/>
        <v>#REF!</v>
      </c>
      <c r="G21" s="46" t="e">
        <f t="shared" si="2"/>
        <v>#REF!</v>
      </c>
      <c r="H21" s="25" t="e">
        <f t="shared" si="3"/>
        <v>#REF!</v>
      </c>
      <c r="I21" s="29">
        <f t="shared" si="4"/>
        <v>210011</v>
      </c>
      <c r="J21">
        <v>11</v>
      </c>
      <c r="M21" s="48"/>
      <c r="N21" s="49"/>
    </row>
    <row r="22" spans="1:14" ht="17.399999999999999">
      <c r="A22" s="1">
        <v>210012</v>
      </c>
      <c r="B22" s="8" t="s">
        <v>31</v>
      </c>
      <c r="C22" s="21">
        <v>17252</v>
      </c>
      <c r="D22" s="22">
        <v>783533500</v>
      </c>
      <c r="E22" s="23" t="e">
        <f t="shared" si="0"/>
        <v>#REF!</v>
      </c>
      <c r="F22" s="23" t="e">
        <f t="shared" si="1"/>
        <v>#REF!</v>
      </c>
      <c r="G22" s="46" t="e">
        <f t="shared" si="2"/>
        <v>#REF!</v>
      </c>
      <c r="H22" s="25" t="e">
        <f t="shared" si="3"/>
        <v>#REF!</v>
      </c>
      <c r="I22" s="29">
        <f t="shared" si="4"/>
        <v>210012</v>
      </c>
      <c r="J22">
        <v>12</v>
      </c>
      <c r="M22" s="48"/>
      <c r="N22" s="49"/>
    </row>
    <row r="23" spans="1:14" ht="17.399999999999999">
      <c r="A23" s="1">
        <v>210013</v>
      </c>
      <c r="B23" s="8" t="s">
        <v>32</v>
      </c>
      <c r="C23" s="21">
        <v>3292</v>
      </c>
      <c r="D23" s="22">
        <v>110087997.34</v>
      </c>
      <c r="E23" s="23" t="e">
        <f t="shared" si="0"/>
        <v>#REF!</v>
      </c>
      <c r="F23" s="23" t="e">
        <f t="shared" si="1"/>
        <v>#REF!</v>
      </c>
      <c r="G23" s="46" t="e">
        <f t="shared" si="2"/>
        <v>#REF!</v>
      </c>
      <c r="H23" s="25" t="e">
        <f t="shared" si="3"/>
        <v>#REF!</v>
      </c>
      <c r="I23" s="29">
        <f t="shared" si="4"/>
        <v>210013</v>
      </c>
      <c r="J23">
        <v>13</v>
      </c>
      <c r="M23" s="48"/>
      <c r="N23" s="49"/>
    </row>
    <row r="24" spans="1:14" ht="17.399999999999999">
      <c r="A24" s="1">
        <v>210015</v>
      </c>
      <c r="B24" s="8" t="s">
        <v>33</v>
      </c>
      <c r="C24" s="21">
        <v>21656</v>
      </c>
      <c r="D24" s="22">
        <v>535571836.18000025</v>
      </c>
      <c r="E24" s="23" t="e">
        <f t="shared" si="0"/>
        <v>#REF!</v>
      </c>
      <c r="F24" s="23" t="e">
        <f t="shared" si="1"/>
        <v>#REF!</v>
      </c>
      <c r="G24" s="46" t="e">
        <f t="shared" si="2"/>
        <v>#REF!</v>
      </c>
      <c r="H24" s="25" t="e">
        <f t="shared" si="3"/>
        <v>#REF!</v>
      </c>
      <c r="I24" s="29">
        <f t="shared" si="4"/>
        <v>210015</v>
      </c>
      <c r="J24">
        <v>15</v>
      </c>
      <c r="M24" s="48"/>
      <c r="N24" s="49"/>
    </row>
    <row r="25" spans="1:14" ht="17.399999999999999">
      <c r="A25" s="13">
        <v>210016</v>
      </c>
      <c r="B25" s="8" t="s">
        <v>34</v>
      </c>
      <c r="C25" s="21">
        <v>9825</v>
      </c>
      <c r="D25" s="22">
        <v>279406300</v>
      </c>
      <c r="E25" s="23" t="e">
        <f t="shared" si="0"/>
        <v>#REF!</v>
      </c>
      <c r="F25" s="23" t="e">
        <f t="shared" si="1"/>
        <v>#REF!</v>
      </c>
      <c r="G25" s="46" t="e">
        <f t="shared" si="2"/>
        <v>#REF!</v>
      </c>
      <c r="H25" s="25" t="e">
        <f t="shared" si="3"/>
        <v>#REF!</v>
      </c>
      <c r="I25" s="29">
        <f t="shared" si="4"/>
        <v>210016</v>
      </c>
      <c r="J25">
        <v>16</v>
      </c>
      <c r="M25" s="48"/>
      <c r="N25" s="49"/>
    </row>
    <row r="26" spans="1:14" ht="17.399999999999999">
      <c r="A26" s="13">
        <v>210017</v>
      </c>
      <c r="B26" s="8" t="s">
        <v>35</v>
      </c>
      <c r="C26" s="21">
        <v>2097</v>
      </c>
      <c r="D26" s="22">
        <v>57720022.909999996</v>
      </c>
      <c r="E26" s="23" t="e">
        <f t="shared" si="0"/>
        <v>#REF!</v>
      </c>
      <c r="F26" s="23" t="e">
        <f t="shared" si="1"/>
        <v>#REF!</v>
      </c>
      <c r="G26" s="46" t="e">
        <f t="shared" si="2"/>
        <v>#REF!</v>
      </c>
      <c r="H26" s="25" t="e">
        <f t="shared" si="3"/>
        <v>#REF!</v>
      </c>
      <c r="I26" s="29">
        <f t="shared" si="4"/>
        <v>210017</v>
      </c>
      <c r="J26">
        <v>17</v>
      </c>
      <c r="M26" s="48"/>
      <c r="N26" s="49"/>
    </row>
    <row r="27" spans="1:14" ht="17.399999999999999">
      <c r="A27" s="26">
        <v>210018</v>
      </c>
      <c r="B27" s="8" t="s">
        <v>36</v>
      </c>
      <c r="C27" s="21">
        <v>6997</v>
      </c>
      <c r="D27" s="22">
        <v>182928947.81</v>
      </c>
      <c r="E27" s="23" t="e">
        <f t="shared" si="0"/>
        <v>#REF!</v>
      </c>
      <c r="F27" s="23" t="e">
        <f t="shared" si="1"/>
        <v>#REF!</v>
      </c>
      <c r="G27" s="46" t="e">
        <f t="shared" si="2"/>
        <v>#REF!</v>
      </c>
      <c r="H27" s="25" t="e">
        <f t="shared" si="3"/>
        <v>#REF!</v>
      </c>
      <c r="I27" s="29">
        <f t="shared" si="4"/>
        <v>210018</v>
      </c>
      <c r="J27">
        <v>18</v>
      </c>
      <c r="M27" s="48"/>
      <c r="N27" s="49"/>
    </row>
    <row r="28" spans="1:14" ht="17.399999999999999">
      <c r="A28" s="1">
        <v>210019</v>
      </c>
      <c r="B28" s="8" t="s">
        <v>37</v>
      </c>
      <c r="C28" s="21">
        <v>17223</v>
      </c>
      <c r="D28" s="22">
        <v>450336518</v>
      </c>
      <c r="E28" s="23" t="e">
        <f t="shared" si="0"/>
        <v>#REF!</v>
      </c>
      <c r="F28" s="23" t="e">
        <f t="shared" si="1"/>
        <v>#REF!</v>
      </c>
      <c r="G28" s="46" t="e">
        <f t="shared" si="2"/>
        <v>#REF!</v>
      </c>
      <c r="H28" s="25" t="e">
        <f t="shared" si="3"/>
        <v>#REF!</v>
      </c>
      <c r="I28" s="29">
        <f t="shared" si="4"/>
        <v>210019</v>
      </c>
      <c r="J28">
        <v>19</v>
      </c>
      <c r="M28" s="48"/>
      <c r="N28" s="49"/>
    </row>
    <row r="29" spans="1:14" ht="17.399999999999999">
      <c r="A29" s="37">
        <v>210022</v>
      </c>
      <c r="B29" s="8" t="s">
        <v>38</v>
      </c>
      <c r="C29" s="21">
        <v>14136</v>
      </c>
      <c r="D29" s="22">
        <v>329368123</v>
      </c>
      <c r="E29" s="23" t="e">
        <f t="shared" si="0"/>
        <v>#REF!</v>
      </c>
      <c r="F29" s="23" t="e">
        <f t="shared" si="1"/>
        <v>#REF!</v>
      </c>
      <c r="G29" s="46" t="e">
        <f t="shared" si="2"/>
        <v>#REF!</v>
      </c>
      <c r="H29" s="25" t="e">
        <f t="shared" si="3"/>
        <v>#REF!</v>
      </c>
      <c r="I29" s="29">
        <f t="shared" si="4"/>
        <v>210022</v>
      </c>
      <c r="J29">
        <v>22</v>
      </c>
      <c r="M29" s="48"/>
      <c r="N29" s="49"/>
    </row>
    <row r="30" spans="1:14" ht="17.399999999999999">
      <c r="A30" s="1">
        <v>210023</v>
      </c>
      <c r="B30" s="8" t="s">
        <v>39</v>
      </c>
      <c r="C30" s="21">
        <v>25444</v>
      </c>
      <c r="D30" s="22">
        <v>632980900</v>
      </c>
      <c r="E30" s="23" t="e">
        <f t="shared" si="0"/>
        <v>#REF!</v>
      </c>
      <c r="F30" s="23" t="e">
        <f t="shared" si="1"/>
        <v>#REF!</v>
      </c>
      <c r="G30" s="46" t="e">
        <f t="shared" si="2"/>
        <v>#REF!</v>
      </c>
      <c r="H30" s="25" t="e">
        <f t="shared" si="3"/>
        <v>#REF!</v>
      </c>
      <c r="I30" s="29">
        <f t="shared" si="4"/>
        <v>210023</v>
      </c>
      <c r="J30">
        <v>23</v>
      </c>
      <c r="M30" s="48"/>
      <c r="N30" s="49"/>
    </row>
    <row r="31" spans="1:14" ht="17.399999999999999">
      <c r="A31" s="1">
        <v>210024</v>
      </c>
      <c r="B31" s="8" t="s">
        <v>40</v>
      </c>
      <c r="C31" s="21">
        <v>10905</v>
      </c>
      <c r="D31" s="22">
        <v>440415067.22000003</v>
      </c>
      <c r="E31" s="23" t="e">
        <f t="shared" si="0"/>
        <v>#REF!</v>
      </c>
      <c r="F31" s="23" t="e">
        <f t="shared" si="1"/>
        <v>#REF!</v>
      </c>
      <c r="G31" s="46" t="e">
        <f t="shared" si="2"/>
        <v>#REF!</v>
      </c>
      <c r="H31" s="25" t="e">
        <f t="shared" si="3"/>
        <v>#REF!</v>
      </c>
      <c r="I31" s="29">
        <f t="shared" si="4"/>
        <v>210024</v>
      </c>
      <c r="J31">
        <v>24</v>
      </c>
      <c r="M31" s="48"/>
      <c r="N31" s="49"/>
    </row>
    <row r="32" spans="1:14" ht="17.399999999999999">
      <c r="A32" s="1">
        <v>210027</v>
      </c>
      <c r="B32" s="8" t="s">
        <v>41</v>
      </c>
      <c r="C32" s="21">
        <v>11192</v>
      </c>
      <c r="D32" s="22">
        <v>332245500</v>
      </c>
      <c r="E32" s="23" t="e">
        <f t="shared" si="0"/>
        <v>#REF!</v>
      </c>
      <c r="F32" s="23" t="e">
        <f t="shared" si="1"/>
        <v>#REF!</v>
      </c>
      <c r="G32" s="46" t="e">
        <f t="shared" si="2"/>
        <v>#REF!</v>
      </c>
      <c r="H32" s="25" t="e">
        <f t="shared" si="3"/>
        <v>#REF!</v>
      </c>
      <c r="I32" s="29">
        <f t="shared" si="4"/>
        <v>210027</v>
      </c>
      <c r="J32">
        <v>27</v>
      </c>
      <c r="M32" s="48"/>
      <c r="N32" s="49"/>
    </row>
    <row r="33" spans="1:14" ht="17.399999999999999">
      <c r="A33" s="1">
        <v>210028</v>
      </c>
      <c r="B33" s="8" t="s">
        <v>42</v>
      </c>
      <c r="C33" s="21">
        <v>6777</v>
      </c>
      <c r="D33" s="22">
        <v>196820500</v>
      </c>
      <c r="E33" s="23" t="e">
        <f t="shared" si="0"/>
        <v>#REF!</v>
      </c>
      <c r="F33" s="23" t="e">
        <f t="shared" si="1"/>
        <v>#REF!</v>
      </c>
      <c r="G33" s="46" t="e">
        <f t="shared" si="2"/>
        <v>#REF!</v>
      </c>
      <c r="H33" s="25" t="e">
        <f t="shared" si="3"/>
        <v>#REF!</v>
      </c>
      <c r="I33" s="29">
        <f t="shared" si="4"/>
        <v>210028</v>
      </c>
      <c r="J33">
        <v>28</v>
      </c>
      <c r="M33" s="48"/>
      <c r="N33" s="49"/>
    </row>
    <row r="34" spans="1:14" ht="17.399999999999999">
      <c r="A34" s="1">
        <v>210029</v>
      </c>
      <c r="B34" s="8" t="s">
        <v>43</v>
      </c>
      <c r="C34" s="21">
        <v>19822</v>
      </c>
      <c r="D34" s="22">
        <v>670224184.73000026</v>
      </c>
      <c r="E34" s="23" t="e">
        <f t="shared" si="0"/>
        <v>#REF!</v>
      </c>
      <c r="F34" s="23" t="e">
        <f t="shared" si="1"/>
        <v>#REF!</v>
      </c>
      <c r="G34" s="46" t="e">
        <f t="shared" si="2"/>
        <v>#REF!</v>
      </c>
      <c r="H34" s="25" t="e">
        <f t="shared" si="3"/>
        <v>#REF!</v>
      </c>
      <c r="I34" s="29">
        <f t="shared" si="4"/>
        <v>210029</v>
      </c>
      <c r="J34">
        <v>29</v>
      </c>
      <c r="M34" s="48"/>
      <c r="N34" s="49"/>
    </row>
    <row r="35" spans="1:14" ht="17.399999999999999">
      <c r="A35" s="1">
        <v>210030</v>
      </c>
      <c r="B35" s="8" t="s">
        <v>44</v>
      </c>
      <c r="C35" s="21">
        <v>1254</v>
      </c>
      <c r="D35" s="22">
        <v>59412493.240000002</v>
      </c>
      <c r="E35" s="23" t="e">
        <f t="shared" si="0"/>
        <v>#REF!</v>
      </c>
      <c r="F35" s="23" t="e">
        <f t="shared" si="1"/>
        <v>#REF!</v>
      </c>
      <c r="G35" s="46" t="e">
        <f t="shared" si="2"/>
        <v>#REF!</v>
      </c>
      <c r="H35" s="25" t="e">
        <f t="shared" si="3"/>
        <v>#REF!</v>
      </c>
      <c r="I35" s="29">
        <f t="shared" si="4"/>
        <v>210030</v>
      </c>
      <c r="J35">
        <v>30</v>
      </c>
      <c r="M35" s="48"/>
      <c r="N35" s="49"/>
    </row>
    <row r="36" spans="1:14" ht="17.399999999999999">
      <c r="A36" s="1">
        <v>210032</v>
      </c>
      <c r="B36" s="8" t="s">
        <v>45</v>
      </c>
      <c r="C36" s="21">
        <v>5167</v>
      </c>
      <c r="D36" s="22">
        <v>166233700</v>
      </c>
      <c r="E36" s="23" t="e">
        <f t="shared" si="0"/>
        <v>#REF!</v>
      </c>
      <c r="F36" s="23" t="e">
        <f t="shared" si="1"/>
        <v>#REF!</v>
      </c>
      <c r="G36" s="46" t="e">
        <f t="shared" si="2"/>
        <v>#REF!</v>
      </c>
      <c r="H36" s="25" t="e">
        <f t="shared" si="3"/>
        <v>#REF!</v>
      </c>
      <c r="I36" s="29">
        <f t="shared" si="4"/>
        <v>210032</v>
      </c>
      <c r="J36">
        <v>32</v>
      </c>
      <c r="M36" s="48"/>
      <c r="N36" s="49"/>
    </row>
    <row r="37" spans="1:14" ht="17.399999999999999">
      <c r="A37" s="1">
        <v>210033</v>
      </c>
      <c r="B37" s="8" t="s">
        <v>46</v>
      </c>
      <c r="C37" s="21">
        <v>10106</v>
      </c>
      <c r="D37" s="22">
        <v>234993744</v>
      </c>
      <c r="E37" s="23" t="e">
        <f t="shared" si="0"/>
        <v>#REF!</v>
      </c>
      <c r="F37" s="23" t="e">
        <f t="shared" si="1"/>
        <v>#REF!</v>
      </c>
      <c r="G37" s="46" t="e">
        <f t="shared" si="2"/>
        <v>#REF!</v>
      </c>
      <c r="H37" s="25" t="e">
        <f t="shared" si="3"/>
        <v>#REF!</v>
      </c>
      <c r="I37" s="29">
        <f t="shared" si="4"/>
        <v>210033</v>
      </c>
      <c r="J37">
        <v>33</v>
      </c>
      <c r="M37" s="48"/>
      <c r="N37" s="49"/>
    </row>
    <row r="38" spans="1:14" ht="17.399999999999999">
      <c r="A38" s="1">
        <v>210034</v>
      </c>
      <c r="B38" s="8" t="s">
        <v>47</v>
      </c>
      <c r="C38" s="21">
        <v>7302</v>
      </c>
      <c r="D38" s="22">
        <v>194521777.31999999</v>
      </c>
      <c r="E38" s="23" t="e">
        <f t="shared" si="0"/>
        <v>#REF!</v>
      </c>
      <c r="F38" s="23" t="e">
        <f t="shared" si="1"/>
        <v>#REF!</v>
      </c>
      <c r="G38" s="46" t="e">
        <f t="shared" si="2"/>
        <v>#REF!</v>
      </c>
      <c r="H38" s="25" t="e">
        <f t="shared" si="3"/>
        <v>#REF!</v>
      </c>
      <c r="I38" s="29">
        <f t="shared" si="4"/>
        <v>210034</v>
      </c>
      <c r="J38">
        <v>34</v>
      </c>
      <c r="M38" s="48"/>
      <c r="N38" s="49"/>
    </row>
    <row r="39" spans="1:14" ht="17.399999999999999">
      <c r="A39" s="1">
        <v>210035</v>
      </c>
      <c r="B39" s="8" t="s">
        <v>48</v>
      </c>
      <c r="C39" s="21">
        <v>6530</v>
      </c>
      <c r="D39" s="22">
        <v>156420845.72</v>
      </c>
      <c r="E39" s="23" t="e">
        <f t="shared" si="0"/>
        <v>#REF!</v>
      </c>
      <c r="F39" s="23" t="e">
        <f t="shared" si="1"/>
        <v>#REF!</v>
      </c>
      <c r="G39" s="46" t="e">
        <f t="shared" si="2"/>
        <v>#REF!</v>
      </c>
      <c r="H39" s="25" t="e">
        <f t="shared" si="3"/>
        <v>#REF!</v>
      </c>
      <c r="I39" s="29">
        <f t="shared" si="4"/>
        <v>210035</v>
      </c>
      <c r="J39">
        <v>35</v>
      </c>
      <c r="M39" s="48"/>
      <c r="N39" s="49"/>
    </row>
    <row r="40" spans="1:14" ht="17.399999999999999">
      <c r="A40" s="1">
        <v>210037</v>
      </c>
      <c r="B40" s="8" t="s">
        <v>49</v>
      </c>
      <c r="C40" s="21">
        <v>7263</v>
      </c>
      <c r="D40" s="22">
        <v>210980105.63</v>
      </c>
      <c r="E40" s="23" t="e">
        <f t="shared" si="0"/>
        <v>#REF!</v>
      </c>
      <c r="F40" s="23" t="e">
        <f t="shared" si="1"/>
        <v>#REF!</v>
      </c>
      <c r="G40" s="46" t="e">
        <f t="shared" si="2"/>
        <v>#REF!</v>
      </c>
      <c r="H40" s="25" t="e">
        <f t="shared" si="3"/>
        <v>#REF!</v>
      </c>
      <c r="I40" s="29">
        <f t="shared" si="4"/>
        <v>210037</v>
      </c>
      <c r="J40">
        <v>37</v>
      </c>
      <c r="M40" s="48"/>
      <c r="N40" s="49"/>
    </row>
    <row r="41" spans="1:14" ht="17.399999999999999">
      <c r="A41" s="1">
        <v>210038</v>
      </c>
      <c r="B41" s="8" t="s">
        <v>50</v>
      </c>
      <c r="C41" s="21">
        <v>4665</v>
      </c>
      <c r="D41" s="22">
        <v>236967133.88000003</v>
      </c>
      <c r="E41" s="23" t="e">
        <f t="shared" si="0"/>
        <v>#REF!</v>
      </c>
      <c r="F41" s="23" t="e">
        <f t="shared" si="1"/>
        <v>#REF!</v>
      </c>
      <c r="G41" s="46" t="e">
        <f t="shared" si="2"/>
        <v>#REF!</v>
      </c>
      <c r="H41" s="25" t="e">
        <f t="shared" si="3"/>
        <v>#REF!</v>
      </c>
      <c r="I41" s="29">
        <f t="shared" si="4"/>
        <v>210038</v>
      </c>
      <c r="J41">
        <v>38</v>
      </c>
      <c r="M41" s="48"/>
      <c r="N41" s="49"/>
    </row>
    <row r="42" spans="1:14" ht="17.399999999999999">
      <c r="A42" s="1">
        <v>210039</v>
      </c>
      <c r="B42" s="8" t="s">
        <v>51</v>
      </c>
      <c r="C42" s="21">
        <v>5456</v>
      </c>
      <c r="D42" s="22">
        <v>149987800</v>
      </c>
      <c r="E42" s="23" t="e">
        <f t="shared" si="0"/>
        <v>#REF!</v>
      </c>
      <c r="F42" s="23" t="e">
        <f t="shared" si="1"/>
        <v>#REF!</v>
      </c>
      <c r="G42" s="46" t="e">
        <f t="shared" si="2"/>
        <v>#REF!</v>
      </c>
      <c r="H42" s="25" t="e">
        <f t="shared" si="3"/>
        <v>#REF!</v>
      </c>
      <c r="I42" s="29">
        <f t="shared" si="4"/>
        <v>210039</v>
      </c>
      <c r="J42">
        <v>39</v>
      </c>
      <c r="M42" s="48"/>
      <c r="N42" s="49"/>
    </row>
    <row r="43" spans="1:14" ht="17.399999999999999">
      <c r="A43" s="1">
        <v>210040</v>
      </c>
      <c r="B43" s="8" t="s">
        <v>52</v>
      </c>
      <c r="C43" s="21">
        <v>10259</v>
      </c>
      <c r="D43" s="22">
        <v>266927630.66999999</v>
      </c>
      <c r="E43" s="23" t="e">
        <f t="shared" si="0"/>
        <v>#REF!</v>
      </c>
      <c r="F43" s="23" t="e">
        <f t="shared" si="1"/>
        <v>#REF!</v>
      </c>
      <c r="G43" s="46" t="e">
        <f t="shared" si="2"/>
        <v>#REF!</v>
      </c>
      <c r="H43" s="25" t="e">
        <f t="shared" si="3"/>
        <v>#REF!</v>
      </c>
      <c r="I43" s="29">
        <f t="shared" si="4"/>
        <v>210040</v>
      </c>
      <c r="J43">
        <v>40</v>
      </c>
      <c r="M43" s="48"/>
      <c r="N43" s="49"/>
    </row>
    <row r="44" spans="1:14" ht="17.399999999999999">
      <c r="A44" s="1">
        <v>210043</v>
      </c>
      <c r="B44" s="8" t="s">
        <v>53</v>
      </c>
      <c r="C44" s="21">
        <v>15742</v>
      </c>
      <c r="D44" s="22">
        <v>428075148.26999897</v>
      </c>
      <c r="E44" s="23" t="e">
        <f t="shared" ref="E44:E63" si="5">(C44/C$82)*$E$6</f>
        <v>#REF!</v>
      </c>
      <c r="F44" s="23" t="e">
        <f t="shared" ref="F44:F63" si="6">(D44/D$82)*$E$6</f>
        <v>#REF!</v>
      </c>
      <c r="G44" s="46" t="e">
        <f t="shared" si="2"/>
        <v>#REF!</v>
      </c>
      <c r="H44" s="25" t="e">
        <f t="shared" si="3"/>
        <v>#REF!</v>
      </c>
      <c r="I44" s="29">
        <f t="shared" si="4"/>
        <v>210043</v>
      </c>
      <c r="J44">
        <v>43</v>
      </c>
      <c r="M44" s="48"/>
      <c r="N44" s="49"/>
    </row>
    <row r="45" spans="1:14" ht="17.399999999999999">
      <c r="A45" s="1">
        <v>210044</v>
      </c>
      <c r="B45" s="8" t="s">
        <v>54</v>
      </c>
      <c r="C45" s="21">
        <v>17458</v>
      </c>
      <c r="D45" s="22">
        <v>463552940.82999998</v>
      </c>
      <c r="E45" s="23" t="e">
        <f t="shared" si="5"/>
        <v>#REF!</v>
      </c>
      <c r="F45" s="23" t="e">
        <f t="shared" si="6"/>
        <v>#REF!</v>
      </c>
      <c r="G45" s="46" t="e">
        <f t="shared" si="2"/>
        <v>#REF!</v>
      </c>
      <c r="H45" s="25" t="e">
        <f t="shared" si="3"/>
        <v>#REF!</v>
      </c>
      <c r="I45" s="29">
        <f t="shared" si="4"/>
        <v>210044</v>
      </c>
      <c r="J45">
        <v>44</v>
      </c>
      <c r="M45" s="48"/>
      <c r="N45" s="49"/>
    </row>
    <row r="46" spans="1:14" ht="17.399999999999999">
      <c r="A46" s="1">
        <v>210045</v>
      </c>
      <c r="B46" s="8" t="s">
        <v>55</v>
      </c>
      <c r="C46" s="21">
        <v>226</v>
      </c>
      <c r="D46" s="22">
        <v>17147300</v>
      </c>
      <c r="E46" s="23" t="e">
        <f t="shared" si="5"/>
        <v>#REF!</v>
      </c>
      <c r="F46" s="23" t="e">
        <f t="shared" si="6"/>
        <v>#REF!</v>
      </c>
      <c r="G46" s="46" t="e">
        <f t="shared" si="2"/>
        <v>#REF!</v>
      </c>
      <c r="H46" s="25" t="e">
        <f t="shared" si="3"/>
        <v>#REF!</v>
      </c>
      <c r="I46" s="29">
        <f t="shared" si="4"/>
        <v>210045</v>
      </c>
      <c r="J46">
        <v>45</v>
      </c>
      <c r="M46" s="48"/>
      <c r="N46" s="49"/>
    </row>
    <row r="47" spans="1:14" ht="17.399999999999999">
      <c r="A47" s="1">
        <v>210048</v>
      </c>
      <c r="B47" s="8" t="s">
        <v>56</v>
      </c>
      <c r="C47" s="21">
        <v>15907</v>
      </c>
      <c r="D47" s="22">
        <v>313005000</v>
      </c>
      <c r="E47" s="23" t="e">
        <f t="shared" si="5"/>
        <v>#REF!</v>
      </c>
      <c r="F47" s="23" t="e">
        <f t="shared" si="6"/>
        <v>#REF!</v>
      </c>
      <c r="G47" s="46" t="e">
        <f t="shared" si="2"/>
        <v>#REF!</v>
      </c>
      <c r="H47" s="25" t="e">
        <f t="shared" si="3"/>
        <v>#REF!</v>
      </c>
      <c r="I47" s="29">
        <f t="shared" si="4"/>
        <v>210048</v>
      </c>
      <c r="J47">
        <v>48</v>
      </c>
      <c r="M47" s="48"/>
      <c r="N47" s="49"/>
    </row>
    <row r="48" spans="1:14" ht="17.399999999999999">
      <c r="A48" s="1">
        <v>210049</v>
      </c>
      <c r="B48" s="8" t="s">
        <v>57</v>
      </c>
      <c r="C48" s="21">
        <v>10307</v>
      </c>
      <c r="D48" s="22">
        <v>343214124.57999992</v>
      </c>
      <c r="E48" s="23" t="e">
        <f t="shared" si="5"/>
        <v>#REF!</v>
      </c>
      <c r="F48" s="23" t="e">
        <f t="shared" si="6"/>
        <v>#REF!</v>
      </c>
      <c r="G48" s="46" t="e">
        <f t="shared" si="2"/>
        <v>#REF!</v>
      </c>
      <c r="H48" s="25" t="e">
        <f t="shared" si="3"/>
        <v>#REF!</v>
      </c>
      <c r="I48" s="29">
        <f t="shared" si="4"/>
        <v>210049</v>
      </c>
      <c r="J48">
        <v>49</v>
      </c>
      <c r="M48" s="48"/>
      <c r="N48" s="49"/>
    </row>
    <row r="49" spans="1:14" ht="17.399999999999999">
      <c r="A49" s="1">
        <v>210051</v>
      </c>
      <c r="B49" s="8" t="s">
        <v>58</v>
      </c>
      <c r="C49" s="21">
        <v>9419</v>
      </c>
      <c r="D49" s="22">
        <v>247708141</v>
      </c>
      <c r="E49" s="23" t="e">
        <f t="shared" si="5"/>
        <v>#REF!</v>
      </c>
      <c r="F49" s="23" t="e">
        <f t="shared" si="6"/>
        <v>#REF!</v>
      </c>
      <c r="G49" s="46" t="e">
        <f t="shared" si="2"/>
        <v>#REF!</v>
      </c>
      <c r="H49" s="25" t="e">
        <f t="shared" si="3"/>
        <v>#REF!</v>
      </c>
      <c r="I49" s="29">
        <f t="shared" si="4"/>
        <v>210051</v>
      </c>
      <c r="J49">
        <v>51</v>
      </c>
      <c r="M49" s="48"/>
      <c r="N49" s="49"/>
    </row>
    <row r="50" spans="1:14" ht="17.399999999999999">
      <c r="A50" s="1">
        <v>210055</v>
      </c>
      <c r="B50" s="8" t="s">
        <v>59</v>
      </c>
      <c r="C50" s="21">
        <v>3571</v>
      </c>
      <c r="D50" s="22">
        <v>102996000</v>
      </c>
      <c r="E50" s="23" t="e">
        <f t="shared" si="5"/>
        <v>#REF!</v>
      </c>
      <c r="F50" s="23" t="e">
        <f t="shared" si="6"/>
        <v>#REF!</v>
      </c>
      <c r="G50" s="46" t="e">
        <f t="shared" si="2"/>
        <v>#REF!</v>
      </c>
      <c r="H50" s="25" t="e">
        <f t="shared" si="3"/>
        <v>#REF!</v>
      </c>
      <c r="I50" s="29">
        <f t="shared" si="4"/>
        <v>210055</v>
      </c>
      <c r="J50">
        <v>55</v>
      </c>
      <c r="M50" s="48"/>
      <c r="N50" s="49"/>
    </row>
    <row r="51" spans="1:14" ht="17.399999999999999">
      <c r="A51" s="1">
        <v>210056</v>
      </c>
      <c r="B51" s="8" t="s">
        <v>60</v>
      </c>
      <c r="C51" s="21">
        <v>8530</v>
      </c>
      <c r="D51" s="22">
        <v>275754352</v>
      </c>
      <c r="E51" s="23" t="e">
        <f t="shared" si="5"/>
        <v>#REF!</v>
      </c>
      <c r="F51" s="23" t="e">
        <f t="shared" si="6"/>
        <v>#REF!</v>
      </c>
      <c r="G51" s="46" t="e">
        <f t="shared" si="2"/>
        <v>#REF!</v>
      </c>
      <c r="H51" s="25" t="e">
        <f t="shared" si="3"/>
        <v>#REF!</v>
      </c>
      <c r="I51" s="29">
        <f t="shared" si="4"/>
        <v>210056</v>
      </c>
      <c r="J51">
        <v>2004</v>
      </c>
      <c r="M51" s="48"/>
      <c r="N51" s="49"/>
    </row>
    <row r="52" spans="1:14" ht="17.399999999999999">
      <c r="A52" s="1">
        <v>210057</v>
      </c>
      <c r="B52" s="8" t="s">
        <v>61</v>
      </c>
      <c r="C52" s="21">
        <v>17307</v>
      </c>
      <c r="D52" s="22">
        <v>430186900</v>
      </c>
      <c r="E52" s="23" t="e">
        <f t="shared" si="5"/>
        <v>#REF!</v>
      </c>
      <c r="F52" s="23" t="e">
        <f t="shared" si="6"/>
        <v>#REF!</v>
      </c>
      <c r="G52" s="46" t="e">
        <f t="shared" si="2"/>
        <v>#REF!</v>
      </c>
      <c r="H52" s="25" t="e">
        <f t="shared" si="3"/>
        <v>#REF!</v>
      </c>
      <c r="I52" s="29">
        <f t="shared" si="4"/>
        <v>210057</v>
      </c>
      <c r="J52">
        <v>5050</v>
      </c>
      <c r="M52" s="48"/>
      <c r="N52" s="49"/>
    </row>
    <row r="53" spans="1:14" ht="17.399999999999999">
      <c r="A53" s="1">
        <v>210058</v>
      </c>
      <c r="B53" s="8" t="s">
        <v>62</v>
      </c>
      <c r="C53" s="21">
        <v>2478</v>
      </c>
      <c r="D53" s="22">
        <v>124902915.88</v>
      </c>
      <c r="E53" s="23" t="e">
        <f t="shared" si="5"/>
        <v>#REF!</v>
      </c>
      <c r="F53" s="23" t="e">
        <f t="shared" si="6"/>
        <v>#REF!</v>
      </c>
      <c r="G53" s="46" t="e">
        <f t="shared" si="2"/>
        <v>#REF!</v>
      </c>
      <c r="H53" s="25" t="e">
        <f t="shared" si="3"/>
        <v>#REF!</v>
      </c>
      <c r="I53" s="29">
        <f t="shared" si="4"/>
        <v>210058</v>
      </c>
      <c r="J53">
        <v>2001</v>
      </c>
      <c r="M53" s="48"/>
      <c r="N53" s="49"/>
    </row>
    <row r="54" spans="1:14" ht="17.399999999999999">
      <c r="A54" s="1">
        <v>210060</v>
      </c>
      <c r="B54" s="8" t="s">
        <v>63</v>
      </c>
      <c r="C54" s="21">
        <v>2064</v>
      </c>
      <c r="D54" s="22">
        <v>53432546</v>
      </c>
      <c r="E54" s="23" t="e">
        <f t="shared" si="5"/>
        <v>#REF!</v>
      </c>
      <c r="F54" s="23" t="e">
        <f t="shared" si="6"/>
        <v>#REF!</v>
      </c>
      <c r="G54" s="46" t="e">
        <f t="shared" si="2"/>
        <v>#REF!</v>
      </c>
      <c r="H54" s="25" t="e">
        <f t="shared" si="3"/>
        <v>#REF!</v>
      </c>
      <c r="I54" s="29">
        <f t="shared" si="4"/>
        <v>210060</v>
      </c>
      <c r="J54">
        <v>60</v>
      </c>
      <c r="M54" s="48"/>
      <c r="N54" s="49"/>
    </row>
    <row r="55" spans="1:14" ht="17.399999999999999">
      <c r="A55" s="1">
        <v>210061</v>
      </c>
      <c r="B55" s="8" t="s">
        <v>64</v>
      </c>
      <c r="C55" s="21">
        <v>3200</v>
      </c>
      <c r="D55" s="22">
        <v>110418500</v>
      </c>
      <c r="E55" s="23" t="e">
        <f t="shared" si="5"/>
        <v>#REF!</v>
      </c>
      <c r="F55" s="23" t="e">
        <f t="shared" si="6"/>
        <v>#REF!</v>
      </c>
      <c r="G55" s="46" t="e">
        <f t="shared" si="2"/>
        <v>#REF!</v>
      </c>
      <c r="H55" s="25" t="e">
        <f t="shared" si="3"/>
        <v>#REF!</v>
      </c>
      <c r="I55" s="29">
        <f t="shared" si="4"/>
        <v>210061</v>
      </c>
      <c r="J55">
        <v>61</v>
      </c>
      <c r="M55" s="48"/>
      <c r="N55" s="49"/>
    </row>
    <row r="56" spans="1:14" ht="17.399999999999999">
      <c r="A56" s="1">
        <v>210062</v>
      </c>
      <c r="B56" s="8" t="s">
        <v>65</v>
      </c>
      <c r="C56" s="21">
        <v>10033</v>
      </c>
      <c r="D56" s="22">
        <v>264243580.00000003</v>
      </c>
      <c r="E56" s="23" t="e">
        <f t="shared" si="5"/>
        <v>#REF!</v>
      </c>
      <c r="F56" s="23" t="e">
        <f t="shared" si="6"/>
        <v>#REF!</v>
      </c>
      <c r="G56" s="46" t="e">
        <f t="shared" si="2"/>
        <v>#REF!</v>
      </c>
      <c r="H56" s="25" t="e">
        <f t="shared" si="3"/>
        <v>#REF!</v>
      </c>
      <c r="I56" s="29">
        <f t="shared" si="4"/>
        <v>210062</v>
      </c>
      <c r="J56">
        <v>62</v>
      </c>
      <c r="M56" s="48"/>
      <c r="N56" s="49"/>
    </row>
    <row r="57" spans="1:14" ht="17.399999999999999">
      <c r="A57" s="1">
        <v>210063</v>
      </c>
      <c r="B57" s="8" t="s">
        <v>66</v>
      </c>
      <c r="C57" s="21">
        <v>15011</v>
      </c>
      <c r="D57" s="22">
        <v>414387182.10999995</v>
      </c>
      <c r="E57" s="23" t="e">
        <f t="shared" si="5"/>
        <v>#REF!</v>
      </c>
      <c r="F57" s="23" t="e">
        <f t="shared" si="6"/>
        <v>#REF!</v>
      </c>
      <c r="G57" s="46" t="e">
        <f t="shared" si="2"/>
        <v>#REF!</v>
      </c>
      <c r="H57" s="25" t="e">
        <f t="shared" si="3"/>
        <v>#REF!</v>
      </c>
      <c r="I57" s="29">
        <f t="shared" si="4"/>
        <v>210063</v>
      </c>
      <c r="J57">
        <v>63</v>
      </c>
      <c r="M57" s="48"/>
      <c r="N57" s="49"/>
    </row>
    <row r="58" spans="1:14" ht="17.399999999999999">
      <c r="A58" s="1">
        <v>210064</v>
      </c>
      <c r="B58" s="8" t="s">
        <v>17</v>
      </c>
      <c r="C58" s="21">
        <v>1309</v>
      </c>
      <c r="D58" s="22">
        <v>59877227.32</v>
      </c>
      <c r="E58" s="23" t="e">
        <f t="shared" si="5"/>
        <v>#REF!</v>
      </c>
      <c r="F58" s="23" t="e">
        <f t="shared" si="6"/>
        <v>#REF!</v>
      </c>
      <c r="G58" s="46" t="e">
        <f t="shared" si="2"/>
        <v>#REF!</v>
      </c>
      <c r="H58" s="25" t="e">
        <f t="shared" si="3"/>
        <v>#REF!</v>
      </c>
      <c r="I58" s="29">
        <f t="shared" si="4"/>
        <v>210064</v>
      </c>
      <c r="J58">
        <v>5033</v>
      </c>
      <c r="M58" s="48"/>
      <c r="N58" s="49"/>
    </row>
    <row r="59" spans="1:14" ht="17.399999999999999">
      <c r="A59" s="1">
        <v>210065</v>
      </c>
      <c r="B59" s="8" t="s">
        <v>67</v>
      </c>
      <c r="C59" s="21">
        <v>4235</v>
      </c>
      <c r="D59" s="22">
        <v>96025200</v>
      </c>
      <c r="E59" s="23" t="e">
        <f t="shared" si="5"/>
        <v>#REF!</v>
      </c>
      <c r="F59" s="23" t="e">
        <f t="shared" si="6"/>
        <v>#REF!</v>
      </c>
      <c r="G59" s="46" t="e">
        <f t="shared" si="2"/>
        <v>#REF!</v>
      </c>
      <c r="H59" s="25" t="e">
        <f t="shared" si="3"/>
        <v>#REF!</v>
      </c>
      <c r="I59" s="29">
        <f t="shared" si="4"/>
        <v>210065</v>
      </c>
      <c r="J59">
        <v>65</v>
      </c>
      <c r="M59" s="48"/>
      <c r="N59" s="49"/>
    </row>
    <row r="60" spans="1:14" ht="17.399999999999999">
      <c r="A60" s="1">
        <v>210087</v>
      </c>
      <c r="B60" s="8" t="s">
        <v>68</v>
      </c>
      <c r="C60" s="21">
        <v>0</v>
      </c>
      <c r="D60" s="22">
        <v>14007500</v>
      </c>
      <c r="E60" s="23" t="e">
        <f t="shared" si="5"/>
        <v>#REF!</v>
      </c>
      <c r="F60" s="23" t="e">
        <f t="shared" si="6"/>
        <v>#REF!</v>
      </c>
      <c r="G60" s="46" t="e">
        <f t="shared" si="2"/>
        <v>#REF!</v>
      </c>
      <c r="H60" s="25" t="e">
        <f t="shared" si="3"/>
        <v>#REF!</v>
      </c>
      <c r="I60" s="50">
        <v>210057</v>
      </c>
      <c r="J60">
        <v>87</v>
      </c>
      <c r="M60" s="48"/>
      <c r="N60" s="49"/>
    </row>
    <row r="61" spans="1:14" ht="17.399999999999999">
      <c r="A61" s="1">
        <v>210088</v>
      </c>
      <c r="B61" s="8" t="s">
        <v>69</v>
      </c>
      <c r="C61" s="21">
        <v>0</v>
      </c>
      <c r="D61" s="22">
        <v>7034873</v>
      </c>
      <c r="E61" s="23" t="e">
        <f t="shared" si="5"/>
        <v>#REF!</v>
      </c>
      <c r="F61" s="23" t="e">
        <f t="shared" si="6"/>
        <v>#REF!</v>
      </c>
      <c r="G61" s="46" t="e">
        <f t="shared" si="2"/>
        <v>#REF!</v>
      </c>
      <c r="H61" s="25" t="e">
        <f t="shared" si="3"/>
        <v>#REF!</v>
      </c>
      <c r="I61" s="50">
        <v>210037</v>
      </c>
      <c r="J61">
        <v>88</v>
      </c>
      <c r="M61" s="48"/>
      <c r="N61" s="49"/>
    </row>
    <row r="62" spans="1:14" ht="17.399999999999999">
      <c r="A62" s="1">
        <v>210333</v>
      </c>
      <c r="B62" s="8" t="s">
        <v>70</v>
      </c>
      <c r="C62" s="21">
        <v>0</v>
      </c>
      <c r="D62" s="22">
        <v>20771308.740000002</v>
      </c>
      <c r="E62" s="23" t="e">
        <f t="shared" si="5"/>
        <v>#REF!</v>
      </c>
      <c r="F62" s="23" t="e">
        <f t="shared" si="6"/>
        <v>#REF!</v>
      </c>
      <c r="G62" s="46" t="e">
        <f t="shared" ref="G62:G63" si="7">E62+F62</f>
        <v>#REF!</v>
      </c>
      <c r="H62" s="25" t="e">
        <f t="shared" ref="H62:H63" si="8">ROUND(G62,0)</f>
        <v>#REF!</v>
      </c>
      <c r="I62" s="50">
        <v>210003</v>
      </c>
      <c r="J62">
        <v>333</v>
      </c>
      <c r="M62" s="48"/>
      <c r="N62" s="49"/>
    </row>
    <row r="63" spans="1:14" ht="17.399999999999999">
      <c r="A63" s="1">
        <v>218992</v>
      </c>
      <c r="B63" s="8" t="s">
        <v>75</v>
      </c>
      <c r="C63" s="21">
        <v>3879</v>
      </c>
      <c r="D63" s="22">
        <v>215034042.61999997</v>
      </c>
      <c r="E63" s="23" t="e">
        <f t="shared" si="5"/>
        <v>#REF!</v>
      </c>
      <c r="F63" s="23" t="e">
        <f t="shared" si="6"/>
        <v>#REF!</v>
      </c>
      <c r="G63" s="46" t="e">
        <f t="shared" si="7"/>
        <v>#REF!</v>
      </c>
      <c r="H63" s="25" t="e">
        <f t="shared" si="8"/>
        <v>#REF!</v>
      </c>
      <c r="I63" s="29">
        <f t="shared" si="4"/>
        <v>218992</v>
      </c>
      <c r="J63">
        <v>8992</v>
      </c>
      <c r="M63" s="48"/>
      <c r="N63" s="49"/>
    </row>
    <row r="64" spans="1:14" ht="18.3">
      <c r="A64" s="1"/>
      <c r="B64" s="8"/>
      <c r="C64" s="28"/>
      <c r="D64" s="27"/>
      <c r="E64" s="28"/>
      <c r="F64" s="28"/>
      <c r="G64" s="29"/>
      <c r="H64" s="25"/>
      <c r="M64" s="48"/>
      <c r="N64" s="49"/>
    </row>
    <row r="65" spans="1:14">
      <c r="M65" s="48"/>
      <c r="N65" s="49"/>
    </row>
    <row r="66" spans="1:14" ht="17.399999999999999">
      <c r="B66" s="8" t="s">
        <v>14</v>
      </c>
      <c r="C66" s="9">
        <f t="shared" ref="C66:H66" si="9">SUM(C12:C63)</f>
        <v>539225</v>
      </c>
      <c r="D66" s="9">
        <f t="shared" si="9"/>
        <v>17201755999.689995</v>
      </c>
      <c r="E66" s="9" t="e">
        <f t="shared" si="9"/>
        <v>#REF!</v>
      </c>
      <c r="F66" s="9" t="e">
        <f t="shared" si="9"/>
        <v>#REF!</v>
      </c>
      <c r="G66" s="9" t="e">
        <f t="shared" si="9"/>
        <v>#REF!</v>
      </c>
      <c r="H66" s="9" t="e">
        <f t="shared" si="9"/>
        <v>#REF!</v>
      </c>
      <c r="I66" s="29"/>
      <c r="M66" s="48"/>
      <c r="N66" s="49"/>
    </row>
    <row r="67" spans="1:14" ht="18.3">
      <c r="C67" s="14"/>
      <c r="D67" s="31"/>
      <c r="E67" s="28"/>
      <c r="F67" s="28"/>
      <c r="G67" s="29"/>
      <c r="H67" s="25"/>
      <c r="M67" s="48"/>
      <c r="N67" s="49"/>
    </row>
    <row r="68" spans="1:14" ht="18.3">
      <c r="A68" s="1"/>
      <c r="C68" s="14"/>
      <c r="D68" s="31"/>
      <c r="E68" s="28"/>
      <c r="F68" s="28"/>
      <c r="G68" s="29"/>
      <c r="H68" s="25"/>
    </row>
    <row r="69" spans="1:14" ht="18.3">
      <c r="A69" s="1"/>
      <c r="B69" s="8"/>
      <c r="C69" s="14"/>
      <c r="D69" s="31"/>
      <c r="E69" s="28"/>
      <c r="F69" s="28"/>
      <c r="G69" s="29"/>
      <c r="H69" s="25"/>
    </row>
    <row r="70" spans="1:14" ht="18.600000000000001" thickBot="1">
      <c r="A70" s="1"/>
      <c r="B70" s="40" t="s">
        <v>19</v>
      </c>
      <c r="C70" s="14"/>
      <c r="D70" s="31"/>
      <c r="E70" s="28"/>
      <c r="F70" s="28"/>
      <c r="G70" s="29"/>
      <c r="H70" s="25"/>
    </row>
    <row r="71" spans="1:14" ht="18.3">
      <c r="A71" s="1"/>
      <c r="C71" s="16"/>
      <c r="D71" s="32"/>
      <c r="E71" s="16"/>
      <c r="F71" s="16"/>
      <c r="G71" s="20"/>
      <c r="H71" s="33"/>
    </row>
    <row r="72" spans="1:14" ht="17.399999999999999">
      <c r="A72" s="1">
        <v>213029</v>
      </c>
      <c r="B72" s="8" t="s">
        <v>76</v>
      </c>
      <c r="C72" s="21">
        <v>1910</v>
      </c>
      <c r="D72" s="22">
        <v>72755613.900000006</v>
      </c>
      <c r="E72" s="23" t="e">
        <f t="shared" ref="E72:F76" si="10">(C72/C$82)*$E$6</f>
        <v>#REF!</v>
      </c>
      <c r="F72" s="23" t="e">
        <f t="shared" si="10"/>
        <v>#REF!</v>
      </c>
      <c r="G72" s="24" t="e">
        <f t="shared" ref="G72" si="11">E72+F72</f>
        <v>#REF!</v>
      </c>
      <c r="H72" s="25" t="e">
        <f t="shared" ref="H72" si="12">ROUND(G72,0)</f>
        <v>#REF!</v>
      </c>
      <c r="I72">
        <v>210057</v>
      </c>
      <c r="J72">
        <v>3029</v>
      </c>
    </row>
    <row r="73" spans="1:14" ht="17.399999999999999">
      <c r="A73" s="1">
        <v>213300</v>
      </c>
      <c r="B73" s="8" t="s">
        <v>71</v>
      </c>
      <c r="C73" s="21">
        <v>597</v>
      </c>
      <c r="D73" s="22">
        <v>63487691.999999993</v>
      </c>
      <c r="E73" s="23" t="e">
        <f t="shared" si="10"/>
        <v>#REF!</v>
      </c>
      <c r="F73" s="23" t="e">
        <f t="shared" si="10"/>
        <v>#REF!</v>
      </c>
      <c r="G73" s="24" t="e">
        <f t="shared" ref="G73:G76" si="13">E73+F73</f>
        <v>#REF!</v>
      </c>
      <c r="H73" s="25" t="e">
        <f t="shared" ref="H73:H76" si="14">ROUND(G73,0)</f>
        <v>#REF!</v>
      </c>
      <c r="I73">
        <f t="shared" ref="I73:I76" si="15">A73</f>
        <v>213300</v>
      </c>
      <c r="J73">
        <v>5034</v>
      </c>
    </row>
    <row r="74" spans="1:14" ht="17.399999999999999">
      <c r="A74" s="13">
        <v>214000</v>
      </c>
      <c r="B74" s="8" t="s">
        <v>72</v>
      </c>
      <c r="C74" s="21">
        <v>8345</v>
      </c>
      <c r="D74" s="22">
        <v>156131023.47999996</v>
      </c>
      <c r="E74" s="23" t="e">
        <f t="shared" si="10"/>
        <v>#REF!</v>
      </c>
      <c r="F74" s="23" t="e">
        <f t="shared" si="10"/>
        <v>#REF!</v>
      </c>
      <c r="G74" s="24" t="e">
        <f t="shared" si="13"/>
        <v>#REF!</v>
      </c>
      <c r="H74" s="25" t="e">
        <f t="shared" si="14"/>
        <v>#REF!</v>
      </c>
      <c r="I74">
        <f t="shared" si="15"/>
        <v>214000</v>
      </c>
      <c r="J74">
        <v>4000</v>
      </c>
    </row>
    <row r="75" spans="1:14" ht="17.399999999999999">
      <c r="A75" s="1">
        <v>214003</v>
      </c>
      <c r="B75" s="8" t="s">
        <v>73</v>
      </c>
      <c r="C75" s="21">
        <v>1973</v>
      </c>
      <c r="D75" s="22">
        <v>22852500</v>
      </c>
      <c r="E75" s="23" t="e">
        <f t="shared" si="10"/>
        <v>#REF!</v>
      </c>
      <c r="F75" s="23" t="e">
        <f t="shared" si="10"/>
        <v>#REF!</v>
      </c>
      <c r="G75" s="24" t="e">
        <f t="shared" si="13"/>
        <v>#REF!</v>
      </c>
      <c r="H75" s="25" t="e">
        <f t="shared" si="14"/>
        <v>#REF!</v>
      </c>
      <c r="I75">
        <f t="shared" si="15"/>
        <v>214003</v>
      </c>
      <c r="J75">
        <v>4003</v>
      </c>
    </row>
    <row r="76" spans="1:14" ht="17.399999999999999">
      <c r="A76" s="1">
        <v>214013</v>
      </c>
      <c r="B76" s="8" t="s">
        <v>74</v>
      </c>
      <c r="C76" s="21">
        <v>0</v>
      </c>
      <c r="D76" s="22">
        <v>0</v>
      </c>
      <c r="E76" s="23" t="e">
        <f t="shared" si="10"/>
        <v>#REF!</v>
      </c>
      <c r="F76" s="23" t="e">
        <f t="shared" si="10"/>
        <v>#REF!</v>
      </c>
      <c r="G76" s="24" t="e">
        <f t="shared" si="13"/>
        <v>#REF!</v>
      </c>
      <c r="H76" s="25" t="e">
        <f t="shared" si="14"/>
        <v>#REF!</v>
      </c>
      <c r="I76">
        <f t="shared" si="15"/>
        <v>214013</v>
      </c>
      <c r="J76">
        <v>4013</v>
      </c>
    </row>
    <row r="77" spans="1:14" ht="18.3">
      <c r="A77" s="1"/>
      <c r="B77" s="8"/>
      <c r="C77" s="28"/>
      <c r="D77" s="9"/>
      <c r="E77" s="28"/>
      <c r="F77" s="28"/>
      <c r="G77" s="24"/>
      <c r="H77" s="34"/>
    </row>
    <row r="78" spans="1:14" ht="18.3">
      <c r="A78" s="1"/>
      <c r="B78" s="8"/>
      <c r="C78" s="28"/>
      <c r="D78" s="9"/>
      <c r="E78" s="28"/>
      <c r="F78" s="28"/>
      <c r="G78" s="30"/>
      <c r="H78" s="34"/>
    </row>
    <row r="79" spans="1:14" ht="17.399999999999999">
      <c r="A79" s="1"/>
      <c r="B79" s="8" t="s">
        <v>14</v>
      </c>
      <c r="C79" s="9">
        <f t="shared" ref="C79:H79" si="16">SUM(C72:C76)</f>
        <v>12825</v>
      </c>
      <c r="D79" s="9">
        <f t="shared" si="16"/>
        <v>315226829.38</v>
      </c>
      <c r="E79" s="9" t="e">
        <f t="shared" si="16"/>
        <v>#REF!</v>
      </c>
      <c r="F79" s="9" t="e">
        <f t="shared" si="16"/>
        <v>#REF!</v>
      </c>
      <c r="G79" s="9" t="e">
        <f t="shared" si="16"/>
        <v>#REF!</v>
      </c>
      <c r="H79" s="9" t="e">
        <f t="shared" si="16"/>
        <v>#REF!</v>
      </c>
      <c r="I79" s="29"/>
    </row>
    <row r="80" spans="1:14" ht="18.3">
      <c r="A80" s="1"/>
      <c r="B80" s="8"/>
      <c r="C80" s="35"/>
      <c r="D80" s="9"/>
      <c r="E80" s="35"/>
      <c r="F80" s="35"/>
      <c r="G80" s="29"/>
      <c r="H80" s="34"/>
    </row>
    <row r="81" spans="1:9" ht="18.3">
      <c r="A81" s="1"/>
      <c r="B81" s="8"/>
      <c r="C81" s="35"/>
      <c r="D81" s="9"/>
      <c r="E81" s="35"/>
      <c r="F81" s="35"/>
      <c r="G81" s="29"/>
      <c r="H81" s="34"/>
    </row>
    <row r="82" spans="1:9" ht="17.399999999999999">
      <c r="A82" s="1"/>
      <c r="B82" s="8" t="s">
        <v>15</v>
      </c>
      <c r="C82" s="9">
        <f t="shared" ref="C82:H82" si="17">C79+C66</f>
        <v>552050</v>
      </c>
      <c r="D82" s="39">
        <f t="shared" si="17"/>
        <v>17516982829.069996</v>
      </c>
      <c r="E82" s="23" t="e">
        <f t="shared" si="17"/>
        <v>#REF!</v>
      </c>
      <c r="F82" s="23" t="e">
        <f t="shared" si="17"/>
        <v>#REF!</v>
      </c>
      <c r="G82" s="23" t="e">
        <f t="shared" si="17"/>
        <v>#REF!</v>
      </c>
      <c r="H82" s="25" t="e">
        <f t="shared" si="17"/>
        <v>#REF!</v>
      </c>
      <c r="I82" s="29"/>
    </row>
    <row r="83" spans="1:9" ht="18.3">
      <c r="A83" s="1"/>
      <c r="B83" s="8"/>
      <c r="C83" s="28"/>
      <c r="D83" s="27"/>
      <c r="E83" s="28"/>
      <c r="F83" s="28"/>
      <c r="G83" s="28"/>
      <c r="H83" s="35"/>
    </row>
    <row r="84" spans="1:9">
      <c r="B84" t="s">
        <v>81</v>
      </c>
    </row>
    <row r="86" spans="1:9">
      <c r="B86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9"/>
  <sheetViews>
    <sheetView tabSelected="1" zoomScale="75" zoomScaleNormal="75" workbookViewId="0">
      <selection activeCell="L6" sqref="L6"/>
    </sheetView>
  </sheetViews>
  <sheetFormatPr defaultColWidth="9.15625" defaultRowHeight="14.4"/>
  <cols>
    <col min="1" max="1" width="9.15625" style="56"/>
    <col min="2" max="2" width="20.734375" style="56" customWidth="1"/>
    <col min="3" max="3" width="67" customWidth="1"/>
    <col min="4" max="4" width="18.734375" customWidth="1"/>
    <col min="5" max="5" width="24.15625" customWidth="1"/>
    <col min="6" max="6" width="17.734375" customWidth="1"/>
    <col min="7" max="7" width="15.5234375" customWidth="1"/>
    <col min="8" max="8" width="21" customWidth="1"/>
    <col min="9" max="9" width="17.7890625" customWidth="1"/>
    <col min="12" max="12" width="16.7890625" bestFit="1" customWidth="1"/>
    <col min="13" max="13" width="18.5234375" bestFit="1" customWidth="1"/>
  </cols>
  <sheetData>
    <row r="1" spans="1:14" ht="30.3">
      <c r="A1" s="53"/>
      <c r="B1" s="53"/>
      <c r="C1" s="2" t="s">
        <v>0</v>
      </c>
      <c r="D1" s="3"/>
      <c r="E1" s="4"/>
      <c r="F1" s="3"/>
      <c r="G1" s="3"/>
      <c r="H1" s="3"/>
      <c r="I1" s="5"/>
    </row>
    <row r="2" spans="1:14" ht="18.600000000000001">
      <c r="A2" s="53"/>
      <c r="B2" s="53"/>
      <c r="C2" s="6" t="s">
        <v>1</v>
      </c>
      <c r="D2" s="3"/>
      <c r="E2" s="4"/>
      <c r="F2" s="3"/>
      <c r="G2" s="3"/>
      <c r="H2" s="3"/>
      <c r="I2" s="3"/>
    </row>
    <row r="3" spans="1:14" ht="18.600000000000001">
      <c r="A3" s="53"/>
      <c r="B3" s="53"/>
      <c r="C3" s="6" t="s">
        <v>185</v>
      </c>
      <c r="D3" s="3"/>
      <c r="E3" s="4"/>
      <c r="F3" s="3"/>
      <c r="G3" s="3"/>
      <c r="H3" s="3"/>
      <c r="I3" s="3"/>
    </row>
    <row r="4" spans="1:14" ht="18.600000000000001">
      <c r="A4" s="53"/>
      <c r="B4" s="53"/>
      <c r="C4" s="7"/>
      <c r="D4" s="8"/>
      <c r="E4" s="9"/>
      <c r="F4" s="8"/>
      <c r="G4" s="8"/>
      <c r="H4" s="1"/>
      <c r="I4" s="1"/>
      <c r="L4" s="49"/>
    </row>
    <row r="5" spans="1:14" ht="17.7">
      <c r="A5" s="53"/>
      <c r="B5" s="53"/>
      <c r="C5" s="47"/>
      <c r="D5" s="1"/>
      <c r="E5" s="10" t="s">
        <v>2</v>
      </c>
      <c r="F5" s="63">
        <v>16000000</v>
      </c>
      <c r="G5" s="8"/>
      <c r="H5" s="70">
        <v>21215322369</v>
      </c>
      <c r="I5" s="1" t="s">
        <v>187</v>
      </c>
      <c r="L5" s="49"/>
    </row>
    <row r="6" spans="1:14" ht="17.7">
      <c r="A6" s="53"/>
      <c r="B6" s="53"/>
      <c r="C6" s="1"/>
      <c r="D6" s="1"/>
      <c r="E6" s="10" t="s">
        <v>3</v>
      </c>
      <c r="F6" s="11">
        <f>F5/2</f>
        <v>8000000</v>
      </c>
      <c r="G6" s="8"/>
      <c r="H6" s="1"/>
      <c r="I6" s="41" t="s">
        <v>20</v>
      </c>
    </row>
    <row r="7" spans="1:14" ht="17.7">
      <c r="A7" s="53"/>
      <c r="B7" s="53"/>
      <c r="C7" s="1"/>
      <c r="D7" s="1"/>
      <c r="E7" s="10"/>
      <c r="F7" s="11"/>
      <c r="G7" s="8"/>
      <c r="H7" s="1"/>
      <c r="I7" s="36" t="s">
        <v>16</v>
      </c>
      <c r="L7" s="71"/>
      <c r="M7" s="58"/>
    </row>
    <row r="8" spans="1:14" ht="17.399999999999999">
      <c r="A8" s="53"/>
      <c r="B8" s="53"/>
      <c r="C8" s="1"/>
      <c r="D8" s="8"/>
      <c r="E8" s="9"/>
      <c r="F8" s="12" t="s">
        <v>4</v>
      </c>
      <c r="G8" s="12" t="s">
        <v>4</v>
      </c>
      <c r="H8" s="13"/>
      <c r="I8" s="13"/>
      <c r="M8" s="58"/>
    </row>
    <row r="9" spans="1:14" ht="17.7">
      <c r="A9" s="53"/>
      <c r="B9" s="53"/>
      <c r="C9" s="1"/>
      <c r="D9" s="8"/>
      <c r="E9" s="9"/>
      <c r="F9" s="12" t="s">
        <v>6</v>
      </c>
      <c r="G9" s="12" t="s">
        <v>6</v>
      </c>
      <c r="H9" s="14" t="s">
        <v>7</v>
      </c>
      <c r="I9" s="14" t="s">
        <v>7</v>
      </c>
    </row>
    <row r="10" spans="1:14" ht="35.1" thickBot="1">
      <c r="A10" s="60" t="s">
        <v>79</v>
      </c>
      <c r="B10" s="59" t="s">
        <v>117</v>
      </c>
      <c r="C10" s="8" t="s">
        <v>9</v>
      </c>
      <c r="D10" s="42" t="s">
        <v>189</v>
      </c>
      <c r="E10" s="42" t="s">
        <v>190</v>
      </c>
      <c r="F10" s="43" t="s">
        <v>10</v>
      </c>
      <c r="G10" s="43" t="s">
        <v>11</v>
      </c>
      <c r="H10" s="44" t="s">
        <v>12</v>
      </c>
      <c r="I10" s="44" t="s">
        <v>13</v>
      </c>
    </row>
    <row r="11" spans="1:14" ht="18.3">
      <c r="A11" s="15"/>
      <c r="B11" s="15"/>
      <c r="C11" s="16"/>
      <c r="D11" s="17"/>
      <c r="E11" s="18"/>
      <c r="F11" s="19"/>
      <c r="G11" s="19"/>
      <c r="H11" s="20"/>
      <c r="I11" s="17"/>
      <c r="M11" s="70"/>
      <c r="N11" s="1"/>
    </row>
    <row r="12" spans="1:14" ht="17.399999999999999">
      <c r="A12" s="53">
        <v>210060</v>
      </c>
      <c r="B12" s="53" t="s">
        <v>125</v>
      </c>
      <c r="C12" s="8" t="s">
        <v>172</v>
      </c>
      <c r="D12" s="21">
        <f>VLOOKUP(Alpha!A12,'FY2023 SCH RE'!$B$1:$H$57,7,FALSE)</f>
        <v>1916</v>
      </c>
      <c r="E12" s="22">
        <f>VLOOKUP(A12,'FY2023 SCH RE'!$B$1:$H$57,6,FALSE)</f>
        <v>64761498.179999992</v>
      </c>
      <c r="F12" s="23">
        <f t="shared" ref="F12:F43" si="0">(D12/D$81)*$F$6</f>
        <v>32618.38742421566</v>
      </c>
      <c r="G12" s="23">
        <f t="shared" ref="G12:G43" si="1">(E12/E$81)*$F$6</f>
        <v>25454.6468914615</v>
      </c>
      <c r="H12" s="46">
        <f>F12+G12</f>
        <v>58073.034315677156</v>
      </c>
      <c r="I12" s="61">
        <f>ROUND(H12,0)</f>
        <v>58073</v>
      </c>
      <c r="M12" s="1"/>
      <c r="N12" s="41"/>
    </row>
    <row r="13" spans="1:14" ht="17.399999999999999">
      <c r="A13" s="53">
        <v>210057</v>
      </c>
      <c r="B13" s="53" t="s">
        <v>148</v>
      </c>
      <c r="C13" s="8" t="s">
        <v>170</v>
      </c>
      <c r="D13" s="21">
        <f>VLOOKUP(Alpha!A13,'FY2023 SCH RE'!$B$1:$H$57,7,FALSE)</f>
        <v>16904</v>
      </c>
      <c r="E13" s="22">
        <f>VLOOKUP(A13,'FY2023 SCH RE'!$B$1:$H$57,6,FALSE)+E86</f>
        <v>552274864.72000003</v>
      </c>
      <c r="F13" s="23">
        <f t="shared" si="0"/>
        <v>287777.25522909273</v>
      </c>
      <c r="G13" s="23">
        <f t="shared" si="1"/>
        <v>217072.82974529339</v>
      </c>
      <c r="H13" s="46">
        <f t="shared" ref="H13:H60" si="2">F13+G13</f>
        <v>504850.08497438615</v>
      </c>
      <c r="I13" s="61">
        <f t="shared" ref="I13:I60" si="3">ROUND(H13,0)</f>
        <v>504850</v>
      </c>
      <c r="M13" s="1"/>
      <c r="N13" s="36"/>
    </row>
    <row r="14" spans="1:14" ht="17.399999999999999">
      <c r="A14" s="54">
        <v>210016</v>
      </c>
      <c r="B14" s="53" t="s">
        <v>165</v>
      </c>
      <c r="C14" s="8" t="s">
        <v>171</v>
      </c>
      <c r="D14" s="21">
        <f>VLOOKUP(Alpha!A14,'FY2023 SCH RE'!$B$1:$H$57,7,FALSE)</f>
        <v>10008</v>
      </c>
      <c r="E14" s="22">
        <f>VLOOKUP(A14,'FY2023 SCH RE'!$B$1:$H$57,6,FALSE)</f>
        <v>351439079.56000006</v>
      </c>
      <c r="F14" s="23">
        <f t="shared" si="0"/>
        <v>170378.29923880499</v>
      </c>
      <c r="G14" s="23">
        <f t="shared" si="1"/>
        <v>138133.89012706201</v>
      </c>
      <c r="H14" s="46">
        <f t="shared" si="2"/>
        <v>308512.189365867</v>
      </c>
      <c r="I14" s="61">
        <f t="shared" si="3"/>
        <v>308512</v>
      </c>
    </row>
    <row r="15" spans="1:14" ht="17.399999999999999">
      <c r="A15" s="53">
        <v>210023</v>
      </c>
      <c r="B15" s="53" t="s">
        <v>118</v>
      </c>
      <c r="C15" s="8" t="s">
        <v>39</v>
      </c>
      <c r="D15" s="21">
        <f>VLOOKUP(Alpha!A15,'FY2023 SCH RE'!$B$1:$H$57,7,FALSE)</f>
        <v>21326</v>
      </c>
      <c r="E15" s="22">
        <f>VLOOKUP(A15,'FY2023 SCH RE'!$B$1:$H$57,6,FALSE)</f>
        <v>749524800</v>
      </c>
      <c r="F15" s="23">
        <f t="shared" si="0"/>
        <v>363058.31430523132</v>
      </c>
      <c r="G15" s="23">
        <f t="shared" si="1"/>
        <v>294602.343314617</v>
      </c>
      <c r="H15" s="46">
        <f t="shared" si="2"/>
        <v>657660.65761984838</v>
      </c>
      <c r="I15" s="61">
        <f t="shared" si="3"/>
        <v>657661</v>
      </c>
    </row>
    <row r="16" spans="1:14" ht="17.399999999999999">
      <c r="A16" s="53">
        <v>210061</v>
      </c>
      <c r="B16" s="53" t="s">
        <v>119</v>
      </c>
      <c r="C16" s="8" t="s">
        <v>64</v>
      </c>
      <c r="D16" s="21">
        <f>VLOOKUP(Alpha!A16,'FY2023 SCH RE'!$B$1:$H$57,7,FALSE)</f>
        <v>2745</v>
      </c>
      <c r="E16" s="22">
        <f>VLOOKUP(A16,'FY2023 SCH RE'!$B$1:$H$57,6,FALSE)</f>
        <v>125786800</v>
      </c>
      <c r="F16" s="23">
        <f t="shared" si="0"/>
        <v>46731.45797467223</v>
      </c>
      <c r="G16" s="23">
        <f t="shared" si="1"/>
        <v>49440.773724961553</v>
      </c>
      <c r="H16" s="46">
        <f t="shared" si="2"/>
        <v>96172.23169963379</v>
      </c>
      <c r="I16" s="61">
        <f t="shared" si="3"/>
        <v>96172</v>
      </c>
    </row>
    <row r="17" spans="1:9" ht="17.399999999999999">
      <c r="A17" s="53">
        <v>210039</v>
      </c>
      <c r="B17" s="53" t="s">
        <v>121</v>
      </c>
      <c r="C17" s="8" t="s">
        <v>51</v>
      </c>
      <c r="D17" s="21">
        <f>VLOOKUP(Alpha!A17,'FY2023 SCH RE'!$B$1:$H$57,7,FALSE)</f>
        <v>5264</v>
      </c>
      <c r="E17" s="22">
        <f>VLOOKUP(A17,'FY2023 SCH RE'!$B$1:$H$57,6,FALSE)</f>
        <v>175364060</v>
      </c>
      <c r="F17" s="23">
        <f t="shared" si="0"/>
        <v>89615.444363815899</v>
      </c>
      <c r="G17" s="23">
        <f t="shared" si="1"/>
        <v>68927.222967358917</v>
      </c>
      <c r="H17" s="46">
        <f t="shared" si="2"/>
        <v>158542.66733117483</v>
      </c>
      <c r="I17" s="61">
        <f t="shared" si="3"/>
        <v>158543</v>
      </c>
    </row>
    <row r="18" spans="1:9" ht="17.399999999999999">
      <c r="A18" s="53">
        <v>210033</v>
      </c>
      <c r="B18" s="53" t="s">
        <v>122</v>
      </c>
      <c r="C18" s="8" t="s">
        <v>46</v>
      </c>
      <c r="D18" s="21">
        <f>VLOOKUP(Alpha!A18,'FY2023 SCH RE'!$B$1:$H$57,7,FALSE)</f>
        <v>9194</v>
      </c>
      <c r="E18" s="22">
        <f>VLOOKUP(A18,'FY2023 SCH RE'!$B$1:$H$57,6,FALSE)</f>
        <v>265924527.71000001</v>
      </c>
      <c r="F18" s="23">
        <f t="shared" si="0"/>
        <v>156520.59184667995</v>
      </c>
      <c r="G18" s="23">
        <f t="shared" si="1"/>
        <v>104522.21061691194</v>
      </c>
      <c r="H18" s="46">
        <f t="shared" si="2"/>
        <v>261042.80246359188</v>
      </c>
      <c r="I18" s="61">
        <f t="shared" si="3"/>
        <v>261043</v>
      </c>
    </row>
    <row r="19" spans="1:9" ht="17.399999999999999">
      <c r="A19" s="53">
        <v>210051</v>
      </c>
      <c r="B19" s="53" t="s">
        <v>123</v>
      </c>
      <c r="C19" s="8" t="s">
        <v>58</v>
      </c>
      <c r="D19" s="21">
        <f>VLOOKUP(Alpha!A19,'FY2023 SCH RE'!$B$1:$H$57,7,FALSE)</f>
        <v>9080</v>
      </c>
      <c r="E19" s="22">
        <f>VLOOKUP(A19,'FY2023 SCH RE'!$B$1:$H$57,6,FALSE)</f>
        <v>308601200</v>
      </c>
      <c r="F19" s="23">
        <f t="shared" si="0"/>
        <v>154579.83184336024</v>
      </c>
      <c r="G19" s="23">
        <f t="shared" si="1"/>
        <v>121296.36893896344</v>
      </c>
      <c r="H19" s="46">
        <f t="shared" si="2"/>
        <v>275876.20078232366</v>
      </c>
      <c r="I19" s="61">
        <f t="shared" si="3"/>
        <v>275876</v>
      </c>
    </row>
    <row r="20" spans="1:9" ht="17.399999999999999">
      <c r="A20" s="53">
        <v>210005</v>
      </c>
      <c r="B20" s="53" t="s">
        <v>124</v>
      </c>
      <c r="C20" s="8" t="s">
        <v>25</v>
      </c>
      <c r="D20" s="21">
        <f>VLOOKUP(Alpha!A20,'FY2023 SCH RE'!$B$1:$H$57,7,FALSE)</f>
        <v>13755</v>
      </c>
      <c r="E20" s="22">
        <f>VLOOKUP(A20,'FY2023 SCH RE'!$B$1:$H$57,6,FALSE)</f>
        <v>413332699.99999988</v>
      </c>
      <c r="F20" s="23">
        <f t="shared" si="0"/>
        <v>234168.01619002424</v>
      </c>
      <c r="G20" s="23">
        <f t="shared" si="1"/>
        <v>162461.31147169188</v>
      </c>
      <c r="H20" s="46">
        <f t="shared" si="2"/>
        <v>396629.32766171615</v>
      </c>
      <c r="I20" s="61">
        <f t="shared" si="3"/>
        <v>396629</v>
      </c>
    </row>
    <row r="21" spans="1:9" ht="17.399999999999999">
      <c r="A21" s="54">
        <v>210017</v>
      </c>
      <c r="B21" s="53" t="s">
        <v>126</v>
      </c>
      <c r="C21" s="8" t="s">
        <v>35</v>
      </c>
      <c r="D21" s="21">
        <f>VLOOKUP(Alpha!A21,'FY2023 SCH RE'!$B$1:$H$57,7,FALSE)</f>
        <v>1361</v>
      </c>
      <c r="E21" s="22">
        <f>VLOOKUP(A21,'FY2023 SCH RE'!$B$1:$H$57,6,FALSE)</f>
        <v>90382193.150000006</v>
      </c>
      <c r="F21" s="23">
        <f t="shared" si="0"/>
        <v>23169.950565948599</v>
      </c>
      <c r="G21" s="23">
        <f t="shared" si="1"/>
        <v>35524.916448267395</v>
      </c>
      <c r="H21" s="46">
        <f t="shared" si="2"/>
        <v>58694.867014215997</v>
      </c>
      <c r="I21" s="61">
        <f t="shared" si="3"/>
        <v>58695</v>
      </c>
    </row>
    <row r="22" spans="1:9" ht="17.399999999999999">
      <c r="A22" s="53">
        <v>210044</v>
      </c>
      <c r="B22" s="53" t="s">
        <v>127</v>
      </c>
      <c r="C22" s="8" t="s">
        <v>54</v>
      </c>
      <c r="D22" s="21">
        <f>VLOOKUP(Alpha!A22,'FY2023 SCH RE'!$B$1:$H$57,7,FALSE)</f>
        <v>13501</v>
      </c>
      <c r="E22" s="22">
        <f>VLOOKUP(A22,'FY2023 SCH RE'!$B$1:$H$57,6,FALSE)</f>
        <v>497427558.71000004</v>
      </c>
      <c r="F22" s="23">
        <f t="shared" si="0"/>
        <v>229843.86670894347</v>
      </c>
      <c r="G22" s="23">
        <f t="shared" si="1"/>
        <v>195514.9775234058</v>
      </c>
      <c r="H22" s="46">
        <f t="shared" si="2"/>
        <v>425358.84423234931</v>
      </c>
      <c r="I22" s="61">
        <f t="shared" si="3"/>
        <v>425359</v>
      </c>
    </row>
    <row r="23" spans="1:9" ht="17.399999999999999">
      <c r="A23" s="53">
        <v>210013</v>
      </c>
      <c r="B23" s="53" t="s">
        <v>120</v>
      </c>
      <c r="C23" s="8" t="s">
        <v>180</v>
      </c>
      <c r="D23" s="21">
        <f>VLOOKUP(Alpha!A23,'FY2023 SCH RE'!$B$1:$H$57,7,FALSE)</f>
        <v>0</v>
      </c>
      <c r="E23" s="22">
        <f>VLOOKUP(A23,'FY2023 SCH RE'!$B$1:$H$57,6,FALSE)</f>
        <v>34673288.090000004</v>
      </c>
      <c r="F23" s="23">
        <f t="shared" si="0"/>
        <v>0</v>
      </c>
      <c r="G23" s="23">
        <f t="shared" si="1"/>
        <v>13628.410856767916</v>
      </c>
      <c r="H23" s="46">
        <f t="shared" si="2"/>
        <v>13628.410856767916</v>
      </c>
      <c r="I23" s="61">
        <f t="shared" si="3"/>
        <v>13628</v>
      </c>
    </row>
    <row r="24" spans="1:9" ht="17.399999999999999">
      <c r="A24" s="53">
        <v>210065</v>
      </c>
      <c r="B24" s="53" t="s">
        <v>128</v>
      </c>
      <c r="C24" s="8" t="s">
        <v>67</v>
      </c>
      <c r="D24" s="21">
        <f>VLOOKUP(Alpha!A24,'FY2023 SCH RE'!$B$1:$H$57,7,FALSE)</f>
        <v>6216</v>
      </c>
      <c r="E24" s="22">
        <f>VLOOKUP(A24,'FY2023 SCH RE'!$B$1:$H$57,6,FALSE)</f>
        <v>140664300</v>
      </c>
      <c r="F24" s="23">
        <f t="shared" si="0"/>
        <v>105822.49281259111</v>
      </c>
      <c r="G24" s="23">
        <f t="shared" si="1"/>
        <v>55288.407269126088</v>
      </c>
      <c r="H24" s="46">
        <f t="shared" si="2"/>
        <v>161110.90008171721</v>
      </c>
      <c r="I24" s="61">
        <f t="shared" si="3"/>
        <v>161111</v>
      </c>
    </row>
    <row r="25" spans="1:9" ht="17.399999999999999">
      <c r="A25" s="53">
        <v>210004</v>
      </c>
      <c r="B25" s="53" t="s">
        <v>129</v>
      </c>
      <c r="C25" s="8" t="s">
        <v>24</v>
      </c>
      <c r="D25" s="21">
        <f>VLOOKUP(Alpha!A25,'FY2023 SCH RE'!$B$1:$H$57,7,FALSE)</f>
        <v>21586</v>
      </c>
      <c r="E25" s="22">
        <f>VLOOKUP(A25,'FY2023 SCH RE'!$B$1:$H$57,6,FALSE)</f>
        <v>573789700</v>
      </c>
      <c r="F25" s="23">
        <f t="shared" si="0"/>
        <v>367484.60904964473</v>
      </c>
      <c r="G25" s="23">
        <f t="shared" si="1"/>
        <v>225529.28227296958</v>
      </c>
      <c r="H25" s="46">
        <f t="shared" si="2"/>
        <v>593013.89132261428</v>
      </c>
      <c r="I25" s="61">
        <f t="shared" si="3"/>
        <v>593014</v>
      </c>
    </row>
    <row r="26" spans="1:9" ht="17.399999999999999">
      <c r="A26" s="53">
        <v>210048</v>
      </c>
      <c r="B26" s="53" t="s">
        <v>130</v>
      </c>
      <c r="C26" s="8" t="s">
        <v>56</v>
      </c>
      <c r="D26" s="21">
        <f>VLOOKUP(Alpha!A26,'FY2023 SCH RE'!$B$1:$H$57,7,FALSE)</f>
        <v>14547</v>
      </c>
      <c r="E26" s="22">
        <f>VLOOKUP(A26,'FY2023 SCH RE'!$B$1:$H$57,6,FALSE)</f>
        <v>356825065.66999996</v>
      </c>
      <c r="F26" s="23">
        <f t="shared" si="0"/>
        <v>247651.19094992965</v>
      </c>
      <c r="G26" s="23">
        <f t="shared" si="1"/>
        <v>140250.86361355099</v>
      </c>
      <c r="H26" s="46">
        <f t="shared" si="2"/>
        <v>387902.05456348066</v>
      </c>
      <c r="I26" s="61">
        <f t="shared" si="3"/>
        <v>387902</v>
      </c>
    </row>
    <row r="27" spans="1:9" ht="17.399999999999999">
      <c r="A27" s="53">
        <v>210029</v>
      </c>
      <c r="B27" s="53" t="s">
        <v>131</v>
      </c>
      <c r="C27" s="8" t="s">
        <v>43</v>
      </c>
      <c r="D27" s="21">
        <f>VLOOKUP(Alpha!A27,'FY2023 SCH RE'!$B$1:$H$57,7,FALSE)</f>
        <v>15597</v>
      </c>
      <c r="E27" s="22">
        <f>VLOOKUP(A27,'FY2023 SCH RE'!$B$1:$H$57,6,FALSE)</f>
        <v>783284694.96999991</v>
      </c>
      <c r="F27" s="23">
        <f t="shared" si="0"/>
        <v>265526.61203313759</v>
      </c>
      <c r="G27" s="23">
        <f t="shared" si="1"/>
        <v>307871.74303056678</v>
      </c>
      <c r="H27" s="46">
        <f t="shared" si="2"/>
        <v>573398.35506370431</v>
      </c>
      <c r="I27" s="61">
        <f t="shared" si="3"/>
        <v>573398</v>
      </c>
    </row>
    <row r="28" spans="1:9" ht="17.399999999999999">
      <c r="A28" s="53">
        <v>210009</v>
      </c>
      <c r="B28" s="53" t="s">
        <v>132</v>
      </c>
      <c r="C28" s="8" t="s">
        <v>28</v>
      </c>
      <c r="D28" s="21">
        <f>VLOOKUP(Alpha!A28,'FY2023 SCH RE'!$B$1:$H$57,7,FALSE)</f>
        <v>38924</v>
      </c>
      <c r="E28" s="22">
        <f>VLOOKUP(A28,'FY2023 SCH RE'!$B$1:$H$57,6,FALSE)</f>
        <v>2921370377.5499997</v>
      </c>
      <c r="F28" s="23">
        <f t="shared" si="0"/>
        <v>662650.37165979668</v>
      </c>
      <c r="G28" s="23">
        <f t="shared" si="1"/>
        <v>1148250.9436861025</v>
      </c>
      <c r="H28" s="46">
        <f t="shared" si="2"/>
        <v>1810901.3153458992</v>
      </c>
      <c r="I28" s="61">
        <f t="shared" si="3"/>
        <v>1810901</v>
      </c>
    </row>
    <row r="29" spans="1:9" ht="17.399999999999999">
      <c r="A29" s="53">
        <v>210064</v>
      </c>
      <c r="B29" s="53" t="s">
        <v>134</v>
      </c>
      <c r="C29" s="8" t="s">
        <v>17</v>
      </c>
      <c r="D29" s="21">
        <f>VLOOKUP(Alpha!A29,'FY2023 SCH RE'!$B$1:$H$57,7,FALSE)</f>
        <v>937</v>
      </c>
      <c r="E29" s="22">
        <f>VLOOKUP(A29,'FY2023 SCH RE'!$B$1:$H$57,6,FALSE)</f>
        <v>68907085.719999999</v>
      </c>
      <c r="F29" s="23">
        <f t="shared" si="0"/>
        <v>15951.685290443673</v>
      </c>
      <c r="G29" s="23">
        <f t="shared" si="1"/>
        <v>27084.079037936011</v>
      </c>
      <c r="H29" s="46">
        <f t="shared" si="2"/>
        <v>43035.764328379686</v>
      </c>
      <c r="I29" s="61">
        <f t="shared" si="3"/>
        <v>43036</v>
      </c>
    </row>
    <row r="30" spans="1:9" ht="17.399999999999999">
      <c r="A30" s="53">
        <v>210045</v>
      </c>
      <c r="B30" s="53" t="s">
        <v>135</v>
      </c>
      <c r="C30" s="8" t="s">
        <v>55</v>
      </c>
      <c r="D30" s="21">
        <f>VLOOKUP(Alpha!A30,'FY2023 SCH RE'!$B$1:$H$57,7,FALSE)</f>
        <v>0</v>
      </c>
      <c r="E30" s="22">
        <f>VLOOKUP(A30,'FY2023 SCH RE'!$B$1:$H$57,6,FALSE)</f>
        <v>5920672</v>
      </c>
      <c r="F30" s="23">
        <f t="shared" si="0"/>
        <v>0</v>
      </c>
      <c r="G30" s="23">
        <f t="shared" si="1"/>
        <v>2327.1329316885044</v>
      </c>
      <c r="H30" s="46">
        <f t="shared" si="2"/>
        <v>2327.1329316885044</v>
      </c>
      <c r="I30" s="61">
        <f t="shared" si="3"/>
        <v>2327</v>
      </c>
    </row>
    <row r="31" spans="1:9" ht="17.399999999999999">
      <c r="A31" s="53">
        <v>210015</v>
      </c>
      <c r="B31" s="53" t="s">
        <v>136</v>
      </c>
      <c r="C31" s="8" t="s">
        <v>33</v>
      </c>
      <c r="D31" s="21">
        <f>VLOOKUP(Alpha!A31,'FY2023 SCH RE'!$B$1:$H$57,7,FALSE)</f>
        <v>16575</v>
      </c>
      <c r="E31" s="22">
        <f>VLOOKUP(A31,'FY2023 SCH RE'!$B$1:$H$57,6,FALSE)</f>
        <v>638932701.14999998</v>
      </c>
      <c r="F31" s="23">
        <f t="shared" si="0"/>
        <v>282176.28995635419</v>
      </c>
      <c r="G31" s="23">
        <f t="shared" si="1"/>
        <v>251133.8797317018</v>
      </c>
      <c r="H31" s="46">
        <f t="shared" si="2"/>
        <v>533310.16968805599</v>
      </c>
      <c r="I31" s="61">
        <f t="shared" si="3"/>
        <v>533310</v>
      </c>
    </row>
    <row r="32" spans="1:9" ht="17.399999999999999">
      <c r="A32" s="53">
        <v>210056</v>
      </c>
      <c r="B32" s="53" t="s">
        <v>137</v>
      </c>
      <c r="C32" s="8" t="s">
        <v>60</v>
      </c>
      <c r="D32" s="21">
        <f>VLOOKUP(Alpha!A32,'FY2023 SCH RE'!$B$1:$H$57,7,FALSE)</f>
        <v>7770</v>
      </c>
      <c r="E32" s="22">
        <f>VLOOKUP(A32,'FY2023 SCH RE'!$B$1:$H$57,6,FALSE)</f>
        <v>308835327.36000001</v>
      </c>
      <c r="F32" s="23">
        <f t="shared" si="0"/>
        <v>132278.11601573889</v>
      </c>
      <c r="G32" s="23">
        <f t="shared" si="1"/>
        <v>121388.39320405789</v>
      </c>
      <c r="H32" s="46">
        <f t="shared" si="2"/>
        <v>253666.5092197968</v>
      </c>
      <c r="I32" s="61">
        <f t="shared" si="3"/>
        <v>253667</v>
      </c>
    </row>
    <row r="33" spans="1:9" ht="17.399999999999999">
      <c r="A33" s="53">
        <v>210034</v>
      </c>
      <c r="B33" s="53" t="s">
        <v>138</v>
      </c>
      <c r="C33" s="8" t="s">
        <v>47</v>
      </c>
      <c r="D33" s="21">
        <f>VLOOKUP(Alpha!A33,'FY2023 SCH RE'!$B$1:$H$57,7,FALSE)</f>
        <v>6306</v>
      </c>
      <c r="E33" s="22">
        <f>VLOOKUP(A33,'FY2023 SCH RE'!$B$1:$H$57,6,FALSE)</f>
        <v>210598194.31</v>
      </c>
      <c r="F33" s="23">
        <f t="shared" si="0"/>
        <v>107354.67176258036</v>
      </c>
      <c r="G33" s="23">
        <f t="shared" si="1"/>
        <v>82776.075643598495</v>
      </c>
      <c r="H33" s="46">
        <f t="shared" si="2"/>
        <v>190130.74740617885</v>
      </c>
      <c r="I33" s="61">
        <f t="shared" si="3"/>
        <v>190131</v>
      </c>
    </row>
    <row r="34" spans="1:9" ht="17.399999999999999">
      <c r="A34" s="55">
        <v>210018</v>
      </c>
      <c r="B34" s="53" t="s">
        <v>139</v>
      </c>
      <c r="C34" s="8" t="s">
        <v>36</v>
      </c>
      <c r="D34" s="21">
        <f>VLOOKUP(Alpha!A34,'FY2023 SCH RE'!$B$1:$H$57,7,FALSE)</f>
        <v>5202</v>
      </c>
      <c r="E34" s="22">
        <f>VLOOKUP(A34,'FY2023 SCH RE'!$B$1:$H$57,6,FALSE)</f>
        <v>192883.68515</v>
      </c>
      <c r="F34" s="23">
        <f t="shared" si="0"/>
        <v>88559.943309378839</v>
      </c>
      <c r="G34" s="23">
        <f t="shared" si="1"/>
        <v>75.813349514717586</v>
      </c>
      <c r="H34" s="46">
        <f t="shared" si="2"/>
        <v>88635.756658893559</v>
      </c>
      <c r="I34" s="61">
        <f t="shared" si="3"/>
        <v>88636</v>
      </c>
    </row>
    <row r="35" spans="1:9" ht="17.399999999999999">
      <c r="A35" s="53">
        <v>210062</v>
      </c>
      <c r="B35" s="53" t="s">
        <v>140</v>
      </c>
      <c r="C35" s="8" t="s">
        <v>65</v>
      </c>
      <c r="D35" s="21">
        <f>VLOOKUP(Alpha!A35,'FY2023 SCH RE'!$B$1:$H$57,7,FALSE)</f>
        <v>10387</v>
      </c>
      <c r="E35" s="22">
        <f>VLOOKUP(A35,'FY2023 SCH RE'!$B$1:$H$57,6,FALSE)</f>
        <v>318000686.29999995</v>
      </c>
      <c r="F35" s="23">
        <f t="shared" si="0"/>
        <v>176830.47503931529</v>
      </c>
      <c r="G35" s="23">
        <f t="shared" si="1"/>
        <v>124990.85735340099</v>
      </c>
      <c r="H35" s="46">
        <f t="shared" si="2"/>
        <v>301821.33239271631</v>
      </c>
      <c r="I35" s="61">
        <f t="shared" si="3"/>
        <v>301821</v>
      </c>
    </row>
    <row r="36" spans="1:9" ht="17.399999999999999">
      <c r="A36" s="53">
        <v>210028</v>
      </c>
      <c r="B36" s="53" t="s">
        <v>141</v>
      </c>
      <c r="C36" s="8" t="s">
        <v>42</v>
      </c>
      <c r="D36" s="21">
        <f>VLOOKUP(Alpha!A36,'FY2023 SCH RE'!$B$1:$H$57,7,FALSE)</f>
        <v>6102</v>
      </c>
      <c r="E36" s="22">
        <f>VLOOKUP(A36,'FY2023 SCH RE'!$B$1:$H$57,6,FALSE)</f>
        <v>217557774.84999999</v>
      </c>
      <c r="F36" s="23">
        <f t="shared" si="0"/>
        <v>103881.73280927139</v>
      </c>
      <c r="G36" s="23">
        <f t="shared" si="1"/>
        <v>85511.553823334252</v>
      </c>
      <c r="H36" s="46">
        <f t="shared" si="2"/>
        <v>189393.28663260565</v>
      </c>
      <c r="I36" s="61">
        <f t="shared" si="3"/>
        <v>189393</v>
      </c>
    </row>
    <row r="37" spans="1:9" ht="17.399999999999999">
      <c r="A37" s="53">
        <v>210024</v>
      </c>
      <c r="B37" s="53" t="s">
        <v>142</v>
      </c>
      <c r="C37" s="8" t="s">
        <v>40</v>
      </c>
      <c r="D37" s="21">
        <f>VLOOKUP(Alpha!A37,'FY2023 SCH RE'!$B$1:$H$57,7,FALSE)</f>
        <v>8792</v>
      </c>
      <c r="E37" s="22">
        <f>VLOOKUP(A37,'FY2023 SCH RE'!$B$1:$H$57,6,FALSE)</f>
        <v>485128248.44</v>
      </c>
      <c r="F37" s="23">
        <f t="shared" si="0"/>
        <v>149676.85920339462</v>
      </c>
      <c r="G37" s="23">
        <f t="shared" si="1"/>
        <v>190680.70702735879</v>
      </c>
      <c r="H37" s="46">
        <f t="shared" si="2"/>
        <v>340357.56623075344</v>
      </c>
      <c r="I37" s="61">
        <f t="shared" si="3"/>
        <v>340358</v>
      </c>
    </row>
    <row r="38" spans="1:9" ht="17.399999999999999">
      <c r="A38" s="53">
        <v>210008</v>
      </c>
      <c r="B38" s="53" t="s">
        <v>143</v>
      </c>
      <c r="C38" s="8" t="s">
        <v>27</v>
      </c>
      <c r="D38" s="21">
        <f>VLOOKUP(Alpha!A38,'FY2023 SCH RE'!$B$1:$H$57,7,FALSE)</f>
        <v>8838</v>
      </c>
      <c r="E38" s="22">
        <f>VLOOKUP(A38,'FY2023 SCH RE'!$B$1:$H$57,6,FALSE)</f>
        <v>653644800</v>
      </c>
      <c r="F38" s="23">
        <f t="shared" si="0"/>
        <v>150459.9728889447</v>
      </c>
      <c r="G38" s="23">
        <f t="shared" si="1"/>
        <v>256916.501996217</v>
      </c>
      <c r="H38" s="46">
        <f t="shared" si="2"/>
        <v>407376.47488516173</v>
      </c>
      <c r="I38" s="61">
        <f t="shared" si="3"/>
        <v>407376</v>
      </c>
    </row>
    <row r="39" spans="1:9" ht="17.399999999999999">
      <c r="A39" s="53">
        <v>210001</v>
      </c>
      <c r="B39" s="53" t="s">
        <v>144</v>
      </c>
      <c r="C39" s="8" t="s">
        <v>21</v>
      </c>
      <c r="D39" s="21">
        <f>VLOOKUP(Alpha!A39,'FY2023 SCH RE'!$B$1:$H$57,7,FALSE)</f>
        <v>14060</v>
      </c>
      <c r="E39" s="22">
        <f>VLOOKUP(A39,'FY2023 SCH RE'!$B$1:$H$57,6,FALSE)</f>
        <v>440345460</v>
      </c>
      <c r="F39" s="23">
        <f t="shared" si="0"/>
        <v>239360.40040943227</v>
      </c>
      <c r="G39" s="23">
        <f t="shared" si="1"/>
        <v>173078.73519855906</v>
      </c>
      <c r="H39" s="46">
        <f t="shared" si="2"/>
        <v>412439.13560799137</v>
      </c>
      <c r="I39" s="61">
        <f t="shared" si="3"/>
        <v>412439</v>
      </c>
    </row>
    <row r="40" spans="1:9" ht="17.399999999999999">
      <c r="A40" s="53">
        <v>210040</v>
      </c>
      <c r="B40" s="53" t="s">
        <v>145</v>
      </c>
      <c r="C40" s="8" t="s">
        <v>52</v>
      </c>
      <c r="D40" s="21">
        <f>VLOOKUP(Alpha!A40,'FY2023 SCH RE'!$B$1:$H$57,7,FALSE)</f>
        <v>7736</v>
      </c>
      <c r="E40" s="22">
        <f>VLOOKUP(A40,'FY2023 SCH RE'!$B$1:$H$57,6,FALSE)</f>
        <v>310414479.56</v>
      </c>
      <c r="F40" s="23">
        <f t="shared" si="0"/>
        <v>131699.29285685407</v>
      </c>
      <c r="G40" s="23">
        <f t="shared" si="1"/>
        <v>122009.08239082053</v>
      </c>
      <c r="H40" s="46">
        <f t="shared" si="2"/>
        <v>253708.37524767459</v>
      </c>
      <c r="I40" s="61">
        <f t="shared" si="3"/>
        <v>253708</v>
      </c>
    </row>
    <row r="41" spans="1:9" ht="17.399999999999999">
      <c r="A41" s="53">
        <v>210019</v>
      </c>
      <c r="B41" s="53" t="s">
        <v>146</v>
      </c>
      <c r="C41" s="8" t="s">
        <v>37</v>
      </c>
      <c r="D41" s="21">
        <f>VLOOKUP(Alpha!A41,'FY2023 SCH RE'!$B$1:$H$57,7,FALSE)</f>
        <v>15790</v>
      </c>
      <c r="E41" s="22">
        <f>VLOOKUP(A41,'FY2023 SCH RE'!$B$1:$H$57,6,FALSE)</f>
        <v>547529412</v>
      </c>
      <c r="F41" s="23">
        <f t="shared" si="0"/>
        <v>268812.28467033681</v>
      </c>
      <c r="G41" s="23">
        <f t="shared" si="1"/>
        <v>215207.6192927497</v>
      </c>
      <c r="H41" s="46">
        <f t="shared" si="2"/>
        <v>484019.90396308654</v>
      </c>
      <c r="I41" s="61">
        <f t="shared" si="3"/>
        <v>484020</v>
      </c>
    </row>
    <row r="42" spans="1:9" ht="17.399999999999999">
      <c r="A42" s="53">
        <v>210012</v>
      </c>
      <c r="B42" s="53" t="s">
        <v>149</v>
      </c>
      <c r="C42" s="8" t="s">
        <v>31</v>
      </c>
      <c r="D42" s="21">
        <f>VLOOKUP(Alpha!A42,'FY2023 SCH RE'!$B$1:$H$57,7,FALSE)</f>
        <v>15264</v>
      </c>
      <c r="E42" s="22">
        <f>VLOOKUP(A42,'FY2023 SCH RE'!$B$1:$H$57,6,FALSE)</f>
        <v>949076151.42000008</v>
      </c>
      <c r="F42" s="23">
        <f t="shared" si="0"/>
        <v>259857.54991817739</v>
      </c>
      <c r="G42" s="23">
        <f t="shared" si="1"/>
        <v>373036.4334740495</v>
      </c>
      <c r="H42" s="46">
        <f t="shared" si="2"/>
        <v>632893.98339222686</v>
      </c>
      <c r="I42" s="61">
        <f t="shared" si="3"/>
        <v>632894</v>
      </c>
    </row>
    <row r="43" spans="1:9" ht="17.399999999999999">
      <c r="A43" s="53">
        <v>210011</v>
      </c>
      <c r="B43" s="53" t="s">
        <v>150</v>
      </c>
      <c r="C43" s="8" t="s">
        <v>30</v>
      </c>
      <c r="D43" s="21">
        <f>VLOOKUP(Alpha!A43,'FY2023 SCH RE'!$B$1:$H$57,7,FALSE)</f>
        <v>10717</v>
      </c>
      <c r="E43" s="22">
        <f>VLOOKUP(A43,'FY2023 SCH RE'!$B$1:$H$57,6,FALSE)</f>
        <v>515518500</v>
      </c>
      <c r="F43" s="23">
        <f t="shared" si="0"/>
        <v>182448.4645226092</v>
      </c>
      <c r="G43" s="23">
        <f t="shared" si="1"/>
        <v>202625.6611149309</v>
      </c>
      <c r="H43" s="46">
        <f t="shared" si="2"/>
        <v>385074.12563754013</v>
      </c>
      <c r="I43" s="61">
        <f t="shared" si="3"/>
        <v>385074</v>
      </c>
    </row>
    <row r="44" spans="1:9" ht="17.399999999999999">
      <c r="A44" s="53">
        <v>210022</v>
      </c>
      <c r="B44" s="53" t="s">
        <v>151</v>
      </c>
      <c r="C44" s="8" t="s">
        <v>38</v>
      </c>
      <c r="D44" s="21">
        <f>VLOOKUP(Alpha!A44,'FY2023 SCH RE'!$B$1:$H$57,7,FALSE)</f>
        <v>11341</v>
      </c>
      <c r="E44" s="22">
        <f>VLOOKUP(A44,'FY2023 SCH RE'!$B$1:$H$57,6,FALSE)</f>
        <v>404912474.41000003</v>
      </c>
      <c r="F44" s="23">
        <f t="shared" ref="F44:F60" si="4">(D44/D$81)*$F$6</f>
        <v>193071.57190920139</v>
      </c>
      <c r="G44" s="23">
        <f t="shared" ref="G44:G60" si="5">(E44/E$81)*$F$6</f>
        <v>159151.72359674543</v>
      </c>
      <c r="H44" s="46">
        <f t="shared" si="2"/>
        <v>352223.29550594685</v>
      </c>
      <c r="I44" s="61">
        <f t="shared" si="3"/>
        <v>352223</v>
      </c>
    </row>
    <row r="45" spans="1:9" ht="17.399999999999999">
      <c r="A45" s="53">
        <v>210055</v>
      </c>
      <c r="B45" s="53" t="s">
        <v>133</v>
      </c>
      <c r="C45" s="8" t="s">
        <v>182</v>
      </c>
      <c r="D45" s="21">
        <f>VLOOKUP(Alpha!A45,'FY2023 SCH RE'!$B$1:$H$57,7,FALSE)</f>
        <v>0</v>
      </c>
      <c r="E45" s="22">
        <f>VLOOKUP(A45,'FY2023 SCH RE'!$B$1:$H$57,6,FALSE)</f>
        <v>36009146.899999991</v>
      </c>
      <c r="F45" s="23">
        <f t="shared" si="4"/>
        <v>0</v>
      </c>
      <c r="G45" s="23">
        <f t="shared" si="5"/>
        <v>14153.473050525177</v>
      </c>
      <c r="H45" s="46">
        <f t="shared" si="2"/>
        <v>14153.473050525177</v>
      </c>
      <c r="I45" s="61">
        <f t="shared" si="3"/>
        <v>14153</v>
      </c>
    </row>
    <row r="46" spans="1:9" ht="17.399999999999999">
      <c r="A46" s="53">
        <v>210043</v>
      </c>
      <c r="B46" s="53" t="s">
        <v>152</v>
      </c>
      <c r="C46" s="8" t="s">
        <v>53</v>
      </c>
      <c r="D46" s="21">
        <f>VLOOKUP(Alpha!A46,'FY2023 SCH RE'!$B$1:$H$57,7,FALSE)</f>
        <v>15683</v>
      </c>
      <c r="E46" s="22">
        <f>VLOOKUP(A46,'FY2023 SCH RE'!$B$1:$H$57,6,FALSE)</f>
        <v>511681319.07999998</v>
      </c>
      <c r="F46" s="23">
        <f t="shared" si="4"/>
        <v>266990.69414090517</v>
      </c>
      <c r="G46" s="23">
        <f t="shared" si="5"/>
        <v>201117.44885730563</v>
      </c>
      <c r="H46" s="46">
        <f t="shared" si="2"/>
        <v>468108.14299821079</v>
      </c>
      <c r="I46" s="61">
        <f t="shared" si="3"/>
        <v>468108</v>
      </c>
    </row>
    <row r="47" spans="1:9" ht="17.399999999999999">
      <c r="A47" s="53">
        <v>210010</v>
      </c>
      <c r="B47" s="53" t="s">
        <v>155</v>
      </c>
      <c r="C47" s="8" t="s">
        <v>181</v>
      </c>
      <c r="D47" s="21">
        <f>VLOOKUP(Alpha!A47,'FY2023 SCH RE'!$B$1:$H$57,7,FALSE)</f>
        <v>0</v>
      </c>
      <c r="E47" s="22">
        <f>VLOOKUP(A47,'FY2023 SCH RE'!$B$1:$H$57,6,FALSE)</f>
        <v>17419653.379999999</v>
      </c>
      <c r="F47" s="23">
        <f t="shared" si="4"/>
        <v>0</v>
      </c>
      <c r="G47" s="23">
        <f t="shared" si="5"/>
        <v>6846.8324269942605</v>
      </c>
      <c r="H47" s="46">
        <f t="shared" si="2"/>
        <v>6846.8324269942605</v>
      </c>
      <c r="I47" s="61">
        <f t="shared" si="3"/>
        <v>6847</v>
      </c>
    </row>
    <row r="48" spans="1:9" ht="17.399999999999999">
      <c r="A48" s="53">
        <v>210003</v>
      </c>
      <c r="B48" s="53" t="s">
        <v>147</v>
      </c>
      <c r="C48" s="8" t="s">
        <v>184</v>
      </c>
      <c r="D48" s="21">
        <f>VLOOKUP(Alpha!A48,'FY2023 SCH RE'!$B$1:$H$57,7,FALSE)</f>
        <v>10431</v>
      </c>
      <c r="E48" s="22">
        <f>VLOOKUP(A48,'FY2023 SCH RE'!$B$1:$H$57,6,FALSE)+E84</f>
        <v>421362936.8499999</v>
      </c>
      <c r="F48" s="23">
        <f t="shared" si="4"/>
        <v>177579.54030375447</v>
      </c>
      <c r="G48" s="23">
        <f t="shared" si="5"/>
        <v>165617.61342912063</v>
      </c>
      <c r="H48" s="46">
        <f t="shared" si="2"/>
        <v>343197.15373287513</v>
      </c>
      <c r="I48" s="61">
        <f t="shared" si="3"/>
        <v>343197</v>
      </c>
    </row>
    <row r="49" spans="1:9" ht="17.399999999999999">
      <c r="A49" s="53">
        <v>210035</v>
      </c>
      <c r="B49" s="53" t="s">
        <v>153</v>
      </c>
      <c r="C49" s="8" t="s">
        <v>48</v>
      </c>
      <c r="D49" s="21">
        <f>VLOOKUP(Alpha!A49,'FY2023 SCH RE'!$B$1:$H$57,7,FALSE)</f>
        <v>5191</v>
      </c>
      <c r="E49" s="22">
        <f>VLOOKUP(A49,'FY2023 SCH RE'!$B$1:$H$57,6,FALSE)</f>
        <v>180096131.70000002</v>
      </c>
      <c r="F49" s="23">
        <f t="shared" si="4"/>
        <v>88372.676993269051</v>
      </c>
      <c r="G49" s="23">
        <f t="shared" si="5"/>
        <v>70787.173981058237</v>
      </c>
      <c r="H49" s="46">
        <f t="shared" si="2"/>
        <v>159159.8509743273</v>
      </c>
      <c r="I49" s="61">
        <f t="shared" si="3"/>
        <v>159160</v>
      </c>
    </row>
    <row r="50" spans="1:9" ht="17.399999999999999">
      <c r="A50" s="53">
        <v>210030</v>
      </c>
      <c r="B50" s="53" t="s">
        <v>154</v>
      </c>
      <c r="C50" s="8" t="s">
        <v>44</v>
      </c>
      <c r="D50" s="21">
        <f>VLOOKUP(Alpha!A50,'FY2023 SCH RE'!$B$1:$H$57,7,FALSE)</f>
        <v>266</v>
      </c>
      <c r="E50" s="22">
        <f>VLOOKUP(A50,'FY2023 SCH RE'!$B$1:$H$57,6,FALSE)</f>
        <v>55202536.429999992</v>
      </c>
      <c r="F50" s="23">
        <f t="shared" si="4"/>
        <v>4528.4400077460159</v>
      </c>
      <c r="G50" s="23">
        <f t="shared" si="5"/>
        <v>21697.47630657252</v>
      </c>
      <c r="H50" s="46">
        <f t="shared" si="2"/>
        <v>26225.916314318536</v>
      </c>
      <c r="I50" s="61">
        <f t="shared" si="3"/>
        <v>26226</v>
      </c>
    </row>
    <row r="51" spans="1:9" ht="17.399999999999999">
      <c r="A51" s="53">
        <v>210037</v>
      </c>
      <c r="B51" s="53" t="s">
        <v>156</v>
      </c>
      <c r="C51" s="8" t="s">
        <v>77</v>
      </c>
      <c r="D51" s="21">
        <f>VLOOKUP(Alpha!A51,'FY2023 SCH RE'!$B$1:$H$57,7,FALSE)</f>
        <v>5633</v>
      </c>
      <c r="E51" s="22">
        <f>VLOOKUP(A51,'FY2023 SCH RE'!$B$1:$H$57,6,FALSE)+E85</f>
        <v>298701899.95999992</v>
      </c>
      <c r="F51" s="23">
        <f t="shared" si="4"/>
        <v>95897.378058771821</v>
      </c>
      <c r="G51" s="23">
        <f t="shared" si="5"/>
        <v>117405.42765328682</v>
      </c>
      <c r="H51" s="46">
        <f t="shared" si="2"/>
        <v>213302.80571205865</v>
      </c>
      <c r="I51" s="61">
        <f t="shared" si="3"/>
        <v>213303</v>
      </c>
    </row>
    <row r="52" spans="1:9" ht="17.399999999999999">
      <c r="A52" s="53">
        <v>210006</v>
      </c>
      <c r="B52" s="53" t="s">
        <v>157</v>
      </c>
      <c r="C52" s="8" t="s">
        <v>26</v>
      </c>
      <c r="D52" s="21">
        <f>VLOOKUP(Alpha!A52,'FY2023 SCH RE'!$B$1:$H$57,7,FALSE)</f>
        <v>4111</v>
      </c>
      <c r="E52" s="22">
        <f>VLOOKUP(A52,'FY2023 SCH RE'!$B$1:$H$57,6,FALSE)</f>
        <v>118486830.04000001</v>
      </c>
      <c r="F52" s="23">
        <f t="shared" si="4"/>
        <v>69986.529593398023</v>
      </c>
      <c r="G52" s="23">
        <f t="shared" si="5"/>
        <v>46571.504747681138</v>
      </c>
      <c r="H52" s="46">
        <f t="shared" si="2"/>
        <v>116558.03434107915</v>
      </c>
      <c r="I52" s="61">
        <f t="shared" si="3"/>
        <v>116558</v>
      </c>
    </row>
    <row r="53" spans="1:9" ht="17.399999999999999">
      <c r="A53" s="53">
        <v>210002</v>
      </c>
      <c r="B53" s="53" t="s">
        <v>158</v>
      </c>
      <c r="C53" s="8" t="s">
        <v>22</v>
      </c>
      <c r="D53" s="21">
        <f>VLOOKUP(Alpha!A53,'FY2023 SCH RE'!$B$1:$H$57,7,FALSE)</f>
        <v>20299</v>
      </c>
      <c r="E53" s="22">
        <f>VLOOKUP(A53,'FY2023 SCH RE'!$B$1:$H$57,6,FALSE)</f>
        <v>1848222109.8200004</v>
      </c>
      <c r="F53" s="23">
        <f t="shared" si="4"/>
        <v>345574.45006479841</v>
      </c>
      <c r="G53" s="23">
        <f t="shared" si="5"/>
        <v>726447.69661905454</v>
      </c>
      <c r="H53" s="46">
        <f t="shared" si="2"/>
        <v>1072022.1466838529</v>
      </c>
      <c r="I53" s="61">
        <f t="shared" si="3"/>
        <v>1072022</v>
      </c>
    </row>
    <row r="54" spans="1:9" ht="17.399999999999999">
      <c r="A54" s="53">
        <v>210038</v>
      </c>
      <c r="B54" s="53" t="s">
        <v>159</v>
      </c>
      <c r="C54" s="8" t="s">
        <v>50</v>
      </c>
      <c r="D54" s="21">
        <f>VLOOKUP(Alpha!A54,'FY2023 SCH RE'!$B$1:$H$57,7,FALSE)</f>
        <v>3968</v>
      </c>
      <c r="E54" s="22">
        <f>VLOOKUP(A54,'FY2023 SCH RE'!$B$1:$H$57,6,FALSE)</f>
        <v>267729206.41</v>
      </c>
      <c r="F54" s="23">
        <f t="shared" si="4"/>
        <v>67552.067483970648</v>
      </c>
      <c r="G54" s="23">
        <f t="shared" si="5"/>
        <v>105231.54348214866</v>
      </c>
      <c r="H54" s="46">
        <f t="shared" si="2"/>
        <v>172783.6109661193</v>
      </c>
      <c r="I54" s="61">
        <f t="shared" si="3"/>
        <v>172784</v>
      </c>
    </row>
    <row r="55" spans="1:9" ht="17.399999999999999">
      <c r="A55" s="53">
        <v>210058</v>
      </c>
      <c r="B55" s="53" t="s">
        <v>160</v>
      </c>
      <c r="C55" s="8" t="s">
        <v>62</v>
      </c>
      <c r="D55" s="21">
        <f>VLOOKUP(Alpha!A55,'FY2023 SCH RE'!$B$1:$H$57,7,FALSE)</f>
        <v>1778</v>
      </c>
      <c r="E55" s="22">
        <f>VLOOKUP(A55,'FY2023 SCH RE'!$B$1:$H$57,6,FALSE)</f>
        <v>143817412.26000002</v>
      </c>
      <c r="F55" s="23">
        <f t="shared" si="4"/>
        <v>30269.046367565476</v>
      </c>
      <c r="G55" s="23">
        <f t="shared" si="5"/>
        <v>56527.744860797575</v>
      </c>
      <c r="H55" s="46">
        <f t="shared" si="2"/>
        <v>86796.791228363058</v>
      </c>
      <c r="I55" s="61">
        <f t="shared" si="3"/>
        <v>86797</v>
      </c>
    </row>
    <row r="56" spans="1:9" ht="17.399999999999999">
      <c r="A56" s="53">
        <v>218992</v>
      </c>
      <c r="B56" s="53" t="s">
        <v>161</v>
      </c>
      <c r="C56" s="8" t="s">
        <v>75</v>
      </c>
      <c r="D56" s="21">
        <f>VLOOKUP(Alpha!A56,'FY2023 SCH RE'!$B$1:$H$57,7,FALSE)</f>
        <v>3367</v>
      </c>
      <c r="E56" s="22">
        <f>VLOOKUP(A56,'FY2023 SCH RE'!$B$1:$H$57,6,FALSE)</f>
        <v>261221516.72000006</v>
      </c>
      <c r="F56" s="23">
        <f t="shared" si="4"/>
        <v>57320.516940153509</v>
      </c>
      <c r="G56" s="23">
        <f t="shared" si="5"/>
        <v>102673.68197811523</v>
      </c>
      <c r="H56" s="46">
        <f t="shared" si="2"/>
        <v>159994.19891826872</v>
      </c>
      <c r="I56" s="61">
        <f t="shared" si="3"/>
        <v>159994</v>
      </c>
    </row>
    <row r="57" spans="1:9" ht="17.399999999999999">
      <c r="A57" s="53">
        <v>210063</v>
      </c>
      <c r="B57" s="53" t="s">
        <v>162</v>
      </c>
      <c r="C57" s="8" t="s">
        <v>66</v>
      </c>
      <c r="D57" s="21">
        <f>VLOOKUP(Alpha!A57,'FY2023 SCH RE'!$B$1:$H$57,7,FALSE)</f>
        <v>13180</v>
      </c>
      <c r="E57" s="22">
        <f>VLOOKUP(A57,'FY2023 SCH RE'!$B$1:$H$57,6,FALSE)</f>
        <v>458422525.2100001</v>
      </c>
      <c r="F57" s="23">
        <f t="shared" si="4"/>
        <v>224379.09512064848</v>
      </c>
      <c r="G57" s="23">
        <f t="shared" si="5"/>
        <v>180183.96476683641</v>
      </c>
      <c r="H57" s="46">
        <f t="shared" si="2"/>
        <v>404563.05988748488</v>
      </c>
      <c r="I57" s="61">
        <f t="shared" si="3"/>
        <v>404563</v>
      </c>
    </row>
    <row r="58" spans="1:9" ht="17.399999999999999">
      <c r="A58" s="53">
        <v>210049</v>
      </c>
      <c r="B58" s="53" t="s">
        <v>163</v>
      </c>
      <c r="C58" s="8" t="s">
        <v>57</v>
      </c>
      <c r="D58" s="21">
        <f>VLOOKUP(Alpha!A58,'FY2023 SCH RE'!$B$1:$H$57,7,FALSE)</f>
        <v>11748</v>
      </c>
      <c r="E58" s="22">
        <f>VLOOKUP(A58,'FY2023 SCH RE'!$B$1:$H$57,6,FALSE)</f>
        <v>367721754.66000009</v>
      </c>
      <c r="F58" s="23">
        <f t="shared" si="4"/>
        <v>200000.42560526388</v>
      </c>
      <c r="G58" s="23">
        <f t="shared" si="5"/>
        <v>144533.83078264885</v>
      </c>
      <c r="H58" s="46">
        <f t="shared" si="2"/>
        <v>344534.25638791273</v>
      </c>
      <c r="I58" s="61">
        <f t="shared" si="3"/>
        <v>344534</v>
      </c>
    </row>
    <row r="59" spans="1:9" ht="17.399999999999999">
      <c r="A59" s="53">
        <v>210032</v>
      </c>
      <c r="B59" s="53" t="s">
        <v>164</v>
      </c>
      <c r="C59" s="8" t="s">
        <v>45</v>
      </c>
      <c r="D59" s="21">
        <f>VLOOKUP(Alpha!A59,'FY2023 SCH RE'!$B$1:$H$57,7,FALSE)</f>
        <v>6062</v>
      </c>
      <c r="E59" s="22">
        <f>VLOOKUP(A59,'FY2023 SCH RE'!$B$1:$H$57,6,FALSE)</f>
        <v>188970768</v>
      </c>
      <c r="F59" s="23">
        <f t="shared" si="4"/>
        <v>103200.76438705395</v>
      </c>
      <c r="G59" s="23">
        <f t="shared" si="5"/>
        <v>74275.368968128649</v>
      </c>
      <c r="H59" s="46">
        <f t="shared" si="2"/>
        <v>177476.1333551826</v>
      </c>
      <c r="I59" s="61">
        <f t="shared" si="3"/>
        <v>177476</v>
      </c>
    </row>
    <row r="60" spans="1:9" ht="17.399999999999999">
      <c r="A60" s="53">
        <v>210027</v>
      </c>
      <c r="B60" s="53" t="s">
        <v>166</v>
      </c>
      <c r="C60" s="8" t="s">
        <v>41</v>
      </c>
      <c r="D60" s="21">
        <f>VLOOKUP(Alpha!A60,'FY2023 SCH RE'!$B$1:$H$57,7,FALSE)</f>
        <v>9290</v>
      </c>
      <c r="E60" s="22">
        <f>VLOOKUP(A60,'FY2023 SCH RE'!$B$1:$H$57,6,FALSE)</f>
        <v>387908800</v>
      </c>
      <c r="F60" s="23">
        <f t="shared" si="4"/>
        <v>158154.91606000185</v>
      </c>
      <c r="G60" s="23">
        <f t="shared" si="5"/>
        <v>152468.39260336829</v>
      </c>
      <c r="H60" s="46">
        <f t="shared" si="2"/>
        <v>310623.30866337015</v>
      </c>
      <c r="I60" s="61">
        <f t="shared" si="3"/>
        <v>310623</v>
      </c>
    </row>
    <row r="61" spans="1:9" ht="17.399999999999999">
      <c r="A61" s="53"/>
      <c r="B61" s="53"/>
      <c r="C61" s="8"/>
      <c r="D61" s="21"/>
      <c r="E61" s="22"/>
      <c r="F61" s="23"/>
      <c r="G61" s="23"/>
      <c r="H61" s="46"/>
      <c r="I61" s="61"/>
    </row>
    <row r="62" spans="1:9" ht="4" customHeight="1">
      <c r="A62" s="53"/>
      <c r="B62" s="53"/>
      <c r="C62" s="8"/>
      <c r="D62" s="28"/>
      <c r="E62" s="27"/>
      <c r="F62" s="28"/>
      <c r="G62" s="28"/>
      <c r="H62" s="29"/>
      <c r="I62" s="25"/>
    </row>
    <row r="64" spans="1:9" ht="17.399999999999999">
      <c r="C64" s="8" t="s">
        <v>14</v>
      </c>
      <c r="D64" s="9">
        <f>SUM(D12:D62)</f>
        <v>458748</v>
      </c>
      <c r="E64" s="9">
        <f t="shared" ref="E64:I64" si="6">SUM(E12:E62)</f>
        <v>20043916106.93515</v>
      </c>
      <c r="F64" s="9">
        <f t="shared" si="6"/>
        <v>7809822.5438852245</v>
      </c>
      <c r="G64" s="9">
        <f t="shared" si="6"/>
        <v>7878304.5661793854</v>
      </c>
      <c r="H64" s="9">
        <f t="shared" si="6"/>
        <v>15688127.110064613</v>
      </c>
      <c r="I64" s="9">
        <f t="shared" si="6"/>
        <v>15688125</v>
      </c>
    </row>
    <row r="65" spans="1:10" ht="18.3">
      <c r="D65" s="14"/>
      <c r="E65" s="31"/>
      <c r="F65" s="28"/>
      <c r="G65" s="28"/>
      <c r="H65" s="9"/>
      <c r="I65" s="25"/>
    </row>
    <row r="66" spans="1:10" ht="18.3">
      <c r="A66" s="53"/>
      <c r="B66" s="53"/>
      <c r="D66" s="14"/>
      <c r="E66" s="31"/>
      <c r="F66" s="28"/>
      <c r="G66" s="28"/>
      <c r="H66" s="29"/>
      <c r="I66" s="25"/>
    </row>
    <row r="67" spans="1:10" ht="18.3">
      <c r="A67" s="53"/>
      <c r="B67" s="53"/>
      <c r="C67" s="8"/>
      <c r="D67" s="14"/>
      <c r="E67" s="31"/>
      <c r="F67" s="28"/>
      <c r="G67" s="28"/>
      <c r="H67" s="29"/>
      <c r="I67" s="25"/>
    </row>
    <row r="68" spans="1:10" ht="18.600000000000001" thickBot="1">
      <c r="A68" s="53"/>
      <c r="B68" s="53"/>
      <c r="C68" s="40" t="s">
        <v>19</v>
      </c>
      <c r="D68" s="14"/>
      <c r="E68" s="31"/>
      <c r="F68" s="28"/>
      <c r="G68" s="28"/>
      <c r="H68" s="29"/>
      <c r="I68" s="25"/>
    </row>
    <row r="69" spans="1:10" ht="18.3">
      <c r="A69" s="53"/>
      <c r="B69" s="53"/>
      <c r="D69" s="16"/>
      <c r="E69" s="32"/>
      <c r="F69" s="16"/>
      <c r="G69" s="16"/>
      <c r="H69" s="20"/>
      <c r="I69" s="33"/>
    </row>
    <row r="70" spans="1:10" ht="17.399999999999999">
      <c r="A70" s="53"/>
      <c r="B70" s="53"/>
      <c r="C70" s="8"/>
      <c r="D70" s="21"/>
      <c r="E70" s="22"/>
      <c r="F70" s="23"/>
      <c r="G70" s="23"/>
      <c r="H70" s="46"/>
      <c r="I70" s="25"/>
    </row>
    <row r="71" spans="1:10" ht="17.399999999999999">
      <c r="A71" s="53"/>
      <c r="B71" s="53"/>
      <c r="C71" s="8"/>
      <c r="D71" s="21"/>
      <c r="E71" s="22"/>
      <c r="F71" s="23"/>
      <c r="G71" s="23"/>
      <c r="H71" s="46"/>
      <c r="I71" s="25"/>
    </row>
    <row r="72" spans="1:10" ht="17.399999999999999">
      <c r="A72" s="53">
        <v>214003</v>
      </c>
      <c r="B72" s="53" t="s">
        <v>167</v>
      </c>
      <c r="C72" s="8" t="s">
        <v>73</v>
      </c>
      <c r="D72" s="21">
        <f>VLOOKUP(Alpha!A72,'FY2023 SCH RE'!$B$1:$H$57,7,FALSE)</f>
        <v>1737</v>
      </c>
      <c r="E72" s="22">
        <f>VLOOKUP(A72,'FY2023 SCH RE'!$B$1:$H$57,6,FALSE)</f>
        <v>29241100</v>
      </c>
      <c r="F72" s="23">
        <f t="shared" ref="F72:G75" si="7">(D72/D$81)*$F$6</f>
        <v>29571.053734792593</v>
      </c>
      <c r="G72" s="23">
        <f t="shared" si="7"/>
        <v>11493.277582138773</v>
      </c>
      <c r="H72" s="46">
        <f>F72+G72</f>
        <v>41064.331316931362</v>
      </c>
      <c r="I72" s="61">
        <f>ROUND(H72,0)</f>
        <v>41064</v>
      </c>
    </row>
    <row r="73" spans="1:10" ht="17.399999999999999">
      <c r="A73" s="53">
        <v>213300</v>
      </c>
      <c r="B73" s="53" t="s">
        <v>168</v>
      </c>
      <c r="C73" s="8" t="s">
        <v>71</v>
      </c>
      <c r="D73" s="21">
        <f>VLOOKUP(Alpha!A73,'FY2023 SCH RE'!$B$1:$H$57,7,FALSE)</f>
        <v>430</v>
      </c>
      <c r="E73" s="22">
        <f>VLOOKUP(A73,'FY2023 SCH RE'!$B$1:$H$57,6,FALSE)</f>
        <v>66345922.999999993</v>
      </c>
      <c r="F73" s="23">
        <f t="shared" si="7"/>
        <v>7320.4105388375447</v>
      </c>
      <c r="G73" s="23">
        <f t="shared" si="7"/>
        <v>26077.408492915965</v>
      </c>
      <c r="H73" s="46">
        <f t="shared" ref="H73:H75" si="8">F73+G73</f>
        <v>33397.819031753512</v>
      </c>
      <c r="I73" s="61">
        <f t="shared" ref="I73:I75" si="9">ROUND(H73,0)</f>
        <v>33398</v>
      </c>
    </row>
    <row r="74" spans="1:10" ht="17.399999999999999">
      <c r="A74" s="54">
        <v>214000</v>
      </c>
      <c r="B74" s="53" t="s">
        <v>169</v>
      </c>
      <c r="C74" s="8" t="s">
        <v>72</v>
      </c>
      <c r="D74" s="21">
        <f>VLOOKUP(Alpha!A74,'FY2023 SCH RE'!$B$1:$H$57,7,FALSE)</f>
        <v>8318</v>
      </c>
      <c r="E74" s="22">
        <f>VLOOKUP(A74,'FY2023 SCH RE'!$B$1:$H$57,6,FALSE)</f>
        <v>205167074.51000002</v>
      </c>
      <c r="F74" s="23">
        <f t="shared" si="7"/>
        <v>141607.38340011789</v>
      </c>
      <c r="G74" s="23">
        <f t="shared" si="7"/>
        <v>80641.362262663795</v>
      </c>
      <c r="H74" s="46">
        <f t="shared" si="8"/>
        <v>222248.7456627817</v>
      </c>
      <c r="I74" s="61">
        <f t="shared" si="9"/>
        <v>222249</v>
      </c>
    </row>
    <row r="75" spans="1:10" ht="17.399999999999999">
      <c r="A75" s="53">
        <v>214020</v>
      </c>
      <c r="B75" s="66"/>
      <c r="C75" s="8" t="s">
        <v>183</v>
      </c>
      <c r="D75" s="21">
        <f>VLOOKUP(Alpha!A75,'FY2023 SCH RE'!$B$1:$H$57,7,FALSE)</f>
        <v>686</v>
      </c>
      <c r="E75" s="22">
        <f>VLOOKUP(A75,'FY2023 SCH RE'!$B$1:$H$57,6,FALSE)</f>
        <v>8862400</v>
      </c>
      <c r="F75" s="23">
        <f t="shared" si="7"/>
        <v>11678.608441029199</v>
      </c>
      <c r="G75" s="23">
        <f t="shared" si="7"/>
        <v>3483.3854828972458</v>
      </c>
      <c r="H75" s="46">
        <f t="shared" si="8"/>
        <v>15161.993923926444</v>
      </c>
      <c r="I75" s="61">
        <f t="shared" si="9"/>
        <v>15162</v>
      </c>
    </row>
    <row r="76" spans="1:10" ht="4" customHeight="1">
      <c r="A76" s="53"/>
      <c r="B76" s="53"/>
      <c r="C76" s="8"/>
      <c r="D76" s="21"/>
      <c r="E76" s="22"/>
      <c r="F76" s="23"/>
      <c r="G76" s="23"/>
      <c r="H76" s="46"/>
      <c r="I76" s="25"/>
    </row>
    <row r="77" spans="1:10" ht="18.3">
      <c r="A77" s="53"/>
      <c r="B77" s="53"/>
      <c r="C77" s="8"/>
      <c r="D77" s="28"/>
      <c r="E77" s="9"/>
      <c r="F77" s="28"/>
      <c r="G77" s="28"/>
      <c r="H77" s="30"/>
      <c r="I77" s="34"/>
    </row>
    <row r="78" spans="1:10" ht="17.399999999999999">
      <c r="A78" s="53"/>
      <c r="B78" s="53"/>
      <c r="C78" s="8" t="s">
        <v>14</v>
      </c>
      <c r="D78" s="9">
        <f t="shared" ref="D78:I78" si="10">SUM(D70:D76)</f>
        <v>11171</v>
      </c>
      <c r="E78" s="9">
        <f t="shared" si="10"/>
        <v>309616497.50999999</v>
      </c>
      <c r="F78" s="9">
        <f t="shared" si="10"/>
        <v>190177.45611477725</v>
      </c>
      <c r="G78" s="9">
        <f t="shared" si="10"/>
        <v>121695.43382061577</v>
      </c>
      <c r="H78" s="9">
        <f t="shared" si="10"/>
        <v>311872.889935393</v>
      </c>
      <c r="I78" s="9">
        <f t="shared" si="10"/>
        <v>311873</v>
      </c>
      <c r="J78" s="9"/>
    </row>
    <row r="79" spans="1:10" ht="18.3">
      <c r="A79" s="53"/>
      <c r="B79" s="53"/>
      <c r="C79" s="8"/>
      <c r="D79" s="35"/>
      <c r="E79" s="9"/>
      <c r="F79" s="57"/>
      <c r="G79" s="57"/>
      <c r="H79" s="29"/>
      <c r="I79" s="52"/>
    </row>
    <row r="80" spans="1:10" ht="18.3">
      <c r="A80" s="53"/>
      <c r="B80" s="53"/>
      <c r="C80" s="8"/>
      <c r="D80" s="35"/>
      <c r="E80" s="9"/>
      <c r="F80" s="35"/>
      <c r="G80" s="35"/>
      <c r="H80" s="29"/>
      <c r="I80" s="34"/>
    </row>
    <row r="81" spans="1:9" ht="17.399999999999999">
      <c r="A81" s="53"/>
      <c r="B81" s="53"/>
      <c r="C81" s="8" t="s">
        <v>15</v>
      </c>
      <c r="D81" s="9">
        <f>D78+D64</f>
        <v>469919</v>
      </c>
      <c r="E81" s="39">
        <f t="shared" ref="E81:I81" si="11">E78+E64</f>
        <v>20353532604.445148</v>
      </c>
      <c r="F81" s="23">
        <f t="shared" si="11"/>
        <v>8000000.0000000019</v>
      </c>
      <c r="G81" s="23">
        <f t="shared" si="11"/>
        <v>8000000.0000000009</v>
      </c>
      <c r="H81" s="23">
        <f t="shared" si="11"/>
        <v>16000000.000000006</v>
      </c>
      <c r="I81" s="25">
        <f t="shared" si="11"/>
        <v>15999998</v>
      </c>
    </row>
    <row r="82" spans="1:9" ht="17.399999999999999">
      <c r="A82" s="53"/>
      <c r="B82" s="53"/>
      <c r="C82" s="8"/>
      <c r="D82" s="9"/>
      <c r="E82" s="9"/>
      <c r="F82" s="9"/>
      <c r="G82" s="9"/>
      <c r="H82" s="9"/>
      <c r="I82" s="9"/>
    </row>
    <row r="83" spans="1:9">
      <c r="C83" t="s">
        <v>18</v>
      </c>
    </row>
    <row r="84" spans="1:9" ht="17.399999999999999">
      <c r="A84" s="53">
        <v>210333</v>
      </c>
      <c r="C84" s="37" t="s">
        <v>177</v>
      </c>
      <c r="E84" s="22">
        <f>VLOOKUP(A84,'FY2023 SCH RE'!$B$1:$H$57,6,FALSE)</f>
        <v>21233763.649999999</v>
      </c>
      <c r="G84" s="58" t="s">
        <v>116</v>
      </c>
    </row>
    <row r="85" spans="1:9" ht="17.399999999999999">
      <c r="A85" s="54">
        <v>210088</v>
      </c>
      <c r="C85" s="37" t="s">
        <v>188</v>
      </c>
      <c r="E85" s="22">
        <f>VLOOKUP(A85,'FY2023 SCH RE'!$B$1:$H$57,6,FALSE)</f>
        <v>8648590.5099999979</v>
      </c>
    </row>
    <row r="86" spans="1:9" ht="17.399999999999999">
      <c r="A86" s="53">
        <v>210087</v>
      </c>
      <c r="C86" s="37" t="s">
        <v>178</v>
      </c>
      <c r="E86" s="22">
        <f>VLOOKUP(A86,'FY2023 SCH RE'!$B$1:$H$57,6,FALSE)</f>
        <v>17967500</v>
      </c>
      <c r="G86" s="58"/>
    </row>
    <row r="87" spans="1:9">
      <c r="F87" s="58"/>
      <c r="G87" s="58"/>
    </row>
    <row r="88" spans="1:9">
      <c r="F88" s="58"/>
    </row>
    <row r="89" spans="1:9">
      <c r="F89" s="58"/>
    </row>
  </sheetData>
  <sortState xmlns:xlrd2="http://schemas.microsoft.com/office/spreadsheetml/2017/richdata2" ref="A12:I60">
    <sortCondition ref="C12:C6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zoomScale="75" zoomScaleNormal="75" workbookViewId="0">
      <selection activeCell="I59" sqref="I59"/>
    </sheetView>
  </sheetViews>
  <sheetFormatPr defaultRowHeight="14.4"/>
  <cols>
    <col min="1" max="1" width="9.7890625" bestFit="1" customWidth="1"/>
    <col min="2" max="2" width="11.47265625" bestFit="1" customWidth="1"/>
    <col min="3" max="3" width="38" customWidth="1"/>
    <col min="4" max="4" width="9.7890625" bestFit="1" customWidth="1"/>
    <col min="5" max="5" width="14.26171875" customWidth="1"/>
    <col min="6" max="6" width="14.47265625" bestFit="1" customWidth="1"/>
    <col min="7" max="7" width="16.15625" bestFit="1" customWidth="1"/>
    <col min="8" max="8" width="14.7890625" customWidth="1"/>
    <col min="10" max="10" width="10.7890625" bestFit="1" customWidth="1"/>
  </cols>
  <sheetData>
    <row r="1" spans="1:10" ht="21" customHeight="1">
      <c r="A1" t="s">
        <v>173</v>
      </c>
      <c r="B1" t="s">
        <v>82</v>
      </c>
      <c r="C1" t="s">
        <v>83</v>
      </c>
      <c r="D1" t="s">
        <v>174</v>
      </c>
      <c r="E1" t="s">
        <v>175</v>
      </c>
      <c r="F1" t="s">
        <v>84</v>
      </c>
      <c r="G1">
        <v>1000</v>
      </c>
      <c r="H1" t="s">
        <v>10</v>
      </c>
    </row>
    <row r="2" spans="1:10" ht="17.5" customHeight="1">
      <c r="A2">
        <v>2023</v>
      </c>
      <c r="B2">
        <v>210001</v>
      </c>
      <c r="C2" t="s">
        <v>85</v>
      </c>
      <c r="D2" t="s">
        <v>176</v>
      </c>
      <c r="E2" t="s">
        <v>179</v>
      </c>
      <c r="F2" s="69">
        <v>440345.46</v>
      </c>
      <c r="G2" s="58">
        <f>F2*$G$1</f>
        <v>440345460</v>
      </c>
      <c r="H2" s="68">
        <v>14060</v>
      </c>
      <c r="J2" s="65"/>
    </row>
    <row r="3" spans="1:10" ht="17.5" customHeight="1">
      <c r="A3">
        <v>2023</v>
      </c>
      <c r="B3">
        <v>210002</v>
      </c>
      <c r="C3" t="s">
        <v>22</v>
      </c>
      <c r="D3" t="s">
        <v>176</v>
      </c>
      <c r="E3" t="s">
        <v>179</v>
      </c>
      <c r="F3" s="69">
        <v>1848222.1098200004</v>
      </c>
      <c r="G3" s="58">
        <f t="shared" ref="G3:G57" si="0">F3*$G$1</f>
        <v>1848222109.8200004</v>
      </c>
      <c r="H3" s="68">
        <v>20299</v>
      </c>
      <c r="J3" s="65"/>
    </row>
    <row r="4" spans="1:10" ht="17.5" customHeight="1">
      <c r="A4">
        <v>2023</v>
      </c>
      <c r="B4">
        <v>210003</v>
      </c>
      <c r="C4" t="s">
        <v>86</v>
      </c>
      <c r="D4" t="s">
        <v>176</v>
      </c>
      <c r="E4" s="64" t="s">
        <v>179</v>
      </c>
      <c r="F4" s="69">
        <v>400129.1731999999</v>
      </c>
      <c r="G4" s="58">
        <f t="shared" si="0"/>
        <v>400129173.19999993</v>
      </c>
      <c r="H4" s="68">
        <v>10431</v>
      </c>
      <c r="J4" s="65"/>
    </row>
    <row r="5" spans="1:10" ht="17.5" customHeight="1">
      <c r="A5">
        <v>2023</v>
      </c>
      <c r="B5">
        <v>210004</v>
      </c>
      <c r="C5" t="s">
        <v>24</v>
      </c>
      <c r="D5" t="s">
        <v>176</v>
      </c>
      <c r="E5" s="64" t="s">
        <v>179</v>
      </c>
      <c r="F5" s="69">
        <v>573789.69999999995</v>
      </c>
      <c r="G5" s="58">
        <f t="shared" si="0"/>
        <v>573789700</v>
      </c>
      <c r="H5" s="68">
        <v>21586</v>
      </c>
      <c r="J5" s="65"/>
    </row>
    <row r="6" spans="1:10" ht="17.5" customHeight="1">
      <c r="A6">
        <v>2023</v>
      </c>
      <c r="B6">
        <v>210005</v>
      </c>
      <c r="C6" t="s">
        <v>87</v>
      </c>
      <c r="D6" t="s">
        <v>176</v>
      </c>
      <c r="E6" s="64" t="s">
        <v>179</v>
      </c>
      <c r="F6" s="69">
        <v>413332.6999999999</v>
      </c>
      <c r="G6" s="58">
        <f t="shared" si="0"/>
        <v>413332699.99999988</v>
      </c>
      <c r="H6" s="68">
        <v>13755</v>
      </c>
      <c r="J6" s="65"/>
    </row>
    <row r="7" spans="1:10" ht="17.5" customHeight="1">
      <c r="A7">
        <v>2023</v>
      </c>
      <c r="B7">
        <v>210006</v>
      </c>
      <c r="C7" t="s">
        <v>88</v>
      </c>
      <c r="D7" t="s">
        <v>176</v>
      </c>
      <c r="E7" s="64" t="s">
        <v>179</v>
      </c>
      <c r="F7" s="69">
        <v>118486.83004</v>
      </c>
      <c r="G7" s="58">
        <f t="shared" si="0"/>
        <v>118486830.04000001</v>
      </c>
      <c r="H7" s="68">
        <v>4111</v>
      </c>
      <c r="J7" s="65"/>
    </row>
    <row r="8" spans="1:10" ht="17.5" customHeight="1">
      <c r="A8">
        <v>2023</v>
      </c>
      <c r="B8">
        <v>210008</v>
      </c>
      <c r="C8" t="s">
        <v>89</v>
      </c>
      <c r="D8" t="s">
        <v>176</v>
      </c>
      <c r="E8" s="64" t="s">
        <v>179</v>
      </c>
      <c r="F8" s="69">
        <v>653644.80000000005</v>
      </c>
      <c r="G8" s="58">
        <f t="shared" si="0"/>
        <v>653644800</v>
      </c>
      <c r="H8" s="68">
        <v>8838</v>
      </c>
      <c r="J8" s="65"/>
    </row>
    <row r="9" spans="1:10" ht="17.5" customHeight="1">
      <c r="A9">
        <v>2023</v>
      </c>
      <c r="B9">
        <v>210009</v>
      </c>
      <c r="C9" t="s">
        <v>28</v>
      </c>
      <c r="D9" t="s">
        <v>176</v>
      </c>
      <c r="E9" s="64" t="s">
        <v>179</v>
      </c>
      <c r="F9" s="69">
        <v>2921370.3775499999</v>
      </c>
      <c r="G9" s="58">
        <f t="shared" si="0"/>
        <v>2921370377.5499997</v>
      </c>
      <c r="H9" s="68">
        <v>38924</v>
      </c>
      <c r="J9" s="65"/>
    </row>
    <row r="10" spans="1:10" ht="17.5" customHeight="1">
      <c r="A10">
        <v>2023</v>
      </c>
      <c r="B10">
        <v>210010</v>
      </c>
      <c r="C10" t="s">
        <v>90</v>
      </c>
      <c r="D10" t="s">
        <v>176</v>
      </c>
      <c r="E10" s="64" t="s">
        <v>179</v>
      </c>
      <c r="F10" s="69">
        <v>17419.65338</v>
      </c>
      <c r="G10" s="58">
        <f t="shared" si="0"/>
        <v>17419653.379999999</v>
      </c>
      <c r="H10" s="68">
        <v>0</v>
      </c>
      <c r="J10" s="65"/>
    </row>
    <row r="11" spans="1:10" ht="17.5" customHeight="1">
      <c r="A11">
        <v>2023</v>
      </c>
      <c r="B11">
        <v>210011</v>
      </c>
      <c r="C11" t="s">
        <v>91</v>
      </c>
      <c r="D11" t="s">
        <v>176</v>
      </c>
      <c r="E11" s="64" t="s">
        <v>179</v>
      </c>
      <c r="F11" s="69">
        <v>515518.5</v>
      </c>
      <c r="G11" s="58">
        <f t="shared" si="0"/>
        <v>515518500</v>
      </c>
      <c r="H11" s="68">
        <v>10717</v>
      </c>
      <c r="J11" s="65"/>
    </row>
    <row r="12" spans="1:10" ht="17.5" customHeight="1">
      <c r="A12">
        <v>2023</v>
      </c>
      <c r="B12">
        <v>210012</v>
      </c>
      <c r="C12" t="s">
        <v>92</v>
      </c>
      <c r="D12" t="s">
        <v>176</v>
      </c>
      <c r="E12" s="64" t="s">
        <v>179</v>
      </c>
      <c r="F12" s="69">
        <v>949076.15142000013</v>
      </c>
      <c r="G12" s="58">
        <f t="shared" si="0"/>
        <v>949076151.42000008</v>
      </c>
      <c r="H12" s="68">
        <v>15264</v>
      </c>
      <c r="J12" s="65"/>
    </row>
    <row r="13" spans="1:10" ht="17.5" customHeight="1">
      <c r="A13">
        <v>2023</v>
      </c>
      <c r="B13">
        <v>210013</v>
      </c>
      <c r="C13" t="s">
        <v>93</v>
      </c>
      <c r="D13" t="s">
        <v>176</v>
      </c>
      <c r="E13" s="64" t="s">
        <v>179</v>
      </c>
      <c r="F13" s="69">
        <v>34673.288090000002</v>
      </c>
      <c r="G13" s="58">
        <f t="shared" si="0"/>
        <v>34673288.090000004</v>
      </c>
      <c r="H13" s="68">
        <v>0</v>
      </c>
      <c r="J13" s="65"/>
    </row>
    <row r="14" spans="1:10" ht="17.5" customHeight="1">
      <c r="A14">
        <v>2023</v>
      </c>
      <c r="B14">
        <v>210015</v>
      </c>
      <c r="C14" t="s">
        <v>94</v>
      </c>
      <c r="D14" t="s">
        <v>176</v>
      </c>
      <c r="E14" s="64" t="s">
        <v>179</v>
      </c>
      <c r="F14" s="69">
        <v>638932.70114999998</v>
      </c>
      <c r="G14" s="58">
        <f t="shared" si="0"/>
        <v>638932701.14999998</v>
      </c>
      <c r="H14" s="68">
        <v>16575</v>
      </c>
      <c r="J14" s="65"/>
    </row>
    <row r="15" spans="1:10" ht="17.5" customHeight="1">
      <c r="A15">
        <v>2023</v>
      </c>
      <c r="B15">
        <v>210016</v>
      </c>
      <c r="C15" t="s">
        <v>95</v>
      </c>
      <c r="D15" t="s">
        <v>176</v>
      </c>
      <c r="E15" s="64" t="s">
        <v>179</v>
      </c>
      <c r="F15" s="69">
        <v>351439.07956000004</v>
      </c>
      <c r="G15" s="58">
        <f t="shared" si="0"/>
        <v>351439079.56000006</v>
      </c>
      <c r="H15" s="68">
        <v>10008</v>
      </c>
      <c r="J15" s="65"/>
    </row>
    <row r="16" spans="1:10" ht="17.5" customHeight="1">
      <c r="A16">
        <v>2023</v>
      </c>
      <c r="B16">
        <v>210017</v>
      </c>
      <c r="C16" t="s">
        <v>96</v>
      </c>
      <c r="D16" t="s">
        <v>176</v>
      </c>
      <c r="E16" s="64" t="s">
        <v>179</v>
      </c>
      <c r="F16" s="69">
        <v>90382.193150000006</v>
      </c>
      <c r="G16" s="58">
        <f t="shared" si="0"/>
        <v>90382193.150000006</v>
      </c>
      <c r="H16" s="68">
        <v>1361</v>
      </c>
      <c r="J16" s="65"/>
    </row>
    <row r="17" spans="1:10" ht="17.5" customHeight="1">
      <c r="A17">
        <v>2023</v>
      </c>
      <c r="B17">
        <v>210018</v>
      </c>
      <c r="C17" t="s">
        <v>36</v>
      </c>
      <c r="D17" t="s">
        <v>176</v>
      </c>
      <c r="E17" s="64" t="s">
        <v>179</v>
      </c>
      <c r="F17" s="69">
        <v>208039.74997</v>
      </c>
      <c r="G17" s="58">
        <v>192883.68515</v>
      </c>
      <c r="H17" s="68">
        <v>5202</v>
      </c>
      <c r="J17" s="65"/>
    </row>
    <row r="18" spans="1:10" ht="17.5" customHeight="1">
      <c r="A18">
        <v>2023</v>
      </c>
      <c r="B18">
        <v>210019</v>
      </c>
      <c r="C18" t="s">
        <v>97</v>
      </c>
      <c r="D18" t="s">
        <v>176</v>
      </c>
      <c r="E18" s="64" t="s">
        <v>179</v>
      </c>
      <c r="F18" s="69">
        <v>547529.41200000001</v>
      </c>
      <c r="G18" s="58">
        <f t="shared" si="0"/>
        <v>547529412</v>
      </c>
      <c r="H18" s="68">
        <v>15790</v>
      </c>
      <c r="J18" s="65"/>
    </row>
    <row r="19" spans="1:10" ht="17.5" customHeight="1">
      <c r="A19">
        <v>2023</v>
      </c>
      <c r="B19">
        <v>210022</v>
      </c>
      <c r="C19" t="s">
        <v>38</v>
      </c>
      <c r="D19" t="s">
        <v>176</v>
      </c>
      <c r="E19" s="64" t="s">
        <v>179</v>
      </c>
      <c r="F19" s="69">
        <v>404912.47441000002</v>
      </c>
      <c r="G19" s="58">
        <f t="shared" si="0"/>
        <v>404912474.41000003</v>
      </c>
      <c r="H19" s="68">
        <v>11341</v>
      </c>
      <c r="J19" s="65"/>
    </row>
    <row r="20" spans="1:10" ht="17.5" customHeight="1">
      <c r="A20">
        <v>2023</v>
      </c>
      <c r="B20">
        <v>210023</v>
      </c>
      <c r="C20" t="s">
        <v>98</v>
      </c>
      <c r="D20" t="s">
        <v>176</v>
      </c>
      <c r="E20" s="64" t="s">
        <v>179</v>
      </c>
      <c r="F20" s="69">
        <v>749524.8</v>
      </c>
      <c r="G20" s="58">
        <f t="shared" si="0"/>
        <v>749524800</v>
      </c>
      <c r="H20" s="68">
        <v>21326</v>
      </c>
      <c r="J20" s="65"/>
    </row>
    <row r="21" spans="1:10" ht="17.5" customHeight="1">
      <c r="A21">
        <v>2023</v>
      </c>
      <c r="B21">
        <v>210024</v>
      </c>
      <c r="C21" t="s">
        <v>99</v>
      </c>
      <c r="D21" t="s">
        <v>176</v>
      </c>
      <c r="E21" s="64" t="s">
        <v>179</v>
      </c>
      <c r="F21" s="69">
        <v>485128.24844</v>
      </c>
      <c r="G21" s="58">
        <f t="shared" si="0"/>
        <v>485128248.44</v>
      </c>
      <c r="H21" s="68">
        <v>8792</v>
      </c>
      <c r="J21" s="65"/>
    </row>
    <row r="22" spans="1:10" ht="17.5" customHeight="1">
      <c r="A22">
        <v>2023</v>
      </c>
      <c r="B22">
        <v>210027</v>
      </c>
      <c r="C22" t="s">
        <v>41</v>
      </c>
      <c r="D22" t="s">
        <v>176</v>
      </c>
      <c r="E22" s="64" t="s">
        <v>179</v>
      </c>
      <c r="F22" s="69">
        <v>387908.8</v>
      </c>
      <c r="G22" s="58">
        <f t="shared" si="0"/>
        <v>387908800</v>
      </c>
      <c r="H22" s="68">
        <v>9290</v>
      </c>
      <c r="J22" s="65"/>
    </row>
    <row r="23" spans="1:10" ht="17.5" customHeight="1">
      <c r="A23">
        <v>2023</v>
      </c>
      <c r="B23">
        <v>210028</v>
      </c>
      <c r="C23" t="s">
        <v>42</v>
      </c>
      <c r="D23" t="s">
        <v>176</v>
      </c>
      <c r="E23" s="64" t="s">
        <v>179</v>
      </c>
      <c r="F23" s="69">
        <v>217557.77484999999</v>
      </c>
      <c r="G23" s="58">
        <f t="shared" si="0"/>
        <v>217557774.84999999</v>
      </c>
      <c r="H23" s="68">
        <v>6102</v>
      </c>
      <c r="J23" s="65"/>
    </row>
    <row r="24" spans="1:10" ht="17.5" customHeight="1">
      <c r="A24">
        <v>2023</v>
      </c>
      <c r="B24">
        <v>210029</v>
      </c>
      <c r="C24" t="s">
        <v>43</v>
      </c>
      <c r="D24" t="s">
        <v>176</v>
      </c>
      <c r="E24" s="64" t="s">
        <v>179</v>
      </c>
      <c r="F24" s="69">
        <v>783284.69496999995</v>
      </c>
      <c r="G24" s="58">
        <f t="shared" si="0"/>
        <v>783284694.96999991</v>
      </c>
      <c r="H24" s="68">
        <v>15597</v>
      </c>
      <c r="J24" s="65"/>
    </row>
    <row r="25" spans="1:10" ht="17.5" customHeight="1">
      <c r="A25">
        <v>2023</v>
      </c>
      <c r="B25">
        <v>210030</v>
      </c>
      <c r="C25" t="s">
        <v>100</v>
      </c>
      <c r="D25" t="s">
        <v>176</v>
      </c>
      <c r="E25" s="64" t="s">
        <v>179</v>
      </c>
      <c r="F25" s="69">
        <v>55202.536429999993</v>
      </c>
      <c r="G25" s="58">
        <f t="shared" si="0"/>
        <v>55202536.429999992</v>
      </c>
      <c r="H25" s="68">
        <v>266</v>
      </c>
      <c r="J25" s="65"/>
    </row>
    <row r="26" spans="1:10" ht="17.5" customHeight="1">
      <c r="A26">
        <v>2023</v>
      </c>
      <c r="B26">
        <v>210032</v>
      </c>
      <c r="C26" t="s">
        <v>101</v>
      </c>
      <c r="D26" t="s">
        <v>176</v>
      </c>
      <c r="E26" s="64" t="s">
        <v>179</v>
      </c>
      <c r="F26" s="69">
        <v>188970.76800000001</v>
      </c>
      <c r="G26" s="58">
        <f t="shared" si="0"/>
        <v>188970768</v>
      </c>
      <c r="H26" s="68">
        <v>6062</v>
      </c>
      <c r="J26" s="65"/>
    </row>
    <row r="27" spans="1:10" ht="17.5" customHeight="1">
      <c r="A27">
        <v>2023</v>
      </c>
      <c r="B27">
        <v>210033</v>
      </c>
      <c r="C27" t="s">
        <v>102</v>
      </c>
      <c r="D27" t="s">
        <v>176</v>
      </c>
      <c r="E27" s="64" t="s">
        <v>179</v>
      </c>
      <c r="F27" s="69">
        <v>265924.52770999999</v>
      </c>
      <c r="G27" s="58">
        <f t="shared" si="0"/>
        <v>265924527.71000001</v>
      </c>
      <c r="H27" s="68">
        <v>9194</v>
      </c>
      <c r="J27" s="65"/>
    </row>
    <row r="28" spans="1:10" ht="17.5" customHeight="1">
      <c r="A28">
        <v>2023</v>
      </c>
      <c r="B28">
        <v>210034</v>
      </c>
      <c r="C28" t="s">
        <v>103</v>
      </c>
      <c r="D28" t="s">
        <v>176</v>
      </c>
      <c r="E28" s="64" t="s">
        <v>179</v>
      </c>
      <c r="F28" s="69">
        <v>210598.19430999999</v>
      </c>
      <c r="G28" s="58">
        <f t="shared" si="0"/>
        <v>210598194.31</v>
      </c>
      <c r="H28" s="68">
        <v>6306</v>
      </c>
      <c r="J28" s="65"/>
    </row>
    <row r="29" spans="1:10" ht="17.5" customHeight="1">
      <c r="A29">
        <v>2023</v>
      </c>
      <c r="B29">
        <v>210035</v>
      </c>
      <c r="C29" t="s">
        <v>48</v>
      </c>
      <c r="D29" t="s">
        <v>176</v>
      </c>
      <c r="E29" s="64" t="s">
        <v>179</v>
      </c>
      <c r="F29" s="69">
        <v>180096.13170000003</v>
      </c>
      <c r="G29" s="58">
        <f t="shared" si="0"/>
        <v>180096131.70000002</v>
      </c>
      <c r="H29" s="68">
        <v>5191</v>
      </c>
      <c r="J29" s="65"/>
    </row>
    <row r="30" spans="1:10" ht="17.5" customHeight="1">
      <c r="A30">
        <v>2023</v>
      </c>
      <c r="B30">
        <v>210037</v>
      </c>
      <c r="C30" t="s">
        <v>104</v>
      </c>
      <c r="D30" t="s">
        <v>176</v>
      </c>
      <c r="E30" s="64" t="s">
        <v>179</v>
      </c>
      <c r="F30" s="69">
        <v>290053.30944999994</v>
      </c>
      <c r="G30" s="58">
        <f t="shared" si="0"/>
        <v>290053309.44999993</v>
      </c>
      <c r="H30" s="68">
        <v>5633</v>
      </c>
      <c r="J30" s="65"/>
    </row>
    <row r="31" spans="1:10" ht="17.5" customHeight="1">
      <c r="A31">
        <v>2023</v>
      </c>
      <c r="B31">
        <v>210038</v>
      </c>
      <c r="C31" t="s">
        <v>105</v>
      </c>
      <c r="D31" t="s">
        <v>176</v>
      </c>
      <c r="E31" s="64" t="s">
        <v>179</v>
      </c>
      <c r="F31" s="69">
        <v>267729.20640999998</v>
      </c>
      <c r="G31" s="58">
        <f t="shared" si="0"/>
        <v>267729206.41</v>
      </c>
      <c r="H31" s="68">
        <v>3968</v>
      </c>
      <c r="J31" s="65"/>
    </row>
    <row r="32" spans="1:10" ht="17.5" customHeight="1">
      <c r="A32">
        <v>2023</v>
      </c>
      <c r="B32">
        <v>210039</v>
      </c>
      <c r="C32" t="s">
        <v>106</v>
      </c>
      <c r="D32" t="s">
        <v>176</v>
      </c>
      <c r="E32" s="64" t="s">
        <v>179</v>
      </c>
      <c r="F32" s="69">
        <v>175364.06</v>
      </c>
      <c r="G32" s="58">
        <f t="shared" si="0"/>
        <v>175364060</v>
      </c>
      <c r="H32" s="68">
        <v>5264</v>
      </c>
      <c r="J32" s="65"/>
    </row>
    <row r="33" spans="1:10" ht="17.5" customHeight="1">
      <c r="A33">
        <v>2023</v>
      </c>
      <c r="B33">
        <v>210040</v>
      </c>
      <c r="C33" t="s">
        <v>107</v>
      </c>
      <c r="D33" t="s">
        <v>176</v>
      </c>
      <c r="E33" s="64" t="s">
        <v>179</v>
      </c>
      <c r="F33" s="69">
        <v>310414.47956000001</v>
      </c>
      <c r="G33" s="58">
        <f t="shared" si="0"/>
        <v>310414479.56</v>
      </c>
      <c r="H33" s="68">
        <v>7736</v>
      </c>
      <c r="J33" s="65"/>
    </row>
    <row r="34" spans="1:10" ht="17.5" customHeight="1">
      <c r="A34">
        <v>2023</v>
      </c>
      <c r="B34">
        <v>210043</v>
      </c>
      <c r="C34" t="s">
        <v>53</v>
      </c>
      <c r="D34" t="s">
        <v>176</v>
      </c>
      <c r="E34" s="64" t="s">
        <v>179</v>
      </c>
      <c r="F34" s="69">
        <v>511681.31907999999</v>
      </c>
      <c r="G34" s="58">
        <f t="shared" si="0"/>
        <v>511681319.07999998</v>
      </c>
      <c r="H34" s="68">
        <v>15683</v>
      </c>
      <c r="J34" s="65"/>
    </row>
    <row r="35" spans="1:10" ht="17.5" customHeight="1">
      <c r="A35">
        <v>2023</v>
      </c>
      <c r="B35">
        <v>210044</v>
      </c>
      <c r="C35" t="s">
        <v>54</v>
      </c>
      <c r="D35" t="s">
        <v>176</v>
      </c>
      <c r="E35" s="64" t="s">
        <v>179</v>
      </c>
      <c r="F35" s="69">
        <v>497427.55871000001</v>
      </c>
      <c r="G35" s="58">
        <f t="shared" si="0"/>
        <v>497427558.71000004</v>
      </c>
      <c r="H35" s="68">
        <v>13501</v>
      </c>
      <c r="J35" s="65"/>
    </row>
    <row r="36" spans="1:10" ht="17.5" customHeight="1">
      <c r="A36">
        <v>2023</v>
      </c>
      <c r="B36">
        <v>210045</v>
      </c>
      <c r="C36" t="s">
        <v>108</v>
      </c>
      <c r="D36" t="s">
        <v>176</v>
      </c>
      <c r="E36" s="64" t="s">
        <v>179</v>
      </c>
      <c r="F36" s="69">
        <v>5920.6719999999996</v>
      </c>
      <c r="G36" s="58">
        <f t="shared" si="0"/>
        <v>5920672</v>
      </c>
      <c r="H36" s="68">
        <v>0</v>
      </c>
      <c r="J36" s="65"/>
    </row>
    <row r="37" spans="1:10" ht="17.5" customHeight="1">
      <c r="A37">
        <v>2023</v>
      </c>
      <c r="B37">
        <v>210048</v>
      </c>
      <c r="C37" t="s">
        <v>109</v>
      </c>
      <c r="D37" t="s">
        <v>176</v>
      </c>
      <c r="E37" s="64" t="s">
        <v>179</v>
      </c>
      <c r="F37" s="69">
        <v>356825.06566999998</v>
      </c>
      <c r="G37" s="58">
        <f t="shared" si="0"/>
        <v>356825065.66999996</v>
      </c>
      <c r="H37" s="68">
        <v>14547</v>
      </c>
      <c r="J37" s="65"/>
    </row>
    <row r="38" spans="1:10" ht="17.5" customHeight="1">
      <c r="A38">
        <v>2023</v>
      </c>
      <c r="B38">
        <v>210049</v>
      </c>
      <c r="C38" t="s">
        <v>57</v>
      </c>
      <c r="D38" t="s">
        <v>176</v>
      </c>
      <c r="E38" s="64" t="s">
        <v>179</v>
      </c>
      <c r="F38" s="69">
        <v>367721.75466000009</v>
      </c>
      <c r="G38" s="58">
        <f t="shared" si="0"/>
        <v>367721754.66000009</v>
      </c>
      <c r="H38" s="68">
        <v>11748</v>
      </c>
      <c r="J38" s="65"/>
    </row>
    <row r="39" spans="1:10" ht="17.5" customHeight="1">
      <c r="A39">
        <v>2023</v>
      </c>
      <c r="B39">
        <v>210051</v>
      </c>
      <c r="C39" t="s">
        <v>110</v>
      </c>
      <c r="D39" t="s">
        <v>176</v>
      </c>
      <c r="E39" s="64" t="s">
        <v>179</v>
      </c>
      <c r="F39" s="69">
        <v>308601.2</v>
      </c>
      <c r="G39" s="58">
        <f t="shared" si="0"/>
        <v>308601200</v>
      </c>
      <c r="H39" s="68">
        <v>9080</v>
      </c>
      <c r="J39" s="65"/>
    </row>
    <row r="40" spans="1:10" ht="17.5" customHeight="1">
      <c r="A40">
        <v>2023</v>
      </c>
      <c r="B40">
        <v>210055</v>
      </c>
      <c r="C40" t="s">
        <v>111</v>
      </c>
      <c r="D40" t="s">
        <v>176</v>
      </c>
      <c r="E40" s="64" t="s">
        <v>179</v>
      </c>
      <c r="F40" s="69">
        <v>36009.146899999992</v>
      </c>
      <c r="G40" s="58">
        <f t="shared" si="0"/>
        <v>36009146.899999991</v>
      </c>
      <c r="H40" s="68">
        <v>0</v>
      </c>
      <c r="J40" s="65"/>
    </row>
    <row r="41" spans="1:10" ht="17.5" customHeight="1">
      <c r="A41">
        <v>2023</v>
      </c>
      <c r="B41">
        <v>210056</v>
      </c>
      <c r="C41" t="s">
        <v>112</v>
      </c>
      <c r="D41" t="s">
        <v>176</v>
      </c>
      <c r="E41" s="64" t="s">
        <v>179</v>
      </c>
      <c r="F41" s="69">
        <v>308835.32736</v>
      </c>
      <c r="G41" s="58">
        <f t="shared" si="0"/>
        <v>308835327.36000001</v>
      </c>
      <c r="H41" s="68">
        <v>7770</v>
      </c>
      <c r="J41" s="65"/>
    </row>
    <row r="42" spans="1:10" ht="17.5" customHeight="1">
      <c r="A42">
        <v>2023</v>
      </c>
      <c r="B42">
        <v>210057</v>
      </c>
      <c r="C42" t="s">
        <v>61</v>
      </c>
      <c r="D42" t="s">
        <v>176</v>
      </c>
      <c r="E42" s="64" t="s">
        <v>179</v>
      </c>
      <c r="F42" s="69">
        <v>534307.36471999995</v>
      </c>
      <c r="G42" s="58">
        <f t="shared" si="0"/>
        <v>534307364.71999997</v>
      </c>
      <c r="H42" s="68">
        <v>16904</v>
      </c>
      <c r="J42" s="65"/>
    </row>
    <row r="43" spans="1:10" ht="17.5" customHeight="1">
      <c r="A43">
        <v>2023</v>
      </c>
      <c r="B43">
        <v>210058</v>
      </c>
      <c r="C43" t="s">
        <v>113</v>
      </c>
      <c r="D43" t="s">
        <v>176</v>
      </c>
      <c r="E43" s="64" t="s">
        <v>179</v>
      </c>
      <c r="F43" s="69">
        <v>143817.41226000001</v>
      </c>
      <c r="G43" s="58">
        <f t="shared" si="0"/>
        <v>143817412.26000002</v>
      </c>
      <c r="H43" s="68">
        <v>1778</v>
      </c>
      <c r="J43" s="65"/>
    </row>
    <row r="44" spans="1:10" ht="17.5" customHeight="1">
      <c r="A44">
        <v>2023</v>
      </c>
      <c r="B44">
        <v>210060</v>
      </c>
      <c r="C44" t="s">
        <v>63</v>
      </c>
      <c r="D44" t="s">
        <v>176</v>
      </c>
      <c r="E44" s="64" t="s">
        <v>179</v>
      </c>
      <c r="F44" s="69">
        <v>64761.498179999995</v>
      </c>
      <c r="G44" s="58">
        <f t="shared" si="0"/>
        <v>64761498.179999992</v>
      </c>
      <c r="H44" s="68">
        <v>1916</v>
      </c>
      <c r="J44" s="65"/>
    </row>
    <row r="45" spans="1:10" ht="17.5" customHeight="1">
      <c r="A45">
        <v>2023</v>
      </c>
      <c r="B45">
        <v>210061</v>
      </c>
      <c r="C45" t="s">
        <v>64</v>
      </c>
      <c r="D45" t="s">
        <v>176</v>
      </c>
      <c r="E45" s="64" t="s">
        <v>179</v>
      </c>
      <c r="F45" s="69">
        <v>125786.8</v>
      </c>
      <c r="G45" s="58">
        <f t="shared" si="0"/>
        <v>125786800</v>
      </c>
      <c r="H45" s="68">
        <v>2745</v>
      </c>
      <c r="J45" s="65"/>
    </row>
    <row r="46" spans="1:10" ht="17.5" customHeight="1">
      <c r="A46">
        <v>2023</v>
      </c>
      <c r="B46">
        <v>210062</v>
      </c>
      <c r="C46" t="s">
        <v>65</v>
      </c>
      <c r="D46" t="s">
        <v>176</v>
      </c>
      <c r="E46" s="64" t="s">
        <v>179</v>
      </c>
      <c r="F46" s="69">
        <v>318000.68629999994</v>
      </c>
      <c r="G46" s="58">
        <f t="shared" si="0"/>
        <v>318000686.29999995</v>
      </c>
      <c r="H46" s="68">
        <v>10387</v>
      </c>
      <c r="J46" s="65"/>
    </row>
    <row r="47" spans="1:10" ht="17.5" customHeight="1">
      <c r="A47">
        <v>2023</v>
      </c>
      <c r="B47">
        <v>210063</v>
      </c>
      <c r="C47" t="s">
        <v>114</v>
      </c>
      <c r="D47" t="s">
        <v>176</v>
      </c>
      <c r="E47" s="64" t="s">
        <v>179</v>
      </c>
      <c r="F47" s="69">
        <v>458422.52521000011</v>
      </c>
      <c r="G47" s="58">
        <f t="shared" si="0"/>
        <v>458422525.2100001</v>
      </c>
      <c r="H47" s="68">
        <v>13180</v>
      </c>
      <c r="J47" s="65"/>
    </row>
    <row r="48" spans="1:10" ht="17.5" customHeight="1">
      <c r="A48">
        <v>2023</v>
      </c>
      <c r="B48">
        <v>210064</v>
      </c>
      <c r="C48" t="s">
        <v>17</v>
      </c>
      <c r="D48" t="s">
        <v>176</v>
      </c>
      <c r="E48" s="64" t="s">
        <v>179</v>
      </c>
      <c r="F48" s="69">
        <v>68907.085720000003</v>
      </c>
      <c r="G48" s="58">
        <f t="shared" si="0"/>
        <v>68907085.719999999</v>
      </c>
      <c r="H48" s="68">
        <v>937</v>
      </c>
      <c r="J48" s="65"/>
    </row>
    <row r="49" spans="1:10" ht="17.5" customHeight="1">
      <c r="A49">
        <v>2023</v>
      </c>
      <c r="B49">
        <v>210065</v>
      </c>
      <c r="C49" t="s">
        <v>67</v>
      </c>
      <c r="D49" t="s">
        <v>176</v>
      </c>
      <c r="E49" s="64" t="s">
        <v>179</v>
      </c>
      <c r="F49" s="69">
        <v>140664.29999999999</v>
      </c>
      <c r="G49" s="58">
        <f t="shared" si="0"/>
        <v>140664300</v>
      </c>
      <c r="H49" s="68">
        <v>6216</v>
      </c>
      <c r="J49" s="65"/>
    </row>
    <row r="50" spans="1:10" ht="17.5" customHeight="1">
      <c r="A50">
        <v>2023</v>
      </c>
      <c r="B50">
        <v>210087</v>
      </c>
      <c r="C50" t="s">
        <v>68</v>
      </c>
      <c r="D50" t="s">
        <v>176</v>
      </c>
      <c r="E50" s="64" t="s">
        <v>179</v>
      </c>
      <c r="F50" s="69">
        <v>17967.5</v>
      </c>
      <c r="G50" s="58">
        <f t="shared" si="0"/>
        <v>17967500</v>
      </c>
      <c r="H50" s="68">
        <v>0</v>
      </c>
      <c r="J50" s="65"/>
    </row>
    <row r="51" spans="1:10" ht="17.5" customHeight="1">
      <c r="A51">
        <v>2023</v>
      </c>
      <c r="B51">
        <v>210088</v>
      </c>
      <c r="C51" t="s">
        <v>69</v>
      </c>
      <c r="D51" t="s">
        <v>176</v>
      </c>
      <c r="E51" s="64" t="s">
        <v>179</v>
      </c>
      <c r="F51" s="69">
        <v>8648.5905099999982</v>
      </c>
      <c r="G51" s="58">
        <f t="shared" si="0"/>
        <v>8648590.5099999979</v>
      </c>
      <c r="H51" s="68">
        <v>0</v>
      </c>
      <c r="J51" s="65"/>
    </row>
    <row r="52" spans="1:10" ht="17.5" customHeight="1">
      <c r="A52">
        <v>2023</v>
      </c>
      <c r="B52">
        <v>210333</v>
      </c>
      <c r="C52" t="s">
        <v>115</v>
      </c>
      <c r="D52" t="s">
        <v>176</v>
      </c>
      <c r="E52" s="64" t="s">
        <v>179</v>
      </c>
      <c r="F52" s="69">
        <v>21233.763649999997</v>
      </c>
      <c r="G52" s="58">
        <f t="shared" si="0"/>
        <v>21233763.649999999</v>
      </c>
      <c r="H52" s="68">
        <v>0</v>
      </c>
      <c r="J52" s="65"/>
    </row>
    <row r="53" spans="1:10" ht="17.5" customHeight="1">
      <c r="A53">
        <v>2023</v>
      </c>
      <c r="B53">
        <v>213300</v>
      </c>
      <c r="C53" t="s">
        <v>71</v>
      </c>
      <c r="D53" t="s">
        <v>176</v>
      </c>
      <c r="E53" s="64" t="s">
        <v>179</v>
      </c>
      <c r="F53" s="69">
        <v>66345.922999999995</v>
      </c>
      <c r="G53" s="58">
        <f t="shared" si="0"/>
        <v>66345922.999999993</v>
      </c>
      <c r="H53" s="68">
        <v>430</v>
      </c>
      <c r="J53" s="65"/>
    </row>
    <row r="54" spans="1:10" ht="17.5" customHeight="1">
      <c r="A54">
        <v>2023</v>
      </c>
      <c r="B54">
        <v>214000</v>
      </c>
      <c r="C54" t="s">
        <v>72</v>
      </c>
      <c r="D54" t="s">
        <v>176</v>
      </c>
      <c r="E54" s="64" t="s">
        <v>179</v>
      </c>
      <c r="F54" s="69">
        <v>205167.07451000001</v>
      </c>
      <c r="G54" s="58">
        <f t="shared" si="0"/>
        <v>205167074.51000002</v>
      </c>
      <c r="H54" s="68">
        <v>8318</v>
      </c>
      <c r="J54" s="65"/>
    </row>
    <row r="55" spans="1:10" ht="17.5" customHeight="1">
      <c r="A55">
        <v>2023</v>
      </c>
      <c r="B55">
        <v>214003</v>
      </c>
      <c r="C55" t="s">
        <v>73</v>
      </c>
      <c r="D55" t="s">
        <v>176</v>
      </c>
      <c r="E55" s="64" t="s">
        <v>179</v>
      </c>
      <c r="F55" s="69">
        <v>29241.1</v>
      </c>
      <c r="G55" s="58">
        <f t="shared" si="0"/>
        <v>29241100</v>
      </c>
      <c r="H55" s="68">
        <v>1737</v>
      </c>
      <c r="J55" s="65"/>
    </row>
    <row r="56" spans="1:10" ht="17.5" customHeight="1">
      <c r="A56">
        <v>2023</v>
      </c>
      <c r="B56">
        <v>214020</v>
      </c>
      <c r="C56" t="s">
        <v>183</v>
      </c>
      <c r="D56" t="s">
        <v>176</v>
      </c>
      <c r="E56" s="64" t="s">
        <v>179</v>
      </c>
      <c r="F56" s="69">
        <v>8862.4</v>
      </c>
      <c r="G56" s="58">
        <f t="shared" si="0"/>
        <v>8862400</v>
      </c>
      <c r="H56">
        <v>686</v>
      </c>
      <c r="J56" s="65"/>
    </row>
    <row r="57" spans="1:10" ht="17.5" customHeight="1">
      <c r="A57">
        <v>2023</v>
      </c>
      <c r="B57">
        <v>218992</v>
      </c>
      <c r="C57" t="s">
        <v>75</v>
      </c>
      <c r="D57" t="s">
        <v>176</v>
      </c>
      <c r="E57" s="64" t="s">
        <v>179</v>
      </c>
      <c r="F57" s="69">
        <v>261221.51672000007</v>
      </c>
      <c r="G57" s="58">
        <f t="shared" si="0"/>
        <v>261221516.72000006</v>
      </c>
      <c r="H57" s="68">
        <v>3367</v>
      </c>
      <c r="J57" s="65"/>
    </row>
    <row r="58" spans="1:10">
      <c r="B58" t="s">
        <v>186</v>
      </c>
      <c r="E58" s="58"/>
      <c r="F58" s="67"/>
    </row>
    <row r="59" spans="1:10">
      <c r="E59" s="58"/>
      <c r="F59" s="6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492725-BBCE-452B-B788-95181F178D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D20E4B-5DF6-4891-9AA7-4C227F458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EC24E5-99D5-4B86-AEC7-059A42348C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FY2020 Original</vt:lpstr>
      <vt:lpstr>Alpha</vt:lpstr>
      <vt:lpstr>FY2023 SCH 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Daniela Tamayo</cp:lastModifiedBy>
  <dcterms:created xsi:type="dcterms:W3CDTF">2015-07-14T20:42:21Z</dcterms:created>
  <dcterms:modified xsi:type="dcterms:W3CDTF">2024-12-11T20:12:50Z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