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https://mdhscrc-my.sharepoint.com/personal/dtamayo_mdhscrc_onmicrosoft_com/Documents/Daniela_One Drive/All Files/Web Inputs/CRISP Assessment/"/>
    </mc:Choice>
  </mc:AlternateContent>
  <xr:revisionPtr revIDLastSave="8" documentId="8_{2FFAA1F6-4C81-4995-93EB-325EFC69E7B7}" xr6:coauthVersionLast="47" xr6:coauthVersionMax="47" xr10:uidLastSave="{D1E0D2E1-A43A-45EA-A5DD-85A80D0A3A1B}"/>
  <bookViews>
    <workbookView xWindow="38290" yWindow="-110" windowWidth="38620" windowHeight="21220" xr2:uid="{00000000-000D-0000-FFFF-FFFF00000000}"/>
  </bookViews>
  <sheets>
    <sheet name="FY2024" sheetId="2" r:id="rId1"/>
    <sheet name="FY23 SCH RE" sheetId="3" r:id="rId2"/>
  </sheets>
  <externalReferences>
    <externalReference r:id="rId3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3" i="2" l="1"/>
  <c r="C63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C12" i="2" l="1"/>
  <c r="C64" i="2" l="1"/>
  <c r="G2" i="3"/>
  <c r="D12" i="2" s="1"/>
  <c r="D64" i="2" l="1"/>
  <c r="E6" i="2"/>
  <c r="E63" i="2" s="1"/>
  <c r="E39" i="2" l="1"/>
  <c r="E49" i="2"/>
  <c r="E28" i="2"/>
  <c r="E37" i="2"/>
  <c r="E13" i="2"/>
  <c r="E52" i="2"/>
  <c r="E57" i="2"/>
  <c r="E22" i="2"/>
  <c r="E34" i="2"/>
  <c r="E48" i="2"/>
  <c r="E16" i="2"/>
  <c r="E38" i="2"/>
  <c r="E41" i="2"/>
  <c r="E26" i="2"/>
  <c r="E47" i="2"/>
  <c r="E43" i="2"/>
  <c r="E32" i="2"/>
  <c r="E23" i="2"/>
  <c r="E46" i="2"/>
  <c r="E30" i="2"/>
  <c r="E45" i="2"/>
  <c r="E25" i="2"/>
  <c r="E18" i="2"/>
  <c r="E36" i="2"/>
  <c r="E54" i="2"/>
  <c r="E35" i="2"/>
  <c r="E33" i="2"/>
  <c r="F63" i="2"/>
  <c r="G63" i="2" s="1"/>
  <c r="H63" i="2" s="1"/>
  <c r="E20" i="2"/>
  <c r="E14" i="2"/>
  <c r="E42" i="2"/>
  <c r="E44" i="2"/>
  <c r="E31" i="2"/>
  <c r="E17" i="2"/>
  <c r="E19" i="2"/>
  <c r="E62" i="2"/>
  <c r="E40" i="2"/>
  <c r="E59" i="2"/>
  <c r="E29" i="2"/>
  <c r="E21" i="2"/>
  <c r="E27" i="2"/>
  <c r="E56" i="2"/>
  <c r="E50" i="2"/>
  <c r="E55" i="2"/>
  <c r="E61" i="2"/>
  <c r="E24" i="2"/>
  <c r="E15" i="2"/>
  <c r="E60" i="2"/>
  <c r="E58" i="2"/>
  <c r="E51" i="2"/>
  <c r="E53" i="2"/>
  <c r="F41" i="2"/>
  <c r="G41" i="2" s="1"/>
  <c r="H41" i="2" s="1"/>
  <c r="F53" i="2"/>
  <c r="F57" i="2"/>
  <c r="F61" i="2"/>
  <c r="G61" i="2" s="1"/>
  <c r="H61" i="2" s="1"/>
  <c r="F31" i="2"/>
  <c r="F35" i="2"/>
  <c r="F47" i="2"/>
  <c r="F59" i="2"/>
  <c r="F39" i="2"/>
  <c r="G39" i="2" s="1"/>
  <c r="H39" i="2" s="1"/>
  <c r="F43" i="2"/>
  <c r="F51" i="2"/>
  <c r="F55" i="2"/>
  <c r="F32" i="2"/>
  <c r="G32" i="2" s="1"/>
  <c r="H32" i="2" s="1"/>
  <c r="F40" i="2"/>
  <c r="F44" i="2"/>
  <c r="F56" i="2"/>
  <c r="F29" i="2"/>
  <c r="F45" i="2"/>
  <c r="G45" i="2" s="1"/>
  <c r="H45" i="2" s="1"/>
  <c r="F48" i="2"/>
  <c r="G48" i="2" s="1"/>
  <c r="H48" i="2" s="1"/>
  <c r="F42" i="2"/>
  <c r="G42" i="2" s="1"/>
  <c r="H42" i="2" s="1"/>
  <c r="F38" i="2"/>
  <c r="G38" i="2" s="1"/>
  <c r="H38" i="2" s="1"/>
  <c r="F30" i="2"/>
  <c r="G30" i="2" s="1"/>
  <c r="H30" i="2" s="1"/>
  <c r="F52" i="2"/>
  <c r="F62" i="2"/>
  <c r="F58" i="2"/>
  <c r="G58" i="2" s="1"/>
  <c r="H58" i="2" s="1"/>
  <c r="F49" i="2"/>
  <c r="G49" i="2" s="1"/>
  <c r="H49" i="2" s="1"/>
  <c r="F37" i="2"/>
  <c r="G37" i="2" s="1"/>
  <c r="H37" i="2" s="1"/>
  <c r="F36" i="2"/>
  <c r="F46" i="2"/>
  <c r="G46" i="2" s="1"/>
  <c r="H46" i="2" s="1"/>
  <c r="F54" i="2"/>
  <c r="G54" i="2" s="1"/>
  <c r="H54" i="2" s="1"/>
  <c r="F50" i="2"/>
  <c r="G50" i="2" s="1"/>
  <c r="H50" i="2" s="1"/>
  <c r="F34" i="2"/>
  <c r="G34" i="2" s="1"/>
  <c r="H34" i="2" s="1"/>
  <c r="F60" i="2"/>
  <c r="F33" i="2"/>
  <c r="G33" i="2" s="1"/>
  <c r="H33" i="2" s="1"/>
  <c r="G59" i="2"/>
  <c r="H59" i="2" s="1"/>
  <c r="G55" i="2"/>
  <c r="H55" i="2" s="1"/>
  <c r="F27" i="2"/>
  <c r="F19" i="2"/>
  <c r="G19" i="2" s="1"/>
  <c r="H19" i="2" s="1"/>
  <c r="F25" i="2"/>
  <c r="F15" i="2"/>
  <c r="F16" i="2"/>
  <c r="G16" i="2" s="1"/>
  <c r="H16" i="2" s="1"/>
  <c r="F23" i="2"/>
  <c r="G23" i="2" s="1"/>
  <c r="H23" i="2" s="1"/>
  <c r="F13" i="2"/>
  <c r="G13" i="2" s="1"/>
  <c r="H13" i="2" s="1"/>
  <c r="F24" i="2"/>
  <c r="G24" i="2" s="1"/>
  <c r="H24" i="2" s="1"/>
  <c r="F28" i="2"/>
  <c r="G28" i="2" s="1"/>
  <c r="H28" i="2" s="1"/>
  <c r="F20" i="2"/>
  <c r="G20" i="2" s="1"/>
  <c r="H20" i="2" s="1"/>
  <c r="F22" i="2"/>
  <c r="F21" i="2"/>
  <c r="F26" i="2"/>
  <c r="F14" i="2"/>
  <c r="F17" i="2"/>
  <c r="G17" i="2" s="1"/>
  <c r="H17" i="2" s="1"/>
  <c r="F18" i="2"/>
  <c r="G18" i="2" s="1"/>
  <c r="H18" i="2" s="1"/>
  <c r="E12" i="2"/>
  <c r="F12" i="2"/>
  <c r="G43" i="2" l="1"/>
  <c r="H43" i="2" s="1"/>
  <c r="G29" i="2"/>
  <c r="H29" i="2" s="1"/>
  <c r="G57" i="2"/>
  <c r="H57" i="2" s="1"/>
  <c r="G14" i="2"/>
  <c r="H14" i="2" s="1"/>
  <c r="G15" i="2"/>
  <c r="H15" i="2" s="1"/>
  <c r="G36" i="2"/>
  <c r="H36" i="2" s="1"/>
  <c r="G26" i="2"/>
  <c r="H26" i="2" s="1"/>
  <c r="G60" i="2"/>
  <c r="H60" i="2" s="1"/>
  <c r="G21" i="2"/>
  <c r="H21" i="2" s="1"/>
  <c r="G22" i="2"/>
  <c r="H22" i="2" s="1"/>
  <c r="G25" i="2"/>
  <c r="H25" i="2" s="1"/>
  <c r="G52" i="2"/>
  <c r="H52" i="2" s="1"/>
  <c r="G44" i="2"/>
  <c r="H44" i="2" s="1"/>
  <c r="G47" i="2"/>
  <c r="H47" i="2" s="1"/>
  <c r="G56" i="2"/>
  <c r="H56" i="2" s="1"/>
  <c r="G35" i="2"/>
  <c r="H35" i="2" s="1"/>
  <c r="G40" i="2"/>
  <c r="H40" i="2" s="1"/>
  <c r="G62" i="2"/>
  <c r="H62" i="2" s="1"/>
  <c r="G31" i="2"/>
  <c r="H31" i="2" s="1"/>
  <c r="G51" i="2"/>
  <c r="H51" i="2" s="1"/>
  <c r="G27" i="2"/>
  <c r="H27" i="2" s="1"/>
  <c r="G53" i="2"/>
  <c r="H53" i="2" s="1"/>
  <c r="E64" i="2"/>
  <c r="F64" i="2"/>
  <c r="G12" i="2"/>
  <c r="H12" i="2" s="1"/>
  <c r="H64" i="2" l="1"/>
  <c r="G64" i="2"/>
</calcChain>
</file>

<file path=xl/sharedStrings.xml><?xml version="1.0" encoding="utf-8"?>
<sst xmlns="http://schemas.openxmlformats.org/spreadsheetml/2006/main" count="307" uniqueCount="92">
  <si>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</si>
  <si>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</si>
  <si>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</si>
  <si>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</si>
  <si>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</si>
  <si>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</si>
  <si>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</si>
  <si>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</si>
  <si>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</si>
  <si>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</si>
  <si>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</si>
  <si>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</si>
  <si>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</si>
  <si>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</si>
  <si>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</si>
  <si>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</si>
  <si>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</si>
  <si>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</si>
  <si>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</si>
  <si>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</si>
  <si>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</si>
  <si>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</si>
  <si>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</si>
  <si>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</si>
  <si>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</si>
  <si>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</si>
  <si>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</si>
  <si>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</si>
  <si>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</si>
  <si>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</si>
  <si>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</si>
  <si>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</si>
  <si>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</si>
  <si>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</si>
  <si>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</si>
  <si>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</si>
  <si>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</si>
  <si>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</si>
  <si>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</si>
  <si>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</si>
  <si>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</si>
  <si>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</si>
  <si>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</si>
  <si>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</si>
  <si>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</si>
  <si>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</si>
  <si>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</si>
  <si>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</si>
  <si>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</si>
  <si>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</si>
  <si>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</si>
  <si>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</si>
  <si>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</si>
  <si>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</si>
  <si>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</si>
  <si>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</si>
  <si>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</si>
  <si>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</si>
  <si>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</si>
  <si>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</si>
  <si>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</si>
  <si>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</si>
  <si>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</si>
  <si>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</si>
  <si>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</si>
  <si>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</si>
  <si>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</si>
  <si>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</si>
  <si>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</si>
  <si>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</si>
  <si>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</si>
  <si>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</si>
  <si>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</si>
  <si>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</si>
  <si>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</si>
  <si>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</si>
  <si>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</si>
  <si>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</si>
  <si>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</si>
  <si>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REGULATED</t>
  </si>
  <si>
    <t>UM-Capital Regional Medical Center</t>
  </si>
  <si>
    <t>UM-SRH at Cambridge</t>
  </si>
  <si>
    <t>Grace Medical Center</t>
  </si>
  <si>
    <t>for RY 2025</t>
  </si>
  <si>
    <t>Admissions and Revenue data comes from FY23 RE Scheduled (Admissions and Regulated Gross Patient Revenue)</t>
  </si>
  <si>
    <t>FY2023</t>
  </si>
  <si>
    <t>J. Kent McNew Family Medical Center</t>
  </si>
  <si>
    <t>September 1, 2024</t>
  </si>
  <si>
    <t>December 1, 2024</t>
  </si>
  <si>
    <t>March 1, 2025</t>
  </si>
  <si>
    <t>FY2023 ADMISSIONS</t>
  </si>
  <si>
    <t>FY2023REVENUE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</si>
</sst>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  <numFmt numFmtId="170" formatCode="_(* #,##0.000_);_(* \(#,##0.000\);_(* &quot;-&quot;??_);_(@_)"/>
  </numFmts>
  <fonts count="20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4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64" fontId="8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3" fontId="4" fillId="0" borderId="1" xfId="0" applyNumberFormat="1" applyFont="1" applyBorder="1" applyProtection="1">
      <protection locked="0"/>
    </xf>
    <xf numFmtId="0" fontId="4" fillId="0" borderId="1" xfId="0" applyFont="1" applyBorder="1"/>
    <xf numFmtId="164" fontId="3" fillId="0" borderId="0" xfId="0" applyNumberFormat="1" applyFont="1" applyAlignment="1">
      <alignment horizontal="centerContinuous"/>
    </xf>
    <xf numFmtId="167" fontId="4" fillId="0" borderId="0" xfId="0" applyNumberFormat="1" applyFont="1"/>
    <xf numFmtId="167" fontId="4" fillId="0" borderId="2" xfId="0" applyNumberFormat="1" applyFont="1" applyBorder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7" fontId="12" fillId="0" borderId="0" xfId="1" applyNumberFormat="1" applyFont="1"/>
    <xf numFmtId="0" fontId="10" fillId="0" borderId="0" xfId="0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166" fontId="0" fillId="0" borderId="0" xfId="1" applyNumberFormat="1" applyFont="1"/>
    <xf numFmtId="3" fontId="17" fillId="0" borderId="0" xfId="0" applyNumberFormat="1" applyFont="1"/>
    <xf numFmtId="164" fontId="3" fillId="0" borderId="0" xfId="0" applyNumberFormat="1" applyFont="1" applyAlignment="1">
      <alignment horizontal="center"/>
    </xf>
    <xf numFmtId="15" fontId="18" fillId="0" borderId="0" xfId="0" quotePrefix="1" applyNumberFormat="1" applyFont="1" applyAlignment="1">
      <alignment horizontal="center"/>
    </xf>
    <xf numFmtId="0" fontId="18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19" fillId="0" borderId="0" xfId="3" applyNumberFormat="1" applyFont="1"/>
    <xf numFmtId="0" fontId="10" fillId="0" borderId="0" xfId="0" applyFont="1"/>
    <xf numFmtId="164" fontId="10" fillId="0" borderId="0" xfId="0" applyNumberFormat="1" applyFont="1"/>
    <xf numFmtId="170" fontId="0" fillId="0" borderId="0" xfId="1" applyNumberFormat="1" applyFo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6" xr:uid="{00000000-0005-0000-0000-000004000000}"/>
    <cellStyle name="Normal 3" xfId="7" xr:uid="{00000000-0005-0000-0000-000005000000}"/>
    <cellStyle name="Normal 4" xfId="4" xr:uid="{00000000-0005-0000-0000-000006000000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Y%202016/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M1" sqref="AM1"/>
    </sheetView>
  </sheetViews>
  <sheetFormatPr defaultRowHeight="14.5"/>
  <cols>
    <col min="1" max="1" width="14.54296875" customWidth="1"/>
    <col min="2" max="2" width="51" customWidth="1"/>
    <col min="3" max="3" width="18.6328125" customWidth="1"/>
    <col min="4" max="4" width="24.1796875" customWidth="1"/>
    <col min="5" max="5" width="17.6328125" customWidth="1"/>
    <col min="6" max="6" width="15.54296875" customWidth="1"/>
    <col min="7" max="7" width="21" customWidth="1"/>
    <col min="8" max="8" width="17.81640625" customWidth="1"/>
    <col min="10" max="10" width="15.26953125" bestFit="1" customWidth="1"/>
    <col min="13" max="13" width="10" bestFit="1" customWidth="1"/>
  </cols>
  <sheetData>
    <row r="1" spans="1:13" ht="30">
      <c r="A1" s="1"/>
      <c r="B1" s="24" t="s">
        <v>0</v>
      </c>
      <c r="C1" s="2"/>
      <c r="D1" s="3"/>
      <c r="E1" s="2"/>
      <c r="F1" s="2"/>
      <c r="G1" s="2"/>
      <c r="H1" s="25"/>
    </row>
    <row r="2" spans="1:13" ht="18.5">
      <c r="A2" s="1"/>
      <c r="B2" s="16" t="s">
        <v>18</v>
      </c>
      <c r="C2" s="2"/>
      <c r="D2" s="3"/>
      <c r="E2" s="2"/>
      <c r="F2" s="2"/>
      <c r="G2" s="2"/>
      <c r="H2" s="2"/>
    </row>
    <row r="3" spans="1:13" ht="18.5">
      <c r="A3" s="1"/>
      <c r="B3" s="43" t="s">
        <v>83</v>
      </c>
      <c r="C3" s="43"/>
      <c r="D3" s="43"/>
      <c r="E3" s="43"/>
      <c r="F3" s="43"/>
      <c r="G3" s="43"/>
      <c r="H3" s="2"/>
    </row>
    <row r="4" spans="1:13" ht="18.5">
      <c r="A4" s="1"/>
      <c r="B4" s="4"/>
      <c r="C4" s="5"/>
      <c r="D4" s="6"/>
      <c r="E4" s="5"/>
      <c r="F4" s="5"/>
      <c r="G4" s="1"/>
      <c r="H4" s="1"/>
    </row>
    <row r="5" spans="1:13" ht="18">
      <c r="A5" s="1"/>
      <c r="B5" s="1"/>
      <c r="C5" s="1"/>
      <c r="D5" s="7" t="s">
        <v>1</v>
      </c>
      <c r="E5" s="26">
        <v>8420000</v>
      </c>
      <c r="F5" s="5"/>
      <c r="G5" s="1"/>
      <c r="H5" s="1"/>
    </row>
    <row r="6" spans="1:13" ht="18">
      <c r="A6" s="1"/>
      <c r="B6" s="1"/>
      <c r="C6" s="1"/>
      <c r="D6" s="7" t="s">
        <v>2</v>
      </c>
      <c r="E6" s="8">
        <f>E5/2</f>
        <v>4210000</v>
      </c>
      <c r="F6" s="5"/>
      <c r="G6" s="1"/>
      <c r="H6" s="23"/>
    </row>
    <row r="7" spans="1:13" ht="18">
      <c r="A7" s="1"/>
      <c r="B7" s="1"/>
      <c r="C7" s="1"/>
      <c r="D7" s="7"/>
      <c r="E7" s="8"/>
      <c r="F7" s="5"/>
      <c r="G7" s="40"/>
      <c r="H7" s="35" t="s">
        <v>87</v>
      </c>
    </row>
    <row r="8" spans="1:13" ht="17.5">
      <c r="A8" s="1"/>
      <c r="B8" s="1"/>
      <c r="C8" s="5"/>
      <c r="D8" s="6"/>
      <c r="E8" s="9" t="s">
        <v>72</v>
      </c>
      <c r="F8" s="9" t="s">
        <v>72</v>
      </c>
      <c r="G8" s="41"/>
      <c r="H8" s="36" t="s">
        <v>88</v>
      </c>
    </row>
    <row r="9" spans="1:13" ht="18">
      <c r="A9" s="1"/>
      <c r="B9" s="1"/>
      <c r="C9" s="5"/>
      <c r="D9" s="6"/>
      <c r="E9" s="9" t="s">
        <v>3</v>
      </c>
      <c r="F9" s="9" t="s">
        <v>3</v>
      </c>
      <c r="G9" s="34" t="s">
        <v>73</v>
      </c>
      <c r="H9" s="36" t="s">
        <v>89</v>
      </c>
    </row>
    <row r="10" spans="1:13" ht="35.5" thickBot="1">
      <c r="A10" s="1" t="s">
        <v>28</v>
      </c>
      <c r="B10" s="5" t="s">
        <v>4</v>
      </c>
      <c r="C10" s="27" t="s">
        <v>90</v>
      </c>
      <c r="D10" s="27" t="s">
        <v>91</v>
      </c>
      <c r="E10" s="28" t="s">
        <v>5</v>
      </c>
      <c r="F10" s="28" t="s">
        <v>6</v>
      </c>
      <c r="G10" s="29" t="s">
        <v>74</v>
      </c>
      <c r="H10" s="37" t="s">
        <v>71</v>
      </c>
    </row>
    <row r="11" spans="1:13" ht="18.5">
      <c r="A11" s="10"/>
      <c r="B11" s="11"/>
      <c r="C11" s="12"/>
      <c r="D11" s="13"/>
      <c r="E11" s="14"/>
      <c r="F11" s="14"/>
      <c r="G11" s="15"/>
      <c r="M11" t="s">
        <v>29</v>
      </c>
    </row>
    <row r="12" spans="1:13" ht="17.5">
      <c r="A12" s="19">
        <v>210001</v>
      </c>
      <c r="B12" s="19" t="s">
        <v>30</v>
      </c>
      <c r="C12" s="20">
        <f>VLOOKUP(A12,'FY23 SCH RE'!B1:$H$100,7,FALSE)</f>
        <v>14060</v>
      </c>
      <c r="D12" s="21">
        <f>VLOOKUP(A12,'FY23 SCH RE'!$B$1:$H$100,6,FALSE)</f>
        <v>440345460</v>
      </c>
      <c r="E12" s="17">
        <f>(C12/$C$64)*$E$6</f>
        <v>129030.75326758917</v>
      </c>
      <c r="F12" s="17">
        <f>(D12/$D$64)*$E$6</f>
        <v>91540.395226403329</v>
      </c>
      <c r="G12" s="17">
        <f t="shared" ref="G12" si="0">E12+F12</f>
        <v>220571.14849399251</v>
      </c>
      <c r="H12" s="38">
        <f>G12/3</f>
        <v>73523.716164664176</v>
      </c>
      <c r="J12" s="32"/>
    </row>
    <row r="13" spans="1:13" ht="17.5">
      <c r="A13" s="19">
        <v>210002</v>
      </c>
      <c r="B13" s="19" t="s">
        <v>15</v>
      </c>
      <c r="C13" s="20">
        <f>VLOOKUP(A13,'FY23 SCH RE'!B2:$H$100,7,FALSE)</f>
        <v>20299</v>
      </c>
      <c r="D13" s="21">
        <f>VLOOKUP(A13,'FY23 SCH RE'!$B$1:$H$100,6,FALSE)</f>
        <v>1848222109.8200004</v>
      </c>
      <c r="E13" s="17">
        <f t="shared" ref="E13:E29" si="1">(C13/$C$64)*$E$6</f>
        <v>186287.00288611613</v>
      </c>
      <c r="F13" s="17">
        <f t="shared" ref="F13:F29" si="2">(D13/$D$64)*$E$6</f>
        <v>384214.20854231098</v>
      </c>
      <c r="G13" s="17">
        <f t="shared" ref="G13:G29" si="3">E13+F13</f>
        <v>570501.21142842714</v>
      </c>
      <c r="H13" s="38">
        <f t="shared" ref="H13:H63" si="4">G13/3</f>
        <v>190167.07047614237</v>
      </c>
      <c r="J13" s="32"/>
    </row>
    <row r="14" spans="1:13" ht="17.5">
      <c r="A14" s="19">
        <v>210003</v>
      </c>
      <c r="B14" s="19" t="s">
        <v>80</v>
      </c>
      <c r="C14" s="20">
        <f>VLOOKUP(A14,'FY23 SCH RE'!B3:$H$100,7,FALSE)</f>
        <v>10431</v>
      </c>
      <c r="D14" s="21">
        <f>VLOOKUP(A14,'FY23 SCH RE'!$B$1:$H$100,6,FALSE)</f>
        <v>400129173.19999993</v>
      </c>
      <c r="E14" s="17">
        <f t="shared" si="1"/>
        <v>95726.869653927643</v>
      </c>
      <c r="F14" s="17">
        <f t="shared" si="2"/>
        <v>83180.107400998269</v>
      </c>
      <c r="G14" s="17">
        <f t="shared" si="3"/>
        <v>178906.97705492593</v>
      </c>
      <c r="H14" s="38">
        <f t="shared" si="4"/>
        <v>59635.659018308645</v>
      </c>
      <c r="J14" s="32"/>
    </row>
    <row r="15" spans="1:13" ht="17.5">
      <c r="A15" s="19">
        <v>210004</v>
      </c>
      <c r="B15" s="19" t="s">
        <v>9</v>
      </c>
      <c r="C15" s="20">
        <f>VLOOKUP(A15,'FY23 SCH RE'!B4:$H$100,7,FALSE)</f>
        <v>21586</v>
      </c>
      <c r="D15" s="21">
        <f>VLOOKUP(A15,'FY23 SCH RE'!$B$1:$H$100,6,FALSE)</f>
        <v>573789700</v>
      </c>
      <c r="E15" s="17">
        <f t="shared" si="1"/>
        <v>198097.9971574808</v>
      </c>
      <c r="F15" s="17">
        <f t="shared" si="2"/>
        <v>119281.20234245042</v>
      </c>
      <c r="G15" s="17">
        <f t="shared" si="3"/>
        <v>317379.19949993119</v>
      </c>
      <c r="H15" s="38">
        <f t="shared" si="4"/>
        <v>105793.06649997707</v>
      </c>
      <c r="J15" s="32"/>
    </row>
    <row r="16" spans="1:13" ht="17.5">
      <c r="A16" s="19">
        <v>210005</v>
      </c>
      <c r="B16" s="19" t="s">
        <v>32</v>
      </c>
      <c r="C16" s="20">
        <f>VLOOKUP(A16,'FY23 SCH RE'!B5:$H$100,7,FALSE)</f>
        <v>13755</v>
      </c>
      <c r="D16" s="21">
        <f>VLOOKUP(A16,'FY23 SCH RE'!$B$1:$H$100,6,FALSE)</f>
        <v>413332699.99999988</v>
      </c>
      <c r="E16" s="17">
        <f t="shared" si="1"/>
        <v>126231.72199115854</v>
      </c>
      <c r="F16" s="17">
        <f t="shared" si="2"/>
        <v>85924.897960788323</v>
      </c>
      <c r="G16" s="17">
        <f t="shared" si="3"/>
        <v>212156.61995194686</v>
      </c>
      <c r="H16" s="38">
        <f t="shared" si="4"/>
        <v>70718.873317315622</v>
      </c>
      <c r="J16" s="32"/>
    </row>
    <row r="17" spans="1:10" ht="17.5">
      <c r="A17" s="19">
        <v>210006</v>
      </c>
      <c r="B17" s="19" t="s">
        <v>33</v>
      </c>
      <c r="C17" s="20">
        <f>VLOOKUP(A17,'FY23 SCH RE'!B6:$H$100,7,FALSE)</f>
        <v>4111</v>
      </c>
      <c r="D17" s="21">
        <f>VLOOKUP(A17,'FY23 SCH RE'!$B$1:$H$100,6,FALSE)</f>
        <v>118486830.04000001</v>
      </c>
      <c r="E17" s="17">
        <f t="shared" si="1"/>
        <v>37727.270745594527</v>
      </c>
      <c r="F17" s="17">
        <f t="shared" si="2"/>
        <v>24631.413824466999</v>
      </c>
      <c r="G17" s="17">
        <f t="shared" si="3"/>
        <v>62358.684570061523</v>
      </c>
      <c r="H17" s="38">
        <f t="shared" si="4"/>
        <v>20786.228190020509</v>
      </c>
      <c r="J17" s="32"/>
    </row>
    <row r="18" spans="1:10" ht="17.5">
      <c r="A18" s="19">
        <v>210008</v>
      </c>
      <c r="B18" s="19" t="s">
        <v>34</v>
      </c>
      <c r="C18" s="20">
        <f>VLOOKUP(A18,'FY23 SCH RE'!B7:$H$100,7,FALSE)</f>
        <v>8838</v>
      </c>
      <c r="D18" s="21">
        <f>VLOOKUP(A18,'FY23 SCH RE'!$B$1:$H$100,6,FALSE)</f>
        <v>653644800</v>
      </c>
      <c r="E18" s="17">
        <f t="shared" si="1"/>
        <v>81107.666954406348</v>
      </c>
      <c r="F18" s="17">
        <f t="shared" si="2"/>
        <v>135881.73097023272</v>
      </c>
      <c r="G18" s="17">
        <f t="shared" si="3"/>
        <v>216989.39792463905</v>
      </c>
      <c r="H18" s="38">
        <f t="shared" si="4"/>
        <v>72329.799308213012</v>
      </c>
      <c r="J18" s="32"/>
    </row>
    <row r="19" spans="1:10" ht="17.5">
      <c r="A19" s="19">
        <v>210009</v>
      </c>
      <c r="B19" s="19" t="s">
        <v>11</v>
      </c>
      <c r="C19" s="20">
        <f>VLOOKUP(A19,'FY23 SCH RE'!B8:$H$100,7,FALSE)</f>
        <v>38924</v>
      </c>
      <c r="D19" s="21">
        <f>VLOOKUP(A19,'FY23 SCH RE'!$B$1:$H$100,6,FALSE)</f>
        <v>2921370377.5499997</v>
      </c>
      <c r="E19" s="17">
        <f t="shared" si="1"/>
        <v>357211.45378290478</v>
      </c>
      <c r="F19" s="17">
        <f t="shared" si="2"/>
        <v>607303.63602166832</v>
      </c>
      <c r="G19" s="17">
        <f t="shared" si="3"/>
        <v>964515.0898045731</v>
      </c>
      <c r="H19" s="38">
        <f t="shared" si="4"/>
        <v>321505.02993485768</v>
      </c>
      <c r="J19" s="32"/>
    </row>
    <row r="20" spans="1:10" ht="17.5">
      <c r="A20" s="19">
        <v>210010</v>
      </c>
      <c r="B20" s="19" t="s">
        <v>81</v>
      </c>
      <c r="C20" s="20">
        <f>VLOOKUP(A20,'FY23 SCH RE'!B9:$H$100,7,FALSE)</f>
        <v>0</v>
      </c>
      <c r="D20" s="21">
        <f>VLOOKUP(A20,'FY23 SCH RE'!$B$1:$H$100,6,FALSE)</f>
        <v>17419653.379999999</v>
      </c>
      <c r="E20" s="17">
        <f t="shared" si="1"/>
        <v>0</v>
      </c>
      <c r="F20" s="17">
        <f t="shared" si="2"/>
        <v>3621.2521757625314</v>
      </c>
      <c r="G20" s="17">
        <f t="shared" si="3"/>
        <v>3621.2521757625314</v>
      </c>
      <c r="H20" s="38">
        <f t="shared" si="4"/>
        <v>1207.0840585875105</v>
      </c>
      <c r="J20" s="32"/>
    </row>
    <row r="21" spans="1:10" ht="17.5">
      <c r="A21" s="19">
        <v>210011</v>
      </c>
      <c r="B21" s="19" t="s">
        <v>36</v>
      </c>
      <c r="C21" s="20">
        <f>VLOOKUP(A21,'FY23 SCH RE'!B10:$H$100,7,FALSE)</f>
        <v>10717</v>
      </c>
      <c r="D21" s="21">
        <f>VLOOKUP(A21,'FY23 SCH RE'!$B$1:$H$100,6,FALSE)</f>
        <v>515518500</v>
      </c>
      <c r="E21" s="17">
        <f t="shared" si="1"/>
        <v>98351.535047564234</v>
      </c>
      <c r="F21" s="17">
        <f t="shared" si="2"/>
        <v>107167.60253761355</v>
      </c>
      <c r="G21" s="17">
        <f t="shared" si="3"/>
        <v>205519.13758517778</v>
      </c>
      <c r="H21" s="38">
        <f t="shared" si="4"/>
        <v>68506.379195059257</v>
      </c>
      <c r="J21" s="32"/>
    </row>
    <row r="22" spans="1:10" ht="17.5">
      <c r="A22" s="19">
        <v>210012</v>
      </c>
      <c r="B22" s="19" t="s">
        <v>37</v>
      </c>
      <c r="C22" s="20">
        <f>VLOOKUP(A22,'FY23 SCH RE'!B11:$H$100,7,FALSE)</f>
        <v>15264</v>
      </c>
      <c r="D22" s="21">
        <f>VLOOKUP(A22,'FY23 SCH RE'!$B$1:$H$100,6,FALSE)</f>
        <v>949076151.42000008</v>
      </c>
      <c r="E22" s="17">
        <f t="shared" si="1"/>
        <v>140080.04394569568</v>
      </c>
      <c r="F22" s="17">
        <f t="shared" si="2"/>
        <v>197296.92682863274</v>
      </c>
      <c r="G22" s="17">
        <f t="shared" si="3"/>
        <v>337376.97077432845</v>
      </c>
      <c r="H22" s="38">
        <f t="shared" si="4"/>
        <v>112458.99025810948</v>
      </c>
      <c r="J22" s="32"/>
    </row>
    <row r="23" spans="1:10" ht="17.5">
      <c r="A23" s="19">
        <v>210013</v>
      </c>
      <c r="B23" s="19" t="s">
        <v>82</v>
      </c>
      <c r="C23" s="20">
        <f>VLOOKUP(A23,'FY23 SCH RE'!B12:$H$100,7,FALSE)</f>
        <v>0</v>
      </c>
      <c r="D23" s="21">
        <f>VLOOKUP(A23,'FY23 SCH RE'!$B$1:$H$100,6,FALSE)</f>
        <v>34673288.090000004</v>
      </c>
      <c r="E23" s="17">
        <f t="shared" si="1"/>
        <v>0</v>
      </c>
      <c r="F23" s="17">
        <f t="shared" si="2"/>
        <v>7207.9918697414159</v>
      </c>
      <c r="G23" s="17">
        <f t="shared" si="3"/>
        <v>7207.9918697414159</v>
      </c>
      <c r="H23" s="38">
        <f t="shared" si="4"/>
        <v>2402.6639565804721</v>
      </c>
      <c r="J23" s="32"/>
    </row>
    <row r="24" spans="1:10" ht="17.5">
      <c r="A24" s="19">
        <v>210015</v>
      </c>
      <c r="B24" s="19" t="s">
        <v>38</v>
      </c>
      <c r="C24" s="20">
        <f>VLOOKUP(A24,'FY23 SCH RE'!B13:$H$100,7,FALSE)</f>
        <v>16575</v>
      </c>
      <c r="D24" s="21">
        <f>VLOOKUP(A24,'FY23 SCH RE'!$B$1:$H$100,6,FALSE)</f>
        <v>638932701.14999998</v>
      </c>
      <c r="E24" s="17">
        <f t="shared" si="1"/>
        <v>152111.28985848441</v>
      </c>
      <c r="F24" s="17">
        <f t="shared" si="2"/>
        <v>132823.33372153866</v>
      </c>
      <c r="G24" s="17">
        <f t="shared" si="3"/>
        <v>284934.62358002306</v>
      </c>
      <c r="H24" s="38">
        <f t="shared" si="4"/>
        <v>94978.207860007693</v>
      </c>
      <c r="J24" s="32"/>
    </row>
    <row r="25" spans="1:10" ht="17.5">
      <c r="A25" s="19">
        <v>210016</v>
      </c>
      <c r="B25" s="19" t="s">
        <v>16</v>
      </c>
      <c r="C25" s="20">
        <f>VLOOKUP(A25,'FY23 SCH RE'!B14:$H$100,7,FALSE)</f>
        <v>10008</v>
      </c>
      <c r="D25" s="21">
        <f>VLOOKUP(A25,'FY23 SCH RE'!$B$1:$H$100,6,FALSE)</f>
        <v>351439079.56000006</v>
      </c>
      <c r="E25" s="17">
        <f t="shared" si="1"/>
        <v>91844.934473828762</v>
      </c>
      <c r="F25" s="17">
        <f t="shared" si="2"/>
        <v>73058.258034330167</v>
      </c>
      <c r="G25" s="17">
        <f t="shared" si="3"/>
        <v>164903.19250815891</v>
      </c>
      <c r="H25" s="38">
        <f t="shared" si="4"/>
        <v>54967.730836052971</v>
      </c>
      <c r="J25" s="32"/>
    </row>
    <row r="26" spans="1:10" ht="17.5">
      <c r="A26" s="19">
        <v>210017</v>
      </c>
      <c r="B26" s="19" t="s">
        <v>39</v>
      </c>
      <c r="C26" s="20">
        <f>VLOOKUP(A26,'FY23 SCH RE'!B15:$H$100,7,FALSE)</f>
        <v>1361</v>
      </c>
      <c r="D26" s="21">
        <f>VLOOKUP(A26,'FY23 SCH RE'!$B$1:$H$100,6,FALSE)</f>
        <v>90382193.150000006</v>
      </c>
      <c r="E26" s="17">
        <f t="shared" si="1"/>
        <v>12490.103499088826</v>
      </c>
      <c r="F26" s="17">
        <f t="shared" si="2"/>
        <v>18788.933766638867</v>
      </c>
      <c r="G26" s="17">
        <f t="shared" si="3"/>
        <v>31279.037265727693</v>
      </c>
      <c r="H26" s="38">
        <f t="shared" si="4"/>
        <v>10426.345755242564</v>
      </c>
      <c r="J26" s="32"/>
    </row>
    <row r="27" spans="1:10" ht="17.5">
      <c r="A27" s="19">
        <v>210018</v>
      </c>
      <c r="B27" s="19" t="s">
        <v>19</v>
      </c>
      <c r="C27" s="20">
        <f>VLOOKUP(A27,'FY23 SCH RE'!B16:$H$100,7,FALSE)</f>
        <v>5202</v>
      </c>
      <c r="D27" s="21">
        <f>VLOOKUP(A27,'FY23 SCH RE'!$B$1:$H$100,6,FALSE)</f>
        <v>208039749.97</v>
      </c>
      <c r="E27" s="17">
        <f t="shared" si="1"/>
        <v>47739.543278662793</v>
      </c>
      <c r="F27" s="17">
        <f t="shared" si="2"/>
        <v>43247.955673384095</v>
      </c>
      <c r="G27" s="17">
        <f t="shared" si="3"/>
        <v>90987.498952046881</v>
      </c>
      <c r="H27" s="38">
        <f t="shared" si="4"/>
        <v>30329.166317348961</v>
      </c>
      <c r="J27" s="32"/>
    </row>
    <row r="28" spans="1:10" ht="17.5">
      <c r="A28" s="19">
        <v>210019</v>
      </c>
      <c r="B28" s="19" t="s">
        <v>40</v>
      </c>
      <c r="C28" s="20">
        <f>VLOOKUP(A28,'FY23 SCH RE'!B17:$H$100,7,FALSE)</f>
        <v>15790</v>
      </c>
      <c r="D28" s="21">
        <f>VLOOKUP(A28,'FY23 SCH RE'!$B$1:$H$100,6,FALSE)</f>
        <v>547529412</v>
      </c>
      <c r="E28" s="17">
        <f t="shared" si="1"/>
        <v>144907.22575357277</v>
      </c>
      <c r="F28" s="17">
        <f t="shared" si="2"/>
        <v>113822.1313160813</v>
      </c>
      <c r="G28" s="17">
        <f t="shared" si="3"/>
        <v>258729.35706965407</v>
      </c>
      <c r="H28" s="38">
        <f t="shared" si="4"/>
        <v>86243.119023218023</v>
      </c>
      <c r="J28" s="32"/>
    </row>
    <row r="29" spans="1:10" ht="17.5">
      <c r="A29" s="19">
        <v>210022</v>
      </c>
      <c r="B29" s="19" t="s">
        <v>14</v>
      </c>
      <c r="C29" s="20">
        <f>VLOOKUP(A29,'FY23 SCH RE'!B18:$H$100,7,FALSE)</f>
        <v>11341</v>
      </c>
      <c r="D29" s="21">
        <f>VLOOKUP(A29,'FY23 SCH RE'!$B$1:$H$100,6,FALSE)</f>
        <v>404912474.41000003</v>
      </c>
      <c r="E29" s="17">
        <f t="shared" si="1"/>
        <v>104078.07772458953</v>
      </c>
      <c r="F29" s="17">
        <f t="shared" si="2"/>
        <v>84174.475057815594</v>
      </c>
      <c r="G29" s="17">
        <f t="shared" si="3"/>
        <v>188252.55278240511</v>
      </c>
      <c r="H29" s="38">
        <f t="shared" si="4"/>
        <v>62750.850927468367</v>
      </c>
      <c r="J29" s="32"/>
    </row>
    <row r="30" spans="1:10" ht="17.5">
      <c r="A30" s="19">
        <v>210023</v>
      </c>
      <c r="B30" s="19" t="s">
        <v>41</v>
      </c>
      <c r="C30" s="20">
        <f>VLOOKUP(A30,'FY23 SCH RE'!B19:$H$100,7,FALSE)</f>
        <v>21326</v>
      </c>
      <c r="D30" s="21">
        <f>VLOOKUP(A30,'FY23 SCH RE'!$B$1:$H$100,6,FALSE)</f>
        <v>749524800</v>
      </c>
      <c r="E30" s="17">
        <f t="shared" ref="E30:E62" si="5">(C30/$C$64)*$E$6</f>
        <v>195711.93770872024</v>
      </c>
      <c r="F30" s="17">
        <f t="shared" ref="F30:F62" si="6">(D30/$D$64)*$E$6</f>
        <v>155813.5660669487</v>
      </c>
      <c r="G30" s="17">
        <f t="shared" ref="G30:G62" si="7">E30+F30</f>
        <v>351525.50377566891</v>
      </c>
      <c r="H30" s="38">
        <f t="shared" si="4"/>
        <v>117175.16792522297</v>
      </c>
      <c r="J30" s="32"/>
    </row>
    <row r="31" spans="1:10" ht="17.5">
      <c r="A31" s="19">
        <v>210024</v>
      </c>
      <c r="B31" s="19" t="s">
        <v>42</v>
      </c>
      <c r="C31" s="20">
        <f>VLOOKUP(A31,'FY23 SCH RE'!B20:$H$100,7,FALSE)</f>
        <v>8792</v>
      </c>
      <c r="D31" s="21">
        <f>VLOOKUP(A31,'FY23 SCH RE'!$B$1:$H$100,6,FALSE)</f>
        <v>485128248.44</v>
      </c>
      <c r="E31" s="17">
        <f t="shared" si="5"/>
        <v>80685.51797501024</v>
      </c>
      <c r="F31" s="17">
        <f t="shared" si="6"/>
        <v>100849.9817340921</v>
      </c>
      <c r="G31" s="17">
        <f t="shared" si="7"/>
        <v>181535.49970910233</v>
      </c>
      <c r="H31" s="38">
        <f t="shared" si="4"/>
        <v>60511.833236367442</v>
      </c>
      <c r="J31" s="32"/>
    </row>
    <row r="32" spans="1:10" ht="17.5">
      <c r="A32" s="19">
        <v>210027</v>
      </c>
      <c r="B32" s="19" t="s">
        <v>17</v>
      </c>
      <c r="C32" s="20">
        <f>VLOOKUP(A32,'FY23 SCH RE'!B21:$H$100,7,FALSE)</f>
        <v>9290</v>
      </c>
      <c r="D32" s="21">
        <f>VLOOKUP(A32,'FY23 SCH RE'!$B$1:$H$100,6,FALSE)</f>
        <v>387908800</v>
      </c>
      <c r="E32" s="17">
        <f t="shared" si="5"/>
        <v>85255.739534559281</v>
      </c>
      <c r="F32" s="17">
        <f t="shared" si="6"/>
        <v>80639.697894920595</v>
      </c>
      <c r="G32" s="17">
        <f t="shared" si="7"/>
        <v>165895.43742947988</v>
      </c>
      <c r="H32" s="38">
        <f t="shared" si="4"/>
        <v>55298.479143159959</v>
      </c>
      <c r="J32" s="32"/>
    </row>
    <row r="33" spans="1:10" ht="17.5">
      <c r="A33" s="19">
        <v>210028</v>
      </c>
      <c r="B33" s="19" t="s">
        <v>20</v>
      </c>
      <c r="C33" s="20">
        <f>VLOOKUP(A33,'FY23 SCH RE'!B22:$H$100,7,FALSE)</f>
        <v>6102</v>
      </c>
      <c r="D33" s="21">
        <f>VLOOKUP(A33,'FY23 SCH RE'!$B$1:$H$100,6,FALSE)</f>
        <v>217557774.84999999</v>
      </c>
      <c r="E33" s="17">
        <f t="shared" si="5"/>
        <v>55998.979832064666</v>
      </c>
      <c r="F33" s="17">
        <f t="shared" si="6"/>
        <v>45226.592535655684</v>
      </c>
      <c r="G33" s="17">
        <f t="shared" si="7"/>
        <v>101225.57236772035</v>
      </c>
      <c r="H33" s="38">
        <f t="shared" si="4"/>
        <v>33741.857455906786</v>
      </c>
      <c r="J33" s="32"/>
    </row>
    <row r="34" spans="1:10" ht="17.5">
      <c r="A34" s="19">
        <v>210029</v>
      </c>
      <c r="B34" s="19" t="s">
        <v>10</v>
      </c>
      <c r="C34" s="20">
        <f>VLOOKUP(A34,'FY23 SCH RE'!B23:$H$100,7,FALSE)</f>
        <v>15597</v>
      </c>
      <c r="D34" s="21">
        <f>VLOOKUP(A34,'FY23 SCH RE'!$B$1:$H$100,6,FALSE)</f>
        <v>783284694.96999991</v>
      </c>
      <c r="E34" s="17">
        <f t="shared" si="5"/>
        <v>143136.03547045437</v>
      </c>
      <c r="F34" s="17">
        <f t="shared" si="6"/>
        <v>162831.67891034138</v>
      </c>
      <c r="G34" s="17">
        <f t="shared" si="7"/>
        <v>305967.71438079572</v>
      </c>
      <c r="H34" s="38">
        <f t="shared" si="4"/>
        <v>101989.2381269319</v>
      </c>
      <c r="J34" s="32"/>
    </row>
    <row r="35" spans="1:10" ht="17.5">
      <c r="A35" s="19">
        <v>210030</v>
      </c>
      <c r="B35" s="19" t="s">
        <v>43</v>
      </c>
      <c r="C35" s="20">
        <f>VLOOKUP(A35,'FY23 SCH RE'!B24:$H$100,7,FALSE)</f>
        <v>266</v>
      </c>
      <c r="D35" s="21">
        <f>VLOOKUP(A35,'FY23 SCH RE'!$B$1:$H$100,6,FALSE)</f>
        <v>55202536.429999992</v>
      </c>
      <c r="E35" s="17">
        <f t="shared" si="5"/>
        <v>2441.1223591165522</v>
      </c>
      <c r="F35" s="17">
        <f t="shared" si="6"/>
        <v>11475.676398031053</v>
      </c>
      <c r="G35" s="17">
        <f t="shared" si="7"/>
        <v>13916.798757147606</v>
      </c>
      <c r="H35" s="38">
        <f t="shared" si="4"/>
        <v>4638.9329190492017</v>
      </c>
      <c r="J35" s="32"/>
    </row>
    <row r="36" spans="1:10" ht="17.5">
      <c r="A36" s="19">
        <v>210032</v>
      </c>
      <c r="B36" s="19" t="s">
        <v>44</v>
      </c>
      <c r="C36" s="20">
        <f>VLOOKUP(A36,'FY23 SCH RE'!B25:$H$100,7,FALSE)</f>
        <v>6062</v>
      </c>
      <c r="D36" s="21">
        <f>VLOOKUP(A36,'FY23 SCH RE'!$B$1:$H$100,6,FALSE)</f>
        <v>188970768</v>
      </c>
      <c r="E36" s="17">
        <f t="shared" si="5"/>
        <v>55631.893763024578</v>
      </c>
      <c r="F36" s="17">
        <f t="shared" si="6"/>
        <v>39283.835897744859</v>
      </c>
      <c r="G36" s="17">
        <f t="shared" si="7"/>
        <v>94915.72966076943</v>
      </c>
      <c r="H36" s="38">
        <f t="shared" si="4"/>
        <v>31638.57655358981</v>
      </c>
      <c r="J36" s="32"/>
    </row>
    <row r="37" spans="1:10" ht="17.5">
      <c r="A37" s="19">
        <v>210033</v>
      </c>
      <c r="B37" s="19" t="s">
        <v>45</v>
      </c>
      <c r="C37" s="20">
        <f>VLOOKUP(A37,'FY23 SCH RE'!B26:$H$100,7,FALSE)</f>
        <v>9194</v>
      </c>
      <c r="D37" s="21">
        <f>VLOOKUP(A37,'FY23 SCH RE'!$B$1:$H$100,6,FALSE)</f>
        <v>265924527.71000001</v>
      </c>
      <c r="E37" s="17">
        <f t="shared" si="5"/>
        <v>84374.732968863085</v>
      </c>
      <c r="F37" s="17">
        <f t="shared" si="6"/>
        <v>55281.224806923288</v>
      </c>
      <c r="G37" s="17">
        <f t="shared" si="7"/>
        <v>139655.95777578637</v>
      </c>
      <c r="H37" s="38">
        <f t="shared" si="4"/>
        <v>46551.985925262125</v>
      </c>
      <c r="J37" s="32"/>
    </row>
    <row r="38" spans="1:10" ht="17.5">
      <c r="A38" s="19">
        <v>210034</v>
      </c>
      <c r="B38" s="19" t="s">
        <v>46</v>
      </c>
      <c r="C38" s="20">
        <f>VLOOKUP(A38,'FY23 SCH RE'!B27:$H$100,7,FALSE)</f>
        <v>6306</v>
      </c>
      <c r="D38" s="21">
        <f>VLOOKUP(A38,'FY23 SCH RE'!$B$1:$H$100,6,FALSE)</f>
        <v>210598194.31</v>
      </c>
      <c r="E38" s="17">
        <f t="shared" si="5"/>
        <v>57871.118784169084</v>
      </c>
      <c r="F38" s="17">
        <f t="shared" si="6"/>
        <v>43779.813106519337</v>
      </c>
      <c r="G38" s="17">
        <f t="shared" si="7"/>
        <v>101650.93189068843</v>
      </c>
      <c r="H38" s="38">
        <f t="shared" si="4"/>
        <v>33883.643963562812</v>
      </c>
      <c r="J38" s="32"/>
    </row>
    <row r="39" spans="1:10" ht="17.5">
      <c r="A39" s="19">
        <v>210035</v>
      </c>
      <c r="B39" s="19" t="s">
        <v>21</v>
      </c>
      <c r="C39" s="20">
        <f>VLOOKUP(A39,'FY23 SCH RE'!B28:$H$100,7,FALSE)</f>
        <v>5191</v>
      </c>
      <c r="D39" s="21">
        <f>VLOOKUP(A39,'FY23 SCH RE'!$B$1:$H$100,6,FALSE)</f>
        <v>180096131.70000002</v>
      </c>
      <c r="E39" s="17">
        <f t="shared" si="5"/>
        <v>47638.594609676773</v>
      </c>
      <c r="F39" s="17">
        <f t="shared" si="6"/>
        <v>37438.948671264574</v>
      </c>
      <c r="G39" s="17">
        <f t="shared" si="7"/>
        <v>85077.543280941347</v>
      </c>
      <c r="H39" s="38">
        <f t="shared" si="4"/>
        <v>28359.181093647116</v>
      </c>
      <c r="J39" s="32"/>
    </row>
    <row r="40" spans="1:10" ht="17.5">
      <c r="A40" s="19">
        <v>210037</v>
      </c>
      <c r="B40" s="19" t="s">
        <v>47</v>
      </c>
      <c r="C40" s="20">
        <f>VLOOKUP(A40,'FY23 SCH RE'!B29:$H$100,7,FALSE)</f>
        <v>5633</v>
      </c>
      <c r="D40" s="21">
        <f>VLOOKUP(A40,'FY23 SCH RE'!$B$1:$H$100,6,FALSE)</f>
        <v>290053309.44999993</v>
      </c>
      <c r="E40" s="17">
        <f t="shared" si="5"/>
        <v>51694.895672569692</v>
      </c>
      <c r="F40" s="17">
        <f t="shared" si="6"/>
        <v>60297.191627181215</v>
      </c>
      <c r="G40" s="17">
        <f t="shared" si="7"/>
        <v>111992.08729975091</v>
      </c>
      <c r="H40" s="38">
        <f t="shared" si="4"/>
        <v>37330.695766583638</v>
      </c>
      <c r="J40" s="32"/>
    </row>
    <row r="41" spans="1:10" ht="17.5">
      <c r="A41" s="19">
        <v>210038</v>
      </c>
      <c r="B41" s="19" t="s">
        <v>48</v>
      </c>
      <c r="C41" s="20">
        <f>VLOOKUP(A41,'FY23 SCH RE'!B30:$H$100,7,FALSE)</f>
        <v>3968</v>
      </c>
      <c r="D41" s="21">
        <f>VLOOKUP(A41,'FY23 SCH RE'!$B$1:$H$100,6,FALSE)</f>
        <v>267729206.41</v>
      </c>
      <c r="E41" s="17">
        <f t="shared" si="5"/>
        <v>36414.938048776239</v>
      </c>
      <c r="F41" s="17">
        <f t="shared" si="6"/>
        <v>55656.387074872342</v>
      </c>
      <c r="G41" s="17">
        <f t="shared" si="7"/>
        <v>92071.325123648581</v>
      </c>
      <c r="H41" s="38">
        <f t="shared" si="4"/>
        <v>30690.441707882859</v>
      </c>
      <c r="J41" s="32"/>
    </row>
    <row r="42" spans="1:10" ht="17.5">
      <c r="A42" s="19">
        <v>210039</v>
      </c>
      <c r="B42" s="19" t="s">
        <v>49</v>
      </c>
      <c r="C42" s="20">
        <f>VLOOKUP(A42,'FY23 SCH RE'!B31:$H$100,7,FALSE)</f>
        <v>5264</v>
      </c>
      <c r="D42" s="21">
        <f>VLOOKUP(A42,'FY23 SCH RE'!$B$1:$H$100,6,FALSE)</f>
        <v>175364060</v>
      </c>
      <c r="E42" s="17">
        <f t="shared" si="5"/>
        <v>48308.526685674929</v>
      </c>
      <c r="F42" s="17">
        <f t="shared" si="6"/>
        <v>36455.230765650922</v>
      </c>
      <c r="G42" s="17">
        <f t="shared" si="7"/>
        <v>84763.757451325859</v>
      </c>
      <c r="H42" s="38">
        <f t="shared" si="4"/>
        <v>28254.585817108618</v>
      </c>
      <c r="J42" s="32"/>
    </row>
    <row r="43" spans="1:10" ht="17.5">
      <c r="A43" s="19">
        <v>210040</v>
      </c>
      <c r="B43" s="19" t="s">
        <v>50</v>
      </c>
      <c r="C43" s="20">
        <f>VLOOKUP(A43,'FY23 SCH RE'!B32:$H$100,7,FALSE)</f>
        <v>7736</v>
      </c>
      <c r="D43" s="21">
        <f>VLOOKUP(A43,'FY23 SCH RE'!$B$1:$H$100,6,FALSE)</f>
        <v>310414479.56</v>
      </c>
      <c r="E43" s="17">
        <f t="shared" si="5"/>
        <v>70994.445752352054</v>
      </c>
      <c r="F43" s="17">
        <f t="shared" si="6"/>
        <v>64529.935525895286</v>
      </c>
      <c r="G43" s="17">
        <f t="shared" si="7"/>
        <v>135524.38127824734</v>
      </c>
      <c r="H43" s="38">
        <f t="shared" si="4"/>
        <v>45174.793759415777</v>
      </c>
      <c r="J43" s="32"/>
    </row>
    <row r="44" spans="1:10" ht="17.5">
      <c r="A44" s="19">
        <v>210043</v>
      </c>
      <c r="B44" s="19" t="s">
        <v>22</v>
      </c>
      <c r="C44" s="20">
        <f>VLOOKUP(A44,'FY23 SCH RE'!B33:$H$100,7,FALSE)</f>
        <v>15683</v>
      </c>
      <c r="D44" s="21">
        <f>VLOOKUP(A44,'FY23 SCH RE'!$B$1:$H$100,6,FALSE)</f>
        <v>511681319.07999998</v>
      </c>
      <c r="E44" s="17">
        <f t="shared" si="5"/>
        <v>143925.27051889055</v>
      </c>
      <c r="F44" s="17">
        <f t="shared" si="6"/>
        <v>106369.91733388278</v>
      </c>
      <c r="G44" s="17">
        <f t="shared" si="7"/>
        <v>250295.18785277335</v>
      </c>
      <c r="H44" s="38">
        <f t="shared" si="4"/>
        <v>83431.729284257788</v>
      </c>
      <c r="J44" s="32"/>
    </row>
    <row r="45" spans="1:10" ht="17.5">
      <c r="A45" s="19">
        <v>210044</v>
      </c>
      <c r="B45" s="19" t="s">
        <v>8</v>
      </c>
      <c r="C45" s="20">
        <f>VLOOKUP(A45,'FY23 SCH RE'!B34:$H$100,7,FALSE)</f>
        <v>13501</v>
      </c>
      <c r="D45" s="21">
        <f>VLOOKUP(A45,'FY23 SCH RE'!$B$1:$H$100,6,FALSE)</f>
        <v>497427558.71000004</v>
      </c>
      <c r="E45" s="17">
        <f t="shared" si="5"/>
        <v>123900.72545275401</v>
      </c>
      <c r="F45" s="17">
        <f t="shared" si="6"/>
        <v>103406.80092584208</v>
      </c>
      <c r="G45" s="17">
        <f t="shared" si="7"/>
        <v>227307.52637859609</v>
      </c>
      <c r="H45" s="38">
        <f t="shared" si="4"/>
        <v>75769.175459532024</v>
      </c>
      <c r="J45" s="32"/>
    </row>
    <row r="46" spans="1:10" ht="17.5">
      <c r="A46" s="19">
        <v>210045</v>
      </c>
      <c r="B46" s="19" t="s">
        <v>51</v>
      </c>
      <c r="C46" s="20">
        <f>VLOOKUP(A46,'FY23 SCH RE'!B35:$H$100,7,FALSE)</f>
        <v>0</v>
      </c>
      <c r="D46" s="21">
        <f>VLOOKUP(A46,'FY23 SCH RE'!$B$1:$H$100,6,FALSE)</f>
        <v>5920672</v>
      </c>
      <c r="E46" s="17">
        <f t="shared" si="5"/>
        <v>0</v>
      </c>
      <c r="F46" s="17">
        <f t="shared" si="6"/>
        <v>1230.8078636393795</v>
      </c>
      <c r="G46" s="17">
        <f t="shared" si="7"/>
        <v>1230.8078636393795</v>
      </c>
      <c r="H46" s="38">
        <f t="shared" si="4"/>
        <v>410.26928787979318</v>
      </c>
      <c r="J46" s="32"/>
    </row>
    <row r="47" spans="1:10" ht="17.5">
      <c r="A47" s="19">
        <v>210048</v>
      </c>
      <c r="B47" s="19" t="s">
        <v>52</v>
      </c>
      <c r="C47" s="20">
        <f>VLOOKUP(A47,'FY23 SCH RE'!B36:$H$100,7,FALSE)</f>
        <v>14547</v>
      </c>
      <c r="D47" s="21">
        <f>VLOOKUP(A47,'FY23 SCH RE'!$B$1:$H$100,6,FALSE)</f>
        <v>356825065.66999996</v>
      </c>
      <c r="E47" s="17">
        <f t="shared" si="5"/>
        <v>133500.02615815218</v>
      </c>
      <c r="F47" s="17">
        <f t="shared" si="6"/>
        <v>74177.913718286378</v>
      </c>
      <c r="G47" s="17">
        <f t="shared" si="7"/>
        <v>207677.93987643856</v>
      </c>
      <c r="H47" s="38">
        <f t="shared" si="4"/>
        <v>69225.979958812852</v>
      </c>
      <c r="J47" s="32"/>
    </row>
    <row r="48" spans="1:10" ht="17.5">
      <c r="A48" s="19">
        <v>210049</v>
      </c>
      <c r="B48" s="19" t="s">
        <v>23</v>
      </c>
      <c r="C48" s="20">
        <f>VLOOKUP(A48,'FY23 SCH RE'!B37:$H$100,7,FALSE)</f>
        <v>11748</v>
      </c>
      <c r="D48" s="21">
        <f>VLOOKUP(A48,'FY23 SCH RE'!$B$1:$H$100,6,FALSE)</f>
        <v>367721754.66000009</v>
      </c>
      <c r="E48" s="17">
        <f t="shared" si="5"/>
        <v>107813.17847707239</v>
      </c>
      <c r="F48" s="17">
        <f t="shared" si="6"/>
        <v>76443.151599480392</v>
      </c>
      <c r="G48" s="17">
        <f t="shared" si="7"/>
        <v>184256.33007655278</v>
      </c>
      <c r="H48" s="38">
        <f t="shared" si="4"/>
        <v>61418.776692184263</v>
      </c>
      <c r="J48" s="32"/>
    </row>
    <row r="49" spans="1:10" ht="17.5">
      <c r="A49" s="19">
        <v>210051</v>
      </c>
      <c r="B49" s="19" t="s">
        <v>53</v>
      </c>
      <c r="C49" s="20">
        <f>VLOOKUP(A49,'FY23 SCH RE'!B38:$H$100,7,FALSE)</f>
        <v>9080</v>
      </c>
      <c r="D49" s="21">
        <f>VLOOKUP(A49,'FY23 SCH RE'!$B$1:$H$100,6,FALSE)</f>
        <v>308601200</v>
      </c>
      <c r="E49" s="17">
        <f t="shared" si="5"/>
        <v>83328.537672098842</v>
      </c>
      <c r="F49" s="17">
        <f t="shared" si="6"/>
        <v>64152.985284195602</v>
      </c>
      <c r="G49" s="17">
        <f t="shared" si="7"/>
        <v>147481.52295629444</v>
      </c>
      <c r="H49" s="38">
        <f t="shared" si="4"/>
        <v>49160.507652098146</v>
      </c>
      <c r="J49" s="32"/>
    </row>
    <row r="50" spans="1:10" ht="17.5">
      <c r="A50" s="19">
        <v>210055</v>
      </c>
      <c r="B50" s="19" t="s">
        <v>54</v>
      </c>
      <c r="C50" s="20">
        <f>VLOOKUP(A50,'FY23 SCH RE'!B39:$H$100,7,FALSE)</f>
        <v>0</v>
      </c>
      <c r="D50" s="21">
        <f>VLOOKUP(A50,'FY23 SCH RE'!$B$1:$H$100,6,FALSE)</f>
        <v>36009146.899999991</v>
      </c>
      <c r="E50" s="17">
        <f t="shared" si="5"/>
        <v>0</v>
      </c>
      <c r="F50" s="17">
        <f t="shared" si="6"/>
        <v>7485.694388654797</v>
      </c>
      <c r="G50" s="17">
        <f t="shared" si="7"/>
        <v>7485.694388654797</v>
      </c>
      <c r="H50" s="38">
        <f t="shared" si="4"/>
        <v>2495.2314628849322</v>
      </c>
      <c r="J50" s="32"/>
    </row>
    <row r="51" spans="1:10" ht="17.5">
      <c r="A51" s="19">
        <v>210056</v>
      </c>
      <c r="B51" s="19" t="s">
        <v>55</v>
      </c>
      <c r="C51" s="20">
        <f>VLOOKUP(A51,'FY23 SCH RE'!B40:$H$100,7,FALSE)</f>
        <v>7770</v>
      </c>
      <c r="D51" s="21">
        <f>VLOOKUP(A51,'FY23 SCH RE'!$B$1:$H$100,6,FALSE)</f>
        <v>308835327.36000001</v>
      </c>
      <c r="E51" s="17">
        <f t="shared" si="5"/>
        <v>71306.468911036121</v>
      </c>
      <c r="F51" s="17">
        <f t="shared" si="6"/>
        <v>64201.656414057405</v>
      </c>
      <c r="G51" s="17">
        <f t="shared" si="7"/>
        <v>135508.12532509351</v>
      </c>
      <c r="H51" s="38">
        <f t="shared" si="4"/>
        <v>45169.375108364504</v>
      </c>
      <c r="J51" s="32"/>
    </row>
    <row r="52" spans="1:10" ht="17.5">
      <c r="A52" s="19">
        <v>210057</v>
      </c>
      <c r="B52" s="19" t="s">
        <v>13</v>
      </c>
      <c r="C52" s="20">
        <f>VLOOKUP(A52,'FY23 SCH RE'!B41:$H$100,7,FALSE)</f>
        <v>16904</v>
      </c>
      <c r="D52" s="21">
        <f>VLOOKUP(A52,'FY23 SCH RE'!$B$1:$H$100,6,FALSE)</f>
        <v>534307364.71999997</v>
      </c>
      <c r="E52" s="17">
        <f t="shared" si="5"/>
        <v>155130.57277633908</v>
      </c>
      <c r="F52" s="17">
        <f t="shared" si="6"/>
        <v>111073.49066082532</v>
      </c>
      <c r="G52" s="17">
        <f t="shared" si="7"/>
        <v>266204.06343716441</v>
      </c>
      <c r="H52" s="38">
        <f t="shared" si="4"/>
        <v>88734.687812388132</v>
      </c>
      <c r="J52" s="32"/>
    </row>
    <row r="53" spans="1:10" ht="17.5">
      <c r="A53" s="19">
        <v>210058</v>
      </c>
      <c r="B53" s="19" t="s">
        <v>56</v>
      </c>
      <c r="C53" s="20">
        <f>VLOOKUP(A53,'FY23 SCH RE'!B42:$H$100,7,FALSE)</f>
        <v>1778</v>
      </c>
      <c r="D53" s="21">
        <f>VLOOKUP(A53,'FY23 SCH RE'!$B$1:$H$100,6,FALSE)</f>
        <v>143817412.26000002</v>
      </c>
      <c r="E53" s="17">
        <f t="shared" si="5"/>
        <v>16316.975768831689</v>
      </c>
      <c r="F53" s="17">
        <f t="shared" si="6"/>
        <v>29897.214697567193</v>
      </c>
      <c r="G53" s="17">
        <f t="shared" si="7"/>
        <v>46214.190466398883</v>
      </c>
      <c r="H53" s="38">
        <f t="shared" si="4"/>
        <v>15404.730155466294</v>
      </c>
      <c r="J53" s="32"/>
    </row>
    <row r="54" spans="1:10" ht="17.5">
      <c r="A54" s="19">
        <v>210060</v>
      </c>
      <c r="B54" s="19" t="s">
        <v>57</v>
      </c>
      <c r="C54" s="20">
        <f>VLOOKUP(A54,'FY23 SCH RE'!B43:$H$100,7,FALSE)</f>
        <v>1916</v>
      </c>
      <c r="D54" s="21">
        <f>VLOOKUP(A54,'FY23 SCH RE'!$B$1:$H$100,6,FALSE)</f>
        <v>64761498.179999992</v>
      </c>
      <c r="E54" s="17">
        <f t="shared" si="5"/>
        <v>17583.422707019978</v>
      </c>
      <c r="F54" s="17">
        <f t="shared" si="6"/>
        <v>13462.823345223542</v>
      </c>
      <c r="G54" s="17">
        <f t="shared" si="7"/>
        <v>31046.246052243521</v>
      </c>
      <c r="H54" s="38">
        <f t="shared" si="4"/>
        <v>10348.748684081174</v>
      </c>
      <c r="J54" s="32"/>
    </row>
    <row r="55" spans="1:10" ht="17.5">
      <c r="A55" s="19">
        <v>210061</v>
      </c>
      <c r="B55" s="19" t="s">
        <v>7</v>
      </c>
      <c r="C55" s="20">
        <f>VLOOKUP(A55,'FY23 SCH RE'!B44:$H$100,7,FALSE)</f>
        <v>2745</v>
      </c>
      <c r="D55" s="21">
        <f>VLOOKUP(A55,'FY23 SCH RE'!$B$1:$H$100,6,FALSE)</f>
        <v>125786800</v>
      </c>
      <c r="E55" s="17">
        <f t="shared" si="5"/>
        <v>25191.281487875698</v>
      </c>
      <c r="F55" s="17">
        <f t="shared" si="6"/>
        <v>26148.954473754653</v>
      </c>
      <c r="G55" s="17">
        <f t="shared" si="7"/>
        <v>51340.235961630351</v>
      </c>
      <c r="H55" s="38">
        <f t="shared" si="4"/>
        <v>17113.411987210118</v>
      </c>
      <c r="J55" s="32"/>
    </row>
    <row r="56" spans="1:10" ht="17.5">
      <c r="A56" s="19">
        <v>210062</v>
      </c>
      <c r="B56" s="19" t="s">
        <v>24</v>
      </c>
      <c r="C56" s="20">
        <f>VLOOKUP(A56,'FY23 SCH RE'!B45:$H$100,7,FALSE)</f>
        <v>10387</v>
      </c>
      <c r="D56" s="21">
        <f>VLOOKUP(A56,'FY23 SCH RE'!$B$1:$H$100,6,FALSE)</f>
        <v>318000686.29999995</v>
      </c>
      <c r="E56" s="17">
        <f t="shared" si="5"/>
        <v>95323.074977983561</v>
      </c>
      <c r="F56" s="17">
        <f t="shared" si="6"/>
        <v>66106.979974698726</v>
      </c>
      <c r="G56" s="17">
        <f t="shared" si="7"/>
        <v>161430.05495268229</v>
      </c>
      <c r="H56" s="38">
        <f t="shared" si="4"/>
        <v>53810.01831756076</v>
      </c>
      <c r="J56" s="32"/>
    </row>
    <row r="57" spans="1:10" ht="17.5">
      <c r="A57" s="19">
        <v>210063</v>
      </c>
      <c r="B57" s="19" t="s">
        <v>58</v>
      </c>
      <c r="C57" s="20">
        <f>VLOOKUP(A57,'FY23 SCH RE'!B46:$H$100,7,FALSE)</f>
        <v>13180</v>
      </c>
      <c r="D57" s="21">
        <f>VLOOKUP(A57,'FY23 SCH RE'!$B$1:$H$100,6,FALSE)</f>
        <v>458422525.2100001</v>
      </c>
      <c r="E57" s="17">
        <f t="shared" si="5"/>
        <v>120954.85974870736</v>
      </c>
      <c r="F57" s="17">
        <f t="shared" si="6"/>
        <v>95298.312235146601</v>
      </c>
      <c r="G57" s="17">
        <f t="shared" si="7"/>
        <v>216253.17198385397</v>
      </c>
      <c r="H57" s="38">
        <f t="shared" si="4"/>
        <v>72084.390661284662</v>
      </c>
      <c r="J57" s="32"/>
    </row>
    <row r="58" spans="1:10" ht="17.5">
      <c r="A58" s="19">
        <v>210064</v>
      </c>
      <c r="B58" s="19" t="s">
        <v>12</v>
      </c>
      <c r="C58" s="20">
        <f>VLOOKUP(A58,'FY23 SCH RE'!B47:$H$100,7,FALSE)</f>
        <v>937</v>
      </c>
      <c r="D58" s="21">
        <f>VLOOKUP(A58,'FY23 SCH RE'!$B$1:$H$100,6,FALSE)</f>
        <v>68907085.719999999</v>
      </c>
      <c r="E58" s="17">
        <f t="shared" si="5"/>
        <v>8598.9911672639446</v>
      </c>
      <c r="F58" s="17">
        <f t="shared" si="6"/>
        <v>14324.621084337858</v>
      </c>
      <c r="G58" s="17">
        <f t="shared" si="7"/>
        <v>22923.6122516018</v>
      </c>
      <c r="H58" s="38">
        <f t="shared" si="4"/>
        <v>7641.2040838672665</v>
      </c>
      <c r="J58" s="32"/>
    </row>
    <row r="59" spans="1:10" ht="17.5">
      <c r="A59" s="19">
        <v>210065</v>
      </c>
      <c r="B59" s="19" t="s">
        <v>25</v>
      </c>
      <c r="C59" s="20">
        <f>VLOOKUP(A59,'FY23 SCH RE'!B48:$H$100,7,FALSE)</f>
        <v>6216</v>
      </c>
      <c r="D59" s="21">
        <f>VLOOKUP(A59,'FY23 SCH RE'!$B$1:$H$100,6,FALSE)</f>
        <v>140664300</v>
      </c>
      <c r="E59" s="17">
        <f t="shared" si="5"/>
        <v>57045.175128828902</v>
      </c>
      <c r="F59" s="17">
        <f t="shared" si="6"/>
        <v>29241.735832238093</v>
      </c>
      <c r="G59" s="17">
        <f t="shared" si="7"/>
        <v>86286.910961066998</v>
      </c>
      <c r="H59" s="38">
        <f t="shared" si="4"/>
        <v>28762.303653688999</v>
      </c>
      <c r="J59" s="32"/>
    </row>
    <row r="60" spans="1:10" ht="17.5">
      <c r="A60" s="19">
        <v>210087</v>
      </c>
      <c r="B60" s="19" t="s">
        <v>59</v>
      </c>
      <c r="C60" s="20">
        <f>VLOOKUP(A60,'FY23 SCH RE'!B49:$H$100,7,FALSE)</f>
        <v>0</v>
      </c>
      <c r="D60" s="21">
        <f>VLOOKUP(A60,'FY23 SCH RE'!$B$1:$H$100,6,FALSE)</f>
        <v>17967500</v>
      </c>
      <c r="E60" s="17">
        <f t="shared" si="5"/>
        <v>0</v>
      </c>
      <c r="F60" s="17">
        <f t="shared" si="6"/>
        <v>3735.1402492724733</v>
      </c>
      <c r="G60" s="17">
        <f t="shared" si="7"/>
        <v>3735.1402492724733</v>
      </c>
      <c r="H60" s="38">
        <f t="shared" si="4"/>
        <v>1245.0467497574912</v>
      </c>
      <c r="J60" s="32"/>
    </row>
    <row r="61" spans="1:10" ht="17.5">
      <c r="A61" s="19">
        <v>210088</v>
      </c>
      <c r="B61" s="19" t="s">
        <v>27</v>
      </c>
      <c r="C61" s="20">
        <f>VLOOKUP(A61,'FY23 SCH RE'!B50:$H$100,7,FALSE)</f>
        <v>0</v>
      </c>
      <c r="D61" s="21">
        <f>VLOOKUP(A61,'FY23 SCH RE'!$B$1:$H$100,6,FALSE)</f>
        <v>8648590.5099999979</v>
      </c>
      <c r="E61" s="17">
        <f t="shared" si="5"/>
        <v>0</v>
      </c>
      <c r="F61" s="17">
        <f t="shared" si="6"/>
        <v>1797.8961187353243</v>
      </c>
      <c r="G61" s="17">
        <f t="shared" si="7"/>
        <v>1797.8961187353243</v>
      </c>
      <c r="H61" s="38">
        <f t="shared" si="4"/>
        <v>599.29870624510806</v>
      </c>
      <c r="J61" s="32"/>
    </row>
    <row r="62" spans="1:10" ht="17.5">
      <c r="A62" s="19">
        <v>210333</v>
      </c>
      <c r="B62" s="19" t="s">
        <v>60</v>
      </c>
      <c r="C62" s="20">
        <f>VLOOKUP(A62,'FY23 SCH RE'!B51:$H$100,7,FALSE)</f>
        <v>0</v>
      </c>
      <c r="D62" s="21">
        <f>VLOOKUP(A62,'FY23 SCH RE'!$B$1:$H$100,6,FALSE)</f>
        <v>21233763.649999999</v>
      </c>
      <c r="E62" s="17">
        <f t="shared" si="5"/>
        <v>0</v>
      </c>
      <c r="F62" s="17">
        <f t="shared" si="6"/>
        <v>4414.1413804176309</v>
      </c>
      <c r="G62" s="17">
        <f t="shared" si="7"/>
        <v>4414.1413804176309</v>
      </c>
      <c r="H62" s="38">
        <f t="shared" si="4"/>
        <v>1471.3804601392103</v>
      </c>
      <c r="J62" s="32"/>
    </row>
    <row r="63" spans="1:10" ht="20.5">
      <c r="A63" s="19">
        <v>218992</v>
      </c>
      <c r="B63" s="19" t="s">
        <v>26</v>
      </c>
      <c r="C63" s="20">
        <f>VLOOKUP(A63,'FY23 SCH RE'!B52:$H$100,7,FALSE)</f>
        <v>3367</v>
      </c>
      <c r="D63" s="21">
        <f>VLOOKUP(A63,'FY23 SCH RE'!$B$1:$H$100,6,FALSE)</f>
        <v>261221516.72000006</v>
      </c>
      <c r="E63" s="18">
        <f t="shared" ref="E63" si="8">(C63/$C$64)*$E$6</f>
        <v>30899.469861448986</v>
      </c>
      <c r="F63" s="18">
        <f t="shared" ref="F63" si="9">(D63/$D$64)*$E$6</f>
        <v>54303.548132844</v>
      </c>
      <c r="G63" s="18">
        <f t="shared" ref="G63" si="10">E63+F63</f>
        <v>85203.017994292983</v>
      </c>
      <c r="H63" s="39">
        <f t="shared" si="4"/>
        <v>28401.005998097662</v>
      </c>
      <c r="J63" s="32"/>
    </row>
    <row r="64" spans="1:10" ht="17.5">
      <c r="A64" s="19"/>
      <c r="B64" s="19"/>
      <c r="C64" s="20">
        <f>SUM(C12:C63)</f>
        <v>458748</v>
      </c>
      <c r="D64" s="22">
        <f>SUM(D12:D63)</f>
        <v>20251762973.220001</v>
      </c>
      <c r="E64" s="22">
        <f>SUM(E12:E63)</f>
        <v>4210000</v>
      </c>
      <c r="F64" s="22">
        <f>SUM(F12:F63)</f>
        <v>4210000</v>
      </c>
      <c r="G64" s="22">
        <f>SUM(G12:G63)</f>
        <v>8420000.0000000019</v>
      </c>
      <c r="H64" s="38">
        <f t="shared" ref="H64" si="11">SUM(H12:H63)</f>
        <v>2806666.666666667</v>
      </c>
    </row>
    <row r="65" spans="1:8" ht="17.5">
      <c r="A65" s="30"/>
      <c r="B65" s="30"/>
      <c r="C65" s="30"/>
      <c r="D65" s="30"/>
      <c r="E65" s="30"/>
      <c r="F65" s="30"/>
      <c r="G65" s="30"/>
      <c r="H65" s="38"/>
    </row>
    <row r="66" spans="1:8" ht="17.5">
      <c r="H66" s="38"/>
    </row>
    <row r="67" spans="1:8" ht="17.5">
      <c r="H67" s="38"/>
    </row>
    <row r="68" spans="1:8" ht="17.5">
      <c r="H68" s="38"/>
    </row>
    <row r="69" spans="1:8" ht="17.5">
      <c r="A69" s="19"/>
      <c r="B69" s="19"/>
      <c r="C69" s="31"/>
      <c r="D69" s="31"/>
      <c r="H69" s="38"/>
    </row>
    <row r="70" spans="1:8" ht="17.5">
      <c r="H70" s="38"/>
    </row>
    <row r="71" spans="1:8" ht="17.5">
      <c r="H71" s="38"/>
    </row>
    <row r="72" spans="1:8" ht="17.5">
      <c r="A72" t="s">
        <v>84</v>
      </c>
      <c r="H72" s="38"/>
    </row>
    <row r="73" spans="1:8" ht="17.5">
      <c r="A73" t="s">
        <v>29</v>
      </c>
      <c r="H73" s="38"/>
    </row>
    <row r="74" spans="1:8" ht="17.5">
      <c r="H74" s="38"/>
    </row>
    <row r="75" spans="1:8" ht="17.5">
      <c r="H75" s="38"/>
    </row>
    <row r="76" spans="1:8" ht="17.5">
      <c r="H76" s="38"/>
    </row>
    <row r="77" spans="1:8" ht="17.5">
      <c r="H77" s="38"/>
    </row>
    <row r="78" spans="1:8" ht="17.5">
      <c r="H78" s="38"/>
    </row>
    <row r="79" spans="1:8" ht="17.5">
      <c r="H79" s="38"/>
    </row>
    <row r="80" spans="1:8" ht="17.5">
      <c r="H80" s="38"/>
    </row>
    <row r="81" spans="8:8" ht="17.5">
      <c r="H81" s="38"/>
    </row>
    <row r="82" spans="8:8" ht="17.5">
      <c r="H82" s="38"/>
    </row>
    <row r="83" spans="8:8" ht="17.5">
      <c r="H83" s="38"/>
    </row>
    <row r="84" spans="8:8" ht="17.5">
      <c r="H84" s="38"/>
    </row>
    <row r="85" spans="8:8" ht="17.5">
      <c r="H85" s="38"/>
    </row>
    <row r="86" spans="8:8" ht="17.5">
      <c r="H86" s="38"/>
    </row>
    <row r="87" spans="8:8" ht="17.5">
      <c r="H87" s="38"/>
    </row>
    <row r="88" spans="8:8" ht="17.5">
      <c r="H88" s="38"/>
    </row>
    <row r="89" spans="8:8" ht="17.5">
      <c r="H89" s="38"/>
    </row>
  </sheetData>
  <mergeCells count="1">
    <mergeCell ref="B3:G3"/>
  </mergeCells>
  <pageMargins left="0.7" right="0.7" top="0.75" bottom="0.75" header="0.3" footer="0.3"/>
  <pageSetup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zoomScale="90" zoomScaleNormal="90" workbookViewId="0">
      <selection activeCell="M59" sqref="M59"/>
    </sheetView>
  </sheetViews>
  <sheetFormatPr defaultRowHeight="14.5"/>
  <cols>
    <col min="1" max="1" width="9.453125" bestFit="1" customWidth="1"/>
    <col min="2" max="2" width="10.81640625" bestFit="1" customWidth="1"/>
    <col min="3" max="3" width="32.90625" bestFit="1" customWidth="1"/>
    <col min="4" max="4" width="9.453125" bestFit="1" customWidth="1"/>
    <col min="5" max="5" width="14.26953125" customWidth="1"/>
    <col min="6" max="6" width="13.81640625" bestFit="1" customWidth="1"/>
    <col min="7" max="7" width="16.36328125" bestFit="1" customWidth="1"/>
    <col min="8" max="8" width="11.453125" bestFit="1" customWidth="1"/>
  </cols>
  <sheetData>
    <row r="1" spans="1:8">
      <c r="A1" t="s">
        <v>75</v>
      </c>
      <c r="B1" t="s">
        <v>61</v>
      </c>
      <c r="C1" t="s">
        <v>62</v>
      </c>
      <c r="D1" t="s">
        <v>76</v>
      </c>
      <c r="E1" t="s">
        <v>77</v>
      </c>
      <c r="F1" t="s">
        <v>70</v>
      </c>
      <c r="G1">
        <v>1000</v>
      </c>
      <c r="H1" t="s">
        <v>5</v>
      </c>
    </row>
    <row r="2" spans="1:8">
      <c r="A2" t="s">
        <v>85</v>
      </c>
      <c r="B2">
        <v>210001</v>
      </c>
      <c r="C2" t="s">
        <v>30</v>
      </c>
      <c r="D2" t="s">
        <v>78</v>
      </c>
      <c r="E2" t="s">
        <v>79</v>
      </c>
      <c r="F2" s="42">
        <v>440345.46</v>
      </c>
      <c r="G2" s="32">
        <f>F2*$G$1</f>
        <v>440345460</v>
      </c>
      <c r="H2" s="32">
        <v>14060</v>
      </c>
    </row>
    <row r="3" spans="1:8">
      <c r="A3" t="s">
        <v>85</v>
      </c>
      <c r="B3">
        <v>210002</v>
      </c>
      <c r="C3" t="s">
        <v>15</v>
      </c>
      <c r="D3" t="s">
        <v>78</v>
      </c>
      <c r="E3" t="s">
        <v>79</v>
      </c>
      <c r="F3" s="42">
        <v>1848222.1098200004</v>
      </c>
      <c r="G3" s="32">
        <f t="shared" ref="G3:G57" si="0">F3*$G$1</f>
        <v>1848222109.8200004</v>
      </c>
      <c r="H3" s="32">
        <v>20299</v>
      </c>
    </row>
    <row r="4" spans="1:8">
      <c r="A4" t="s">
        <v>85</v>
      </c>
      <c r="B4">
        <v>210003</v>
      </c>
      <c r="C4" t="s">
        <v>31</v>
      </c>
      <c r="D4" t="s">
        <v>78</v>
      </c>
      <c r="E4" s="32" t="s">
        <v>79</v>
      </c>
      <c r="F4" s="42">
        <v>400129.1731999999</v>
      </c>
      <c r="G4" s="32">
        <f t="shared" si="0"/>
        <v>400129173.19999993</v>
      </c>
      <c r="H4" s="32">
        <v>10431</v>
      </c>
    </row>
    <row r="5" spans="1:8">
      <c r="A5" t="s">
        <v>85</v>
      </c>
      <c r="B5">
        <v>210004</v>
      </c>
      <c r="C5" t="s">
        <v>9</v>
      </c>
      <c r="D5" t="s">
        <v>78</v>
      </c>
      <c r="E5" s="32" t="s">
        <v>79</v>
      </c>
      <c r="F5" s="42">
        <v>573789.69999999995</v>
      </c>
      <c r="G5" s="32">
        <f t="shared" si="0"/>
        <v>573789700</v>
      </c>
      <c r="H5" s="32">
        <v>21586</v>
      </c>
    </row>
    <row r="6" spans="1:8">
      <c r="A6" t="s">
        <v>85</v>
      </c>
      <c r="B6">
        <v>210005</v>
      </c>
      <c r="C6" t="s">
        <v>32</v>
      </c>
      <c r="D6" t="s">
        <v>78</v>
      </c>
      <c r="E6" s="32" t="s">
        <v>79</v>
      </c>
      <c r="F6" s="42">
        <v>413332.6999999999</v>
      </c>
      <c r="G6" s="32">
        <f t="shared" si="0"/>
        <v>413332699.99999988</v>
      </c>
      <c r="H6" s="32">
        <v>13755</v>
      </c>
    </row>
    <row r="7" spans="1:8">
      <c r="A7" t="s">
        <v>85</v>
      </c>
      <c r="B7">
        <v>210006</v>
      </c>
      <c r="C7" t="s">
        <v>33</v>
      </c>
      <c r="D7" t="s">
        <v>78</v>
      </c>
      <c r="E7" s="32" t="s">
        <v>79</v>
      </c>
      <c r="F7" s="42">
        <v>118486.83004</v>
      </c>
      <c r="G7" s="32">
        <f t="shared" si="0"/>
        <v>118486830.04000001</v>
      </c>
      <c r="H7" s="32">
        <v>4111</v>
      </c>
    </row>
    <row r="8" spans="1:8">
      <c r="A8" t="s">
        <v>85</v>
      </c>
      <c r="B8">
        <v>210008</v>
      </c>
      <c r="C8" t="s">
        <v>34</v>
      </c>
      <c r="D8" t="s">
        <v>78</v>
      </c>
      <c r="E8" s="32" t="s">
        <v>79</v>
      </c>
      <c r="F8" s="42">
        <v>653644.80000000005</v>
      </c>
      <c r="G8" s="32">
        <f t="shared" si="0"/>
        <v>653644800</v>
      </c>
      <c r="H8" s="32">
        <v>8838</v>
      </c>
    </row>
    <row r="9" spans="1:8">
      <c r="A9" t="s">
        <v>85</v>
      </c>
      <c r="B9">
        <v>210009</v>
      </c>
      <c r="C9" t="s">
        <v>11</v>
      </c>
      <c r="D9" t="s">
        <v>78</v>
      </c>
      <c r="E9" s="32" t="s">
        <v>79</v>
      </c>
      <c r="F9" s="42">
        <v>2921370.3775499999</v>
      </c>
      <c r="G9" s="32">
        <f t="shared" si="0"/>
        <v>2921370377.5499997</v>
      </c>
      <c r="H9" s="32">
        <v>38924</v>
      </c>
    </row>
    <row r="10" spans="1:8">
      <c r="A10" t="s">
        <v>85</v>
      </c>
      <c r="B10">
        <v>210010</v>
      </c>
      <c r="C10" t="s">
        <v>35</v>
      </c>
      <c r="D10" t="s">
        <v>78</v>
      </c>
      <c r="E10" s="32" t="s">
        <v>79</v>
      </c>
      <c r="F10" s="42">
        <v>17419.65338</v>
      </c>
      <c r="G10" s="32">
        <f t="shared" si="0"/>
        <v>17419653.379999999</v>
      </c>
      <c r="H10" s="32">
        <v>0</v>
      </c>
    </row>
    <row r="11" spans="1:8">
      <c r="A11" t="s">
        <v>85</v>
      </c>
      <c r="B11">
        <v>210011</v>
      </c>
      <c r="C11" t="s">
        <v>36</v>
      </c>
      <c r="D11" t="s">
        <v>78</v>
      </c>
      <c r="E11" s="32" t="s">
        <v>79</v>
      </c>
      <c r="F11" s="42">
        <v>515518.5</v>
      </c>
      <c r="G11" s="32">
        <f t="shared" si="0"/>
        <v>515518500</v>
      </c>
      <c r="H11" s="32">
        <v>10717</v>
      </c>
    </row>
    <row r="12" spans="1:8">
      <c r="A12" t="s">
        <v>85</v>
      </c>
      <c r="B12">
        <v>210012</v>
      </c>
      <c r="C12" t="s">
        <v>37</v>
      </c>
      <c r="D12" t="s">
        <v>78</v>
      </c>
      <c r="E12" s="32" t="s">
        <v>79</v>
      </c>
      <c r="F12" s="42">
        <v>949076.15142000013</v>
      </c>
      <c r="G12" s="32">
        <f t="shared" si="0"/>
        <v>949076151.42000008</v>
      </c>
      <c r="H12" s="32">
        <v>15264</v>
      </c>
    </row>
    <row r="13" spans="1:8">
      <c r="A13" t="s">
        <v>85</v>
      </c>
      <c r="B13">
        <v>210013</v>
      </c>
      <c r="C13" t="s">
        <v>63</v>
      </c>
      <c r="D13" t="s">
        <v>78</v>
      </c>
      <c r="E13" s="32" t="s">
        <v>79</v>
      </c>
      <c r="F13" s="42">
        <v>34673.288090000002</v>
      </c>
      <c r="G13" s="32">
        <f t="shared" si="0"/>
        <v>34673288.090000004</v>
      </c>
      <c r="H13" s="32">
        <v>0</v>
      </c>
    </row>
    <row r="14" spans="1:8">
      <c r="A14" t="s">
        <v>85</v>
      </c>
      <c r="B14">
        <v>210015</v>
      </c>
      <c r="C14" t="s">
        <v>38</v>
      </c>
      <c r="D14" t="s">
        <v>78</v>
      </c>
      <c r="E14" s="32" t="s">
        <v>79</v>
      </c>
      <c r="F14" s="42">
        <v>638932.70114999998</v>
      </c>
      <c r="G14" s="32">
        <f t="shared" si="0"/>
        <v>638932701.14999998</v>
      </c>
      <c r="H14" s="32">
        <v>16575</v>
      </c>
    </row>
    <row r="15" spans="1:8">
      <c r="A15" t="s">
        <v>85</v>
      </c>
      <c r="B15">
        <v>210016</v>
      </c>
      <c r="C15" t="s">
        <v>64</v>
      </c>
      <c r="D15" t="s">
        <v>78</v>
      </c>
      <c r="E15" s="32" t="s">
        <v>79</v>
      </c>
      <c r="F15" s="42">
        <v>351439.07956000004</v>
      </c>
      <c r="G15" s="32">
        <f t="shared" si="0"/>
        <v>351439079.56000006</v>
      </c>
      <c r="H15" s="32">
        <v>10008</v>
      </c>
    </row>
    <row r="16" spans="1:8">
      <c r="A16" t="s">
        <v>85</v>
      </c>
      <c r="B16">
        <v>210017</v>
      </c>
      <c r="C16" t="s">
        <v>39</v>
      </c>
      <c r="D16" t="s">
        <v>78</v>
      </c>
      <c r="E16" s="32" t="s">
        <v>79</v>
      </c>
      <c r="F16" s="42">
        <v>90382.193150000006</v>
      </c>
      <c r="G16" s="32">
        <f t="shared" si="0"/>
        <v>90382193.150000006</v>
      </c>
      <c r="H16" s="32">
        <v>1361</v>
      </c>
    </row>
    <row r="17" spans="1:8">
      <c r="A17" t="s">
        <v>85</v>
      </c>
      <c r="B17">
        <v>210018</v>
      </c>
      <c r="C17" t="s">
        <v>19</v>
      </c>
      <c r="D17" t="s">
        <v>78</v>
      </c>
      <c r="E17" s="32" t="s">
        <v>79</v>
      </c>
      <c r="F17" s="42">
        <v>208039.74997</v>
      </c>
      <c r="G17" s="32">
        <f t="shared" si="0"/>
        <v>208039749.97</v>
      </c>
      <c r="H17" s="32">
        <v>5202</v>
      </c>
    </row>
    <row r="18" spans="1:8">
      <c r="A18" t="s">
        <v>85</v>
      </c>
      <c r="B18">
        <v>210019</v>
      </c>
      <c r="C18" t="s">
        <v>40</v>
      </c>
      <c r="D18" t="s">
        <v>78</v>
      </c>
      <c r="E18" s="32" t="s">
        <v>79</v>
      </c>
      <c r="F18" s="42">
        <v>547529.41200000001</v>
      </c>
      <c r="G18" s="32">
        <f t="shared" si="0"/>
        <v>547529412</v>
      </c>
      <c r="H18" s="32">
        <v>15790</v>
      </c>
    </row>
    <row r="19" spans="1:8">
      <c r="A19" t="s">
        <v>85</v>
      </c>
      <c r="B19">
        <v>210022</v>
      </c>
      <c r="C19" t="s">
        <v>14</v>
      </c>
      <c r="D19" t="s">
        <v>78</v>
      </c>
      <c r="E19" s="32" t="s">
        <v>79</v>
      </c>
      <c r="F19" s="42">
        <v>404912.47441000002</v>
      </c>
      <c r="G19" s="32">
        <f t="shared" si="0"/>
        <v>404912474.41000003</v>
      </c>
      <c r="H19" s="32">
        <v>11341</v>
      </c>
    </row>
    <row r="20" spans="1:8">
      <c r="A20" t="s">
        <v>85</v>
      </c>
      <c r="B20">
        <v>210023</v>
      </c>
      <c r="C20" t="s">
        <v>41</v>
      </c>
      <c r="D20" t="s">
        <v>78</v>
      </c>
      <c r="E20" s="32" t="s">
        <v>79</v>
      </c>
      <c r="F20" s="42">
        <v>749524.8</v>
      </c>
      <c r="G20" s="32">
        <f t="shared" si="0"/>
        <v>749524800</v>
      </c>
      <c r="H20" s="32">
        <v>21326</v>
      </c>
    </row>
    <row r="21" spans="1:8">
      <c r="A21" t="s">
        <v>85</v>
      </c>
      <c r="B21">
        <v>210024</v>
      </c>
      <c r="C21" t="s">
        <v>42</v>
      </c>
      <c r="D21" t="s">
        <v>78</v>
      </c>
      <c r="E21" s="32" t="s">
        <v>79</v>
      </c>
      <c r="F21" s="42">
        <v>485128.24844</v>
      </c>
      <c r="G21" s="32">
        <f t="shared" si="0"/>
        <v>485128248.44</v>
      </c>
      <c r="H21" s="32">
        <v>8792</v>
      </c>
    </row>
    <row r="22" spans="1:8">
      <c r="A22" t="s">
        <v>85</v>
      </c>
      <c r="B22">
        <v>210027</v>
      </c>
      <c r="C22" t="s">
        <v>17</v>
      </c>
      <c r="D22" t="s">
        <v>78</v>
      </c>
      <c r="E22" s="32" t="s">
        <v>79</v>
      </c>
      <c r="F22" s="42">
        <v>387908.8</v>
      </c>
      <c r="G22" s="32">
        <f t="shared" si="0"/>
        <v>387908800</v>
      </c>
      <c r="H22" s="32">
        <v>9290</v>
      </c>
    </row>
    <row r="23" spans="1:8">
      <c r="A23" t="s">
        <v>85</v>
      </c>
      <c r="B23">
        <v>210028</v>
      </c>
      <c r="C23" t="s">
        <v>20</v>
      </c>
      <c r="D23" t="s">
        <v>78</v>
      </c>
      <c r="E23" s="32" t="s">
        <v>79</v>
      </c>
      <c r="F23" s="42">
        <v>217557.77484999999</v>
      </c>
      <c r="G23" s="32">
        <f t="shared" si="0"/>
        <v>217557774.84999999</v>
      </c>
      <c r="H23" s="32">
        <v>6102</v>
      </c>
    </row>
    <row r="24" spans="1:8">
      <c r="A24" t="s">
        <v>85</v>
      </c>
      <c r="B24">
        <v>210029</v>
      </c>
      <c r="C24" t="s">
        <v>10</v>
      </c>
      <c r="D24" t="s">
        <v>78</v>
      </c>
      <c r="E24" s="32" t="s">
        <v>79</v>
      </c>
      <c r="F24" s="42">
        <v>783284.69496999995</v>
      </c>
      <c r="G24" s="32">
        <f t="shared" si="0"/>
        <v>783284694.96999991</v>
      </c>
      <c r="H24" s="32">
        <v>15597</v>
      </c>
    </row>
    <row r="25" spans="1:8">
      <c r="A25" t="s">
        <v>85</v>
      </c>
      <c r="B25">
        <v>210030</v>
      </c>
      <c r="C25" t="s">
        <v>43</v>
      </c>
      <c r="D25" t="s">
        <v>78</v>
      </c>
      <c r="E25" s="32" t="s">
        <v>79</v>
      </c>
      <c r="F25" s="42">
        <v>55202.536429999993</v>
      </c>
      <c r="G25" s="32">
        <f t="shared" si="0"/>
        <v>55202536.429999992</v>
      </c>
      <c r="H25" s="32">
        <v>266</v>
      </c>
    </row>
    <row r="26" spans="1:8">
      <c r="A26" t="s">
        <v>85</v>
      </c>
      <c r="B26">
        <v>210032</v>
      </c>
      <c r="C26" t="s">
        <v>44</v>
      </c>
      <c r="D26" t="s">
        <v>78</v>
      </c>
      <c r="E26" s="32" t="s">
        <v>79</v>
      </c>
      <c r="F26" s="42">
        <v>188970.76800000001</v>
      </c>
      <c r="G26" s="32">
        <f t="shared" si="0"/>
        <v>188970768</v>
      </c>
      <c r="H26" s="32">
        <v>6062</v>
      </c>
    </row>
    <row r="27" spans="1:8">
      <c r="A27" t="s">
        <v>85</v>
      </c>
      <c r="B27">
        <v>210033</v>
      </c>
      <c r="C27" t="s">
        <v>45</v>
      </c>
      <c r="D27" t="s">
        <v>78</v>
      </c>
      <c r="E27" s="32" t="s">
        <v>79</v>
      </c>
      <c r="F27" s="42">
        <v>265924.52770999999</v>
      </c>
      <c r="G27" s="32">
        <f t="shared" si="0"/>
        <v>265924527.71000001</v>
      </c>
      <c r="H27" s="32">
        <v>9194</v>
      </c>
    </row>
    <row r="28" spans="1:8">
      <c r="A28" t="s">
        <v>85</v>
      </c>
      <c r="B28">
        <v>210034</v>
      </c>
      <c r="C28" t="s">
        <v>46</v>
      </c>
      <c r="D28" t="s">
        <v>78</v>
      </c>
      <c r="E28" s="32" t="s">
        <v>79</v>
      </c>
      <c r="F28" s="42">
        <v>210598.19430999999</v>
      </c>
      <c r="G28" s="32">
        <f t="shared" si="0"/>
        <v>210598194.31</v>
      </c>
      <c r="H28" s="32">
        <v>6306</v>
      </c>
    </row>
    <row r="29" spans="1:8">
      <c r="A29" t="s">
        <v>85</v>
      </c>
      <c r="B29">
        <v>210035</v>
      </c>
      <c r="C29" t="s">
        <v>21</v>
      </c>
      <c r="D29" t="s">
        <v>78</v>
      </c>
      <c r="E29" s="32" t="s">
        <v>79</v>
      </c>
      <c r="F29" s="42">
        <v>180096.13170000003</v>
      </c>
      <c r="G29" s="32">
        <f t="shared" si="0"/>
        <v>180096131.70000002</v>
      </c>
      <c r="H29" s="32">
        <v>5191</v>
      </c>
    </row>
    <row r="30" spans="1:8">
      <c r="A30" t="s">
        <v>85</v>
      </c>
      <c r="B30">
        <v>210037</v>
      </c>
      <c r="C30" t="s">
        <v>47</v>
      </c>
      <c r="D30" t="s">
        <v>78</v>
      </c>
      <c r="E30" s="32" t="s">
        <v>79</v>
      </c>
      <c r="F30" s="42">
        <v>290053.30944999994</v>
      </c>
      <c r="G30" s="32">
        <f t="shared" si="0"/>
        <v>290053309.44999993</v>
      </c>
      <c r="H30" s="32">
        <v>5633</v>
      </c>
    </row>
    <row r="31" spans="1:8">
      <c r="A31" t="s">
        <v>85</v>
      </c>
      <c r="B31">
        <v>210038</v>
      </c>
      <c r="C31" t="s">
        <v>48</v>
      </c>
      <c r="D31" t="s">
        <v>78</v>
      </c>
      <c r="E31" s="32" t="s">
        <v>79</v>
      </c>
      <c r="F31" s="42">
        <v>267729.20640999998</v>
      </c>
      <c r="G31" s="32">
        <f t="shared" si="0"/>
        <v>267729206.41</v>
      </c>
      <c r="H31" s="32">
        <v>3968</v>
      </c>
    </row>
    <row r="32" spans="1:8">
      <c r="A32" t="s">
        <v>85</v>
      </c>
      <c r="B32">
        <v>210039</v>
      </c>
      <c r="C32" t="s">
        <v>49</v>
      </c>
      <c r="D32" t="s">
        <v>78</v>
      </c>
      <c r="E32" s="32" t="s">
        <v>79</v>
      </c>
      <c r="F32" s="42">
        <v>175364.06</v>
      </c>
      <c r="G32" s="32">
        <f t="shared" si="0"/>
        <v>175364060</v>
      </c>
      <c r="H32" s="32">
        <v>5264</v>
      </c>
    </row>
    <row r="33" spans="1:8">
      <c r="A33" t="s">
        <v>85</v>
      </c>
      <c r="B33">
        <v>210040</v>
      </c>
      <c r="C33" t="s">
        <v>50</v>
      </c>
      <c r="D33" t="s">
        <v>78</v>
      </c>
      <c r="E33" s="32" t="s">
        <v>79</v>
      </c>
      <c r="F33" s="42">
        <v>310414.47956000001</v>
      </c>
      <c r="G33" s="32">
        <f t="shared" si="0"/>
        <v>310414479.56</v>
      </c>
      <c r="H33" s="32">
        <v>7736</v>
      </c>
    </row>
    <row r="34" spans="1:8">
      <c r="A34" t="s">
        <v>85</v>
      </c>
      <c r="B34">
        <v>210043</v>
      </c>
      <c r="C34" t="s">
        <v>22</v>
      </c>
      <c r="D34" t="s">
        <v>78</v>
      </c>
      <c r="E34" s="32" t="s">
        <v>79</v>
      </c>
      <c r="F34" s="42">
        <v>511681.31907999999</v>
      </c>
      <c r="G34" s="32">
        <f t="shared" si="0"/>
        <v>511681319.07999998</v>
      </c>
      <c r="H34" s="32">
        <v>15683</v>
      </c>
    </row>
    <row r="35" spans="1:8">
      <c r="A35" t="s">
        <v>85</v>
      </c>
      <c r="B35">
        <v>210044</v>
      </c>
      <c r="C35" t="s">
        <v>8</v>
      </c>
      <c r="D35" t="s">
        <v>78</v>
      </c>
      <c r="E35" s="32" t="s">
        <v>79</v>
      </c>
      <c r="F35" s="42">
        <v>497427.55871000001</v>
      </c>
      <c r="G35" s="32">
        <f t="shared" si="0"/>
        <v>497427558.71000004</v>
      </c>
      <c r="H35" s="32">
        <v>13501</v>
      </c>
    </row>
    <row r="36" spans="1:8">
      <c r="A36" t="s">
        <v>85</v>
      </c>
      <c r="B36">
        <v>210045</v>
      </c>
      <c r="C36" t="s">
        <v>51</v>
      </c>
      <c r="D36" t="s">
        <v>78</v>
      </c>
      <c r="E36" s="32" t="s">
        <v>79</v>
      </c>
      <c r="F36" s="42">
        <v>5920.6719999999996</v>
      </c>
      <c r="G36" s="32">
        <f t="shared" si="0"/>
        <v>5920672</v>
      </c>
      <c r="H36" s="32">
        <v>0</v>
      </c>
    </row>
    <row r="37" spans="1:8">
      <c r="A37" t="s">
        <v>85</v>
      </c>
      <c r="B37">
        <v>210048</v>
      </c>
      <c r="C37" t="s">
        <v>52</v>
      </c>
      <c r="D37" t="s">
        <v>78</v>
      </c>
      <c r="E37" s="32" t="s">
        <v>79</v>
      </c>
      <c r="F37" s="42">
        <v>356825.06566999998</v>
      </c>
      <c r="G37" s="32">
        <f t="shared" si="0"/>
        <v>356825065.66999996</v>
      </c>
      <c r="H37" s="32">
        <v>14547</v>
      </c>
    </row>
    <row r="38" spans="1:8">
      <c r="A38" t="s">
        <v>85</v>
      </c>
      <c r="B38">
        <v>210049</v>
      </c>
      <c r="C38" t="s">
        <v>23</v>
      </c>
      <c r="D38" t="s">
        <v>78</v>
      </c>
      <c r="E38" s="32" t="s">
        <v>79</v>
      </c>
      <c r="F38" s="42">
        <v>367721.75466000009</v>
      </c>
      <c r="G38" s="32">
        <f t="shared" si="0"/>
        <v>367721754.66000009</v>
      </c>
      <c r="H38" s="32">
        <v>11748</v>
      </c>
    </row>
    <row r="39" spans="1:8">
      <c r="A39" t="s">
        <v>85</v>
      </c>
      <c r="B39">
        <v>210051</v>
      </c>
      <c r="C39" t="s">
        <v>53</v>
      </c>
      <c r="D39" t="s">
        <v>78</v>
      </c>
      <c r="E39" s="32" t="s">
        <v>79</v>
      </c>
      <c r="F39" s="42">
        <v>308601.2</v>
      </c>
      <c r="G39" s="32">
        <f t="shared" si="0"/>
        <v>308601200</v>
      </c>
      <c r="H39" s="32">
        <v>9080</v>
      </c>
    </row>
    <row r="40" spans="1:8">
      <c r="A40" t="s">
        <v>85</v>
      </c>
      <c r="B40">
        <v>210055</v>
      </c>
      <c r="C40" t="s">
        <v>54</v>
      </c>
      <c r="D40" t="s">
        <v>78</v>
      </c>
      <c r="E40" s="32" t="s">
        <v>79</v>
      </c>
      <c r="F40" s="42">
        <v>36009.146899999992</v>
      </c>
      <c r="G40" s="32">
        <f t="shared" si="0"/>
        <v>36009146.899999991</v>
      </c>
      <c r="H40" s="32">
        <v>0</v>
      </c>
    </row>
    <row r="41" spans="1:8">
      <c r="A41" t="s">
        <v>85</v>
      </c>
      <c r="B41">
        <v>210056</v>
      </c>
      <c r="C41" t="s">
        <v>55</v>
      </c>
      <c r="D41" t="s">
        <v>78</v>
      </c>
      <c r="E41" s="32" t="s">
        <v>79</v>
      </c>
      <c r="F41" s="42">
        <v>308835.32736</v>
      </c>
      <c r="G41" s="32">
        <f t="shared" si="0"/>
        <v>308835327.36000001</v>
      </c>
      <c r="H41" s="32">
        <v>7770</v>
      </c>
    </row>
    <row r="42" spans="1:8">
      <c r="A42" t="s">
        <v>85</v>
      </c>
      <c r="B42">
        <v>210057</v>
      </c>
      <c r="C42" t="s">
        <v>13</v>
      </c>
      <c r="D42" t="s">
        <v>78</v>
      </c>
      <c r="E42" s="32" t="s">
        <v>79</v>
      </c>
      <c r="F42" s="42">
        <v>534307.36471999995</v>
      </c>
      <c r="G42" s="32">
        <f t="shared" si="0"/>
        <v>534307364.71999997</v>
      </c>
      <c r="H42" s="32">
        <v>16904</v>
      </c>
    </row>
    <row r="43" spans="1:8">
      <c r="A43" t="s">
        <v>85</v>
      </c>
      <c r="B43">
        <v>210058</v>
      </c>
      <c r="C43" t="s">
        <v>56</v>
      </c>
      <c r="D43" t="s">
        <v>78</v>
      </c>
      <c r="E43" s="32" t="s">
        <v>79</v>
      </c>
      <c r="F43" s="42">
        <v>143817.41226000001</v>
      </c>
      <c r="G43" s="32">
        <f t="shared" si="0"/>
        <v>143817412.26000002</v>
      </c>
      <c r="H43" s="32">
        <v>1778</v>
      </c>
    </row>
    <row r="44" spans="1:8">
      <c r="A44" t="s">
        <v>85</v>
      </c>
      <c r="B44">
        <v>210060</v>
      </c>
      <c r="C44" t="s">
        <v>65</v>
      </c>
      <c r="D44" t="s">
        <v>78</v>
      </c>
      <c r="E44" s="32" t="s">
        <v>79</v>
      </c>
      <c r="F44" s="42">
        <v>64761.498179999995</v>
      </c>
      <c r="G44" s="32">
        <f t="shared" si="0"/>
        <v>64761498.179999992</v>
      </c>
      <c r="H44" s="32">
        <v>1916</v>
      </c>
    </row>
    <row r="45" spans="1:8">
      <c r="A45" t="s">
        <v>85</v>
      </c>
      <c r="B45">
        <v>210061</v>
      </c>
      <c r="C45" t="s">
        <v>7</v>
      </c>
      <c r="D45" t="s">
        <v>78</v>
      </c>
      <c r="E45" s="32" t="s">
        <v>79</v>
      </c>
      <c r="F45" s="42">
        <v>125786.8</v>
      </c>
      <c r="G45" s="32">
        <f t="shared" si="0"/>
        <v>125786800</v>
      </c>
      <c r="H45" s="32">
        <v>2745</v>
      </c>
    </row>
    <row r="46" spans="1:8">
      <c r="A46" t="s">
        <v>85</v>
      </c>
      <c r="B46">
        <v>210062</v>
      </c>
      <c r="C46" t="s">
        <v>24</v>
      </c>
      <c r="D46" t="s">
        <v>78</v>
      </c>
      <c r="E46" s="32" t="s">
        <v>79</v>
      </c>
      <c r="F46" s="42">
        <v>318000.68629999994</v>
      </c>
      <c r="G46" s="32">
        <f t="shared" si="0"/>
        <v>318000686.29999995</v>
      </c>
      <c r="H46" s="32">
        <v>10387</v>
      </c>
    </row>
    <row r="47" spans="1:8">
      <c r="A47" t="s">
        <v>85</v>
      </c>
      <c r="B47">
        <v>210063</v>
      </c>
      <c r="C47" t="s">
        <v>58</v>
      </c>
      <c r="D47" t="s">
        <v>78</v>
      </c>
      <c r="E47" s="32" t="s">
        <v>79</v>
      </c>
      <c r="F47" s="42">
        <v>458422.52521000011</v>
      </c>
      <c r="G47" s="32">
        <f t="shared" si="0"/>
        <v>458422525.2100001</v>
      </c>
      <c r="H47" s="32">
        <v>13180</v>
      </c>
    </row>
    <row r="48" spans="1:8">
      <c r="A48" t="s">
        <v>85</v>
      </c>
      <c r="B48">
        <v>210064</v>
      </c>
      <c r="C48" t="s">
        <v>12</v>
      </c>
      <c r="D48" t="s">
        <v>78</v>
      </c>
      <c r="E48" s="32" t="s">
        <v>79</v>
      </c>
      <c r="F48" s="42">
        <v>68907.085720000003</v>
      </c>
      <c r="G48" s="32">
        <f t="shared" si="0"/>
        <v>68907085.719999999</v>
      </c>
      <c r="H48" s="32">
        <v>937</v>
      </c>
    </row>
    <row r="49" spans="1:8">
      <c r="A49" t="s">
        <v>85</v>
      </c>
      <c r="B49">
        <v>210065</v>
      </c>
      <c r="C49" t="s">
        <v>25</v>
      </c>
      <c r="D49" t="s">
        <v>78</v>
      </c>
      <c r="E49" s="32" t="s">
        <v>79</v>
      </c>
      <c r="F49" s="42">
        <v>140664.29999999999</v>
      </c>
      <c r="G49" s="32">
        <f t="shared" si="0"/>
        <v>140664300</v>
      </c>
      <c r="H49" s="32">
        <v>6216</v>
      </c>
    </row>
    <row r="50" spans="1:8">
      <c r="A50" t="s">
        <v>85</v>
      </c>
      <c r="B50">
        <v>210087</v>
      </c>
      <c r="C50" t="s">
        <v>66</v>
      </c>
      <c r="D50" t="s">
        <v>78</v>
      </c>
      <c r="E50" s="32" t="s">
        <v>79</v>
      </c>
      <c r="F50" s="42">
        <v>17967.5</v>
      </c>
      <c r="G50" s="32">
        <f t="shared" si="0"/>
        <v>17967500</v>
      </c>
      <c r="H50" s="32">
        <v>0</v>
      </c>
    </row>
    <row r="51" spans="1:8">
      <c r="A51" t="s">
        <v>85</v>
      </c>
      <c r="B51">
        <v>210088</v>
      </c>
      <c r="C51" t="s">
        <v>27</v>
      </c>
      <c r="D51" t="s">
        <v>78</v>
      </c>
      <c r="E51" s="32" t="s">
        <v>79</v>
      </c>
      <c r="F51" s="42">
        <v>8648.5905099999982</v>
      </c>
      <c r="G51" s="32">
        <f t="shared" si="0"/>
        <v>8648590.5099999979</v>
      </c>
      <c r="H51" s="32">
        <v>0</v>
      </c>
    </row>
    <row r="52" spans="1:8">
      <c r="A52" t="s">
        <v>85</v>
      </c>
      <c r="B52">
        <v>210333</v>
      </c>
      <c r="C52" t="s">
        <v>60</v>
      </c>
      <c r="D52" t="s">
        <v>78</v>
      </c>
      <c r="E52" s="32" t="s">
        <v>79</v>
      </c>
      <c r="F52" s="42">
        <v>21233.763649999997</v>
      </c>
      <c r="G52" s="32">
        <f t="shared" si="0"/>
        <v>21233763.649999999</v>
      </c>
      <c r="H52" s="32">
        <v>0</v>
      </c>
    </row>
    <row r="53" spans="1:8">
      <c r="A53" t="s">
        <v>85</v>
      </c>
      <c r="B53">
        <v>213300</v>
      </c>
      <c r="C53" t="s">
        <v>67</v>
      </c>
      <c r="D53" t="s">
        <v>78</v>
      </c>
      <c r="E53" s="32" t="s">
        <v>79</v>
      </c>
      <c r="F53" s="42">
        <v>66345.922999999995</v>
      </c>
      <c r="G53" s="32">
        <f t="shared" si="0"/>
        <v>66345922.999999993</v>
      </c>
      <c r="H53" s="32">
        <v>430</v>
      </c>
    </row>
    <row r="54" spans="1:8">
      <c r="A54" t="s">
        <v>85</v>
      </c>
      <c r="B54">
        <v>214000</v>
      </c>
      <c r="C54" t="s">
        <v>68</v>
      </c>
      <c r="D54" t="s">
        <v>78</v>
      </c>
      <c r="E54" s="32" t="s">
        <v>79</v>
      </c>
      <c r="F54" s="42">
        <v>205167.07451000001</v>
      </c>
      <c r="G54" s="32">
        <f t="shared" si="0"/>
        <v>205167074.51000002</v>
      </c>
      <c r="H54" s="32">
        <v>8318</v>
      </c>
    </row>
    <row r="55" spans="1:8">
      <c r="A55" t="s">
        <v>85</v>
      </c>
      <c r="B55">
        <v>214003</v>
      </c>
      <c r="C55" t="s">
        <v>69</v>
      </c>
      <c r="D55" t="s">
        <v>78</v>
      </c>
      <c r="E55" s="32" t="s">
        <v>79</v>
      </c>
      <c r="F55" s="42">
        <v>29241.1</v>
      </c>
      <c r="G55" s="32">
        <f t="shared" si="0"/>
        <v>29241100</v>
      </c>
      <c r="H55" s="32">
        <v>1737</v>
      </c>
    </row>
    <row r="56" spans="1:8">
      <c r="A56" t="s">
        <v>85</v>
      </c>
      <c r="B56">
        <v>214020</v>
      </c>
      <c r="C56" t="s">
        <v>86</v>
      </c>
      <c r="D56" t="s">
        <v>78</v>
      </c>
      <c r="E56" t="s">
        <v>79</v>
      </c>
      <c r="F56" s="42">
        <v>8862.4</v>
      </c>
      <c r="G56" s="32">
        <f t="shared" si="0"/>
        <v>8862400</v>
      </c>
      <c r="H56" s="32">
        <v>686</v>
      </c>
    </row>
    <row r="57" spans="1:8">
      <c r="A57" t="s">
        <v>85</v>
      </c>
      <c r="B57">
        <v>218992</v>
      </c>
      <c r="C57" t="s">
        <v>26</v>
      </c>
      <c r="D57" t="s">
        <v>78</v>
      </c>
      <c r="E57" s="32" t="s">
        <v>79</v>
      </c>
      <c r="F57" s="42">
        <v>261221.51672000007</v>
      </c>
      <c r="G57" s="32">
        <f t="shared" si="0"/>
        <v>261221516.72000006</v>
      </c>
      <c r="H57" s="32">
        <v>3367</v>
      </c>
    </row>
    <row r="58" spans="1:8">
      <c r="E58" s="32"/>
      <c r="F58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A90958-9D47-48C6-8ECA-8475F363A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449BB-A2A1-42E6-8BA4-9E17F741A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09410-614E-49B6-9FEB-79F2508CC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FY2024</vt:lpstr>
      <vt:lpstr>FY23 SCH 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Daniela Tamayo</cp:lastModifiedBy>
  <cp:lastPrinted>2018-07-23T15:49:44Z</cp:lastPrinted>
  <dcterms:created xsi:type="dcterms:W3CDTF">2015-06-29T15:38:38Z</dcterms:created>
  <dcterms:modified xsi:type="dcterms:W3CDTF">2024-06-18T13:43:42Z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