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xr:revisionPtr revIDLastSave="0" documentId="8_{92639909-0973-4125-A25A-B89602C5481A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FY2020 Original" sheetId="2" state="hidden" r:id="rId1"/>
    <sheet name="Alpha" sheetId="4" r:id="rId2"/>
    <sheet name="Sheet1" sheetId="7" r:id="rId3"/>
    <sheet name="Sheet2" sheetId="6" r:id="rId4"/>
  </sheets>
  <externalReferences>
    <externalReference r:id="rId5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4" l="1"/>
  <c r="G29" i="6"/>
  <c r="G6" i="6" l="1"/>
  <c r="J76" i="4" l="1"/>
  <c r="E74" i="4"/>
  <c r="D74" i="4"/>
  <c r="G56" i="6"/>
  <c r="D48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57" i="4"/>
  <c r="D58" i="4"/>
  <c r="D59" i="4"/>
  <c r="D60" i="4"/>
  <c r="D12" i="4"/>
  <c r="G3" i="6"/>
  <c r="E53" i="4" s="1"/>
  <c r="G4" i="6"/>
  <c r="G5" i="6"/>
  <c r="E25" i="4" s="1"/>
  <c r="E20" i="4"/>
  <c r="G7" i="6"/>
  <c r="E52" i="4" s="1"/>
  <c r="G8" i="6"/>
  <c r="E38" i="4" s="1"/>
  <c r="G9" i="6"/>
  <c r="E28" i="4" s="1"/>
  <c r="G10" i="6"/>
  <c r="E47" i="4" s="1"/>
  <c r="G11" i="6"/>
  <c r="E43" i="4" s="1"/>
  <c r="G12" i="6"/>
  <c r="E42" i="4" s="1"/>
  <c r="G13" i="6"/>
  <c r="E23" i="4" s="1"/>
  <c r="G14" i="6"/>
  <c r="E31" i="4" s="1"/>
  <c r="G15" i="6"/>
  <c r="E14" i="4" s="1"/>
  <c r="G16" i="6"/>
  <c r="E21" i="4" s="1"/>
  <c r="E34" i="4"/>
  <c r="G18" i="6"/>
  <c r="E41" i="4" s="1"/>
  <c r="G19" i="6"/>
  <c r="G20" i="6"/>
  <c r="G21" i="6"/>
  <c r="E37" i="4" s="1"/>
  <c r="G22" i="6"/>
  <c r="E60" i="4" s="1"/>
  <c r="G23" i="6"/>
  <c r="E36" i="4" s="1"/>
  <c r="G24" i="6"/>
  <c r="E27" i="4" s="1"/>
  <c r="G25" i="6"/>
  <c r="E50" i="4" s="1"/>
  <c r="G26" i="6"/>
  <c r="E59" i="4" s="1"/>
  <c r="G27" i="6"/>
  <c r="G28" i="6"/>
  <c r="G30" i="6"/>
  <c r="G31" i="6"/>
  <c r="E54" i="4" s="1"/>
  <c r="G32" i="6"/>
  <c r="E17" i="4" s="1"/>
  <c r="G33" i="6"/>
  <c r="E40" i="4" s="1"/>
  <c r="G34" i="6"/>
  <c r="E46" i="4" s="1"/>
  <c r="G35" i="6"/>
  <c r="G36" i="6"/>
  <c r="G37" i="6"/>
  <c r="G38" i="6"/>
  <c r="E58" i="4" s="1"/>
  <c r="G39" i="6"/>
  <c r="E19" i="4" s="1"/>
  <c r="G40" i="6"/>
  <c r="E45" i="4" s="1"/>
  <c r="G41" i="6"/>
  <c r="E32" i="4" s="1"/>
  <c r="G42" i="6"/>
  <c r="G43" i="6"/>
  <c r="E55" i="4" s="1"/>
  <c r="G44" i="6"/>
  <c r="E12" i="4" s="1"/>
  <c r="G45" i="6"/>
  <c r="E16" i="4" s="1"/>
  <c r="G46" i="6"/>
  <c r="G47" i="6"/>
  <c r="E57" i="4" s="1"/>
  <c r="G48" i="6"/>
  <c r="E29" i="4" s="1"/>
  <c r="G49" i="6"/>
  <c r="E24" i="4" s="1"/>
  <c r="G50" i="6"/>
  <c r="E84" i="4" s="1"/>
  <c r="G51" i="6"/>
  <c r="E83" i="4" s="1"/>
  <c r="G52" i="6"/>
  <c r="E82" i="4" s="1"/>
  <c r="G53" i="6"/>
  <c r="E72" i="4" s="1"/>
  <c r="G54" i="6"/>
  <c r="E73" i="4" s="1"/>
  <c r="G55" i="6"/>
  <c r="E71" i="4" s="1"/>
  <c r="G57" i="6"/>
  <c r="E56" i="4" s="1"/>
  <c r="G2" i="6"/>
  <c r="E39" i="4" s="1"/>
  <c r="E18" i="4"/>
  <c r="E22" i="4"/>
  <c r="E26" i="4"/>
  <c r="E30" i="4"/>
  <c r="E33" i="4"/>
  <c r="E35" i="4"/>
  <c r="E44" i="4"/>
  <c r="E49" i="4"/>
  <c r="E15" i="4"/>
  <c r="D73" i="4"/>
  <c r="D72" i="4"/>
  <c r="D71" i="4"/>
  <c r="E13" i="4" l="1"/>
  <c r="E76" i="4"/>
  <c r="D76" i="4"/>
  <c r="E51" i="4"/>
  <c r="F6" i="4"/>
  <c r="E63" i="4" l="1"/>
  <c r="E79" i="4" s="1"/>
  <c r="D63" i="4"/>
  <c r="G15" i="4" l="1"/>
  <c r="G74" i="4"/>
  <c r="G16" i="4"/>
  <c r="G12" i="4"/>
  <c r="G29" i="4"/>
  <c r="G39" i="4"/>
  <c r="G73" i="4"/>
  <c r="G17" i="4"/>
  <c r="G72" i="4"/>
  <c r="G51" i="4"/>
  <c r="G28" i="4"/>
  <c r="G23" i="4"/>
  <c r="G44" i="4"/>
  <c r="G21" i="4"/>
  <c r="G37" i="4"/>
  <c r="G13" i="4"/>
  <c r="G33" i="4"/>
  <c r="G60" i="4"/>
  <c r="G42" i="4"/>
  <c r="G49" i="4"/>
  <c r="G58" i="4"/>
  <c r="G53" i="4"/>
  <c r="G19" i="4"/>
  <c r="G40" i="4"/>
  <c r="G22" i="4"/>
  <c r="G47" i="4"/>
  <c r="G24" i="4"/>
  <c r="G30" i="4"/>
  <c r="G27" i="4"/>
  <c r="G31" i="4"/>
  <c r="G45" i="4"/>
  <c r="G56" i="4"/>
  <c r="G43" i="4"/>
  <c r="G50" i="4"/>
  <c r="D79" i="4"/>
  <c r="F74" i="4" s="1"/>
  <c r="G35" i="4"/>
  <c r="G25" i="4"/>
  <c r="G34" i="4"/>
  <c r="G18" i="4"/>
  <c r="G26" i="4"/>
  <c r="G57" i="4"/>
  <c r="G55" i="4"/>
  <c r="G46" i="4"/>
  <c r="G59" i="4"/>
  <c r="G41" i="4"/>
  <c r="G20" i="4"/>
  <c r="G71" i="4"/>
  <c r="G52" i="4"/>
  <c r="G14" i="4"/>
  <c r="G36" i="4"/>
  <c r="G54" i="4"/>
  <c r="G32" i="4"/>
  <c r="G48" i="4"/>
  <c r="G38" i="4"/>
  <c r="D10" i="2"/>
  <c r="C10" i="2"/>
  <c r="B3" i="2"/>
  <c r="H74" i="4" l="1"/>
  <c r="I74" i="4" s="1"/>
  <c r="G76" i="4"/>
  <c r="F28" i="4"/>
  <c r="H28" i="4" s="1"/>
  <c r="I28" i="4" s="1"/>
  <c r="F16" i="4"/>
  <c r="H16" i="4" s="1"/>
  <c r="I16" i="4" s="1"/>
  <c r="F52" i="4"/>
  <c r="H52" i="4" s="1"/>
  <c r="I52" i="4" s="1"/>
  <c r="F25" i="4"/>
  <c r="H25" i="4" s="1"/>
  <c r="I25" i="4" s="1"/>
  <c r="F29" i="4"/>
  <c r="H29" i="4" s="1"/>
  <c r="I29" i="4" s="1"/>
  <c r="F39" i="4"/>
  <c r="H39" i="4" s="1"/>
  <c r="F57" i="4"/>
  <c r="H57" i="4" s="1"/>
  <c r="I57" i="4" s="1"/>
  <c r="F21" i="4"/>
  <c r="H21" i="4" s="1"/>
  <c r="I21" i="4" s="1"/>
  <c r="F49" i="4"/>
  <c r="H49" i="4" s="1"/>
  <c r="I49" i="4" s="1"/>
  <c r="F15" i="4"/>
  <c r="H15" i="4" s="1"/>
  <c r="I15" i="4" s="1"/>
  <c r="F20" i="4"/>
  <c r="H20" i="4" s="1"/>
  <c r="I20" i="4" s="1"/>
  <c r="F33" i="4"/>
  <c r="H33" i="4" s="1"/>
  <c r="I33" i="4" s="1"/>
  <c r="F45" i="4"/>
  <c r="H45" i="4" s="1"/>
  <c r="I45" i="4" s="1"/>
  <c r="F56" i="4"/>
  <c r="H56" i="4" s="1"/>
  <c r="I56" i="4" s="1"/>
  <c r="F18" i="4"/>
  <c r="H18" i="4" s="1"/>
  <c r="I18" i="4" s="1"/>
  <c r="F59" i="4"/>
  <c r="H59" i="4" s="1"/>
  <c r="I59" i="4" s="1"/>
  <c r="F22" i="4"/>
  <c r="H22" i="4" s="1"/>
  <c r="I22" i="4" s="1"/>
  <c r="F35" i="4"/>
  <c r="H35" i="4" s="1"/>
  <c r="I35" i="4" s="1"/>
  <c r="F51" i="4"/>
  <c r="H51" i="4" s="1"/>
  <c r="I51" i="4" s="1"/>
  <c r="F53" i="4"/>
  <c r="H53" i="4" s="1"/>
  <c r="I53" i="4" s="1"/>
  <c r="F72" i="4"/>
  <c r="H72" i="4" s="1"/>
  <c r="I72" i="4" s="1"/>
  <c r="F41" i="4"/>
  <c r="H41" i="4" s="1"/>
  <c r="I41" i="4" s="1"/>
  <c r="F73" i="4"/>
  <c r="H73" i="4" s="1"/>
  <c r="I73" i="4" s="1"/>
  <c r="F32" i="4"/>
  <c r="H32" i="4" s="1"/>
  <c r="I32" i="4" s="1"/>
  <c r="F37" i="4"/>
  <c r="H37" i="4" s="1"/>
  <c r="I37" i="4" s="1"/>
  <c r="F14" i="4"/>
  <c r="H14" i="4" s="1"/>
  <c r="I14" i="4" s="1"/>
  <c r="F19" i="4"/>
  <c r="H19" i="4" s="1"/>
  <c r="I19" i="4" s="1"/>
  <c r="F13" i="4"/>
  <c r="F50" i="4"/>
  <c r="H50" i="4" s="1"/>
  <c r="I50" i="4" s="1"/>
  <c r="F55" i="4"/>
  <c r="H55" i="4" s="1"/>
  <c r="I55" i="4" s="1"/>
  <c r="F36" i="4"/>
  <c r="H36" i="4" s="1"/>
  <c r="I36" i="4" s="1"/>
  <c r="F38" i="4"/>
  <c r="H38" i="4" s="1"/>
  <c r="I38" i="4" s="1"/>
  <c r="F47" i="4"/>
  <c r="H47" i="4" s="1"/>
  <c r="I47" i="4" s="1"/>
  <c r="F17" i="4"/>
  <c r="H17" i="4" s="1"/>
  <c r="I17" i="4" s="1"/>
  <c r="F24" i="4"/>
  <c r="H24" i="4" s="1"/>
  <c r="I24" i="4" s="1"/>
  <c r="F60" i="4"/>
  <c r="H60" i="4" s="1"/>
  <c r="I60" i="4" s="1"/>
  <c r="F46" i="4"/>
  <c r="H46" i="4" s="1"/>
  <c r="I46" i="4" s="1"/>
  <c r="F71" i="4"/>
  <c r="F34" i="4"/>
  <c r="H34" i="4" s="1"/>
  <c r="I34" i="4" s="1"/>
  <c r="F43" i="4"/>
  <c r="H43" i="4" s="1"/>
  <c r="I43" i="4" s="1"/>
  <c r="F40" i="4"/>
  <c r="H40" i="4" s="1"/>
  <c r="I40" i="4" s="1"/>
  <c r="F44" i="4"/>
  <c r="H44" i="4" s="1"/>
  <c r="I44" i="4" s="1"/>
  <c r="F23" i="4"/>
  <c r="H23" i="4" s="1"/>
  <c r="I23" i="4" s="1"/>
  <c r="F26" i="4"/>
  <c r="H26" i="4" s="1"/>
  <c r="I26" i="4" s="1"/>
  <c r="F48" i="4"/>
  <c r="H48" i="4" s="1"/>
  <c r="I48" i="4" s="1"/>
  <c r="F31" i="4"/>
  <c r="H31" i="4" s="1"/>
  <c r="I31" i="4" s="1"/>
  <c r="F30" i="4"/>
  <c r="H30" i="4" s="1"/>
  <c r="I30" i="4" s="1"/>
  <c r="F42" i="4"/>
  <c r="H42" i="4" s="1"/>
  <c r="I42" i="4" s="1"/>
  <c r="F27" i="4"/>
  <c r="H27" i="4" s="1"/>
  <c r="I27" i="4" s="1"/>
  <c r="F58" i="4"/>
  <c r="H58" i="4" s="1"/>
  <c r="I58" i="4" s="1"/>
  <c r="F54" i="4"/>
  <c r="H54" i="4" s="1"/>
  <c r="I54" i="4" s="1"/>
  <c r="F12" i="4"/>
  <c r="H12" i="4" s="1"/>
  <c r="I12" i="4" s="1"/>
  <c r="G63" i="4"/>
  <c r="H13" i="4" l="1"/>
  <c r="I13" i="4" s="1"/>
  <c r="H71" i="4"/>
  <c r="F76" i="4"/>
  <c r="G79" i="4"/>
  <c r="F63" i="4"/>
  <c r="I39" i="4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H63" i="4" l="1"/>
  <c r="I63" i="4"/>
  <c r="I71" i="4"/>
  <c r="I76" i="4" s="1"/>
  <c r="H76" i="4"/>
  <c r="F79" i="4"/>
  <c r="D79" i="2"/>
  <c r="C79" i="2"/>
  <c r="I79" i="4" l="1"/>
  <c r="H79" i="4"/>
  <c r="D66" i="2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<sst xmlns="http://schemas.openxmlformats.org/spreadsheetml/2006/main" count="396" uniqueCount="191">
  <si>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</si>
  <si>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</si>
  <si>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</si>
  <si>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</si>
  <si>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</si>
  <si>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</si>
  <si>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</si>
  <si>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</si>
  <si>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</si>
  <si>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</si>
  <si>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</si>
  <si>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</si>
  <si>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</si>
  <si>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</si>
  <si>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</si>
  <si>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</si>
  <si>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</si>
  <si>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</si>
  <si>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</si>
  <si>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</si>
  <si>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</si>
  <si>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</si>
  <si>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</si>
  <si>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</si>
  <si>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</si>
  <si>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</si>
  <si>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</si>
  <si>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</si>
  <si>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</si>
  <si>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</si>
  <si>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</si>
  <si>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</si>
  <si>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</si>
  <si>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</si>
  <si>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</si>
  <si>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</si>
  <si>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</si>
  <si>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</si>
  <si>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</si>
  <si>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</si>
  <si>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</si>
  <si>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</si>
  <si>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</si>
  <si>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</si>
  <si>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</si>
  <si>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</si>
  <si>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</si>
  <si>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</si>
  <si>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</si>
  <si>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</si>
  <si>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</si>
  <si>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</si>
  <si>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</si>
  <si>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</si>
  <si>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</si>
  <si>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</si>
  <si>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</si>
  <si>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</si>
  <si>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</si>
  <si>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</si>
  <si>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</si>
  <si>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</si>
  <si>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</si>
  <si>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</si>
  <si>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</si>
  <si>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</si>
  <si>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</si>
  <si>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</si>
  <si>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</si>
  <si>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</si>
  <si>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</si>
  <si>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</si>
  <si>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</si>
  <si>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</si>
  <si>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</si>
  <si>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</si>
  <si>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</si>
  <si>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</si>
  <si>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</si>
  <si>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</si>
  <si>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</si>
  <si>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</si>
  <si>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</si>
  <si>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</si>
  <si>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</si>
  <si>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</si>
  <si>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</si>
  <si>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</si>
  <si>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</si>
  <si>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</si>
  <si>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</si>
  <si>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</si>
  <si>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</si>
  <si>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</si>
  <si>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</si>
  <si>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</si>
  <si>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</si>
  <si>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</si>
  <si>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</si>
  <si>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</si>
  <si>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</si>
  <si>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</si>
  <si>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</si>
  <si>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</si>
  <si>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</si>
  <si>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</si>
  <si>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</si>
  <si>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</si>
  <si>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</si>
  <si>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</si>
  <si>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</si>
  <si>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</si>
  <si>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</si>
  <si>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</si>
  <si>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</si>
  <si>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</si>
  <si>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</si>
  <si>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</si>
  <si>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</si>
  <si>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</si>
  <si>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</si>
  <si>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</si>
  <si>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</si>
  <si>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</si>
  <si>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</si>
  <si>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</si>
  <si>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</si>
  <si>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</si>
  <si>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</si>
  <si>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</si>
  <si>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</si>
  <si>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</si>
  <si>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</si>
  <si>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</si>
  <si>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</si>
  <si>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</si>
  <si>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</si>
  <si>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</si>
  <si>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</si>
  <si>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</si>
  <si>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</si>
  <si>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</si>
  <si>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</si>
  <si>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</si>
  <si>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</si>
  <si>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</si>
  <si>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</si>
  <si>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</si>
  <si>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</si>
  <si>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</si>
  <si>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</si>
  <si>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</si>
  <si>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</si>
  <si>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</si>
  <si>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</si>
  <si>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</si>
  <si>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</si>
  <si>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</si>
  <si>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</si>
  <si>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</si>
  <si>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</si>
  <si>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</si>
  <si>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</si>
  <si>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</si>
  <si>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</si>
  <si>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</si>
  <si>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</si>
  <si>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</si>
  <si>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</si>
  <si>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</si>
  <si>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</si>
  <si>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</si>
  <si>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</si>
  <si>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</si>
  <si>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</si>
  <si>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</si>
  <si>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</si>
  <si>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2) Queen Anne's FSE revenue oadded to UM Easton's revenue</t>
  </si>
  <si>
    <t>1)Bowie FSE revenue Added to PG's revenue</t>
  </si>
  <si>
    <t xml:space="preserve">3) Adventist HealthCare Germantown FSE revenue added to Shady Grove's </t>
  </si>
  <si>
    <t>REGULATED</t>
  </si>
  <si>
    <t xml:space="preserve">Grace Medical </t>
  </si>
  <si>
    <t>UM-Cambridge</t>
  </si>
  <si>
    <t>UM- Laurel Medical Center</t>
  </si>
  <si>
    <t>J. Kent McNew Family Medical Center</t>
  </si>
  <si>
    <t>FY2022</t>
  </si>
  <si>
    <t xml:space="preserve">FYE 2024 </t>
  </si>
  <si>
    <t>GBR Budgeted Revenue RY23</t>
  </si>
  <si>
    <t>FY 2022 ADMISSIONS</t>
  </si>
  <si>
    <t>FY 2022 REVENUE</t>
  </si>
  <si>
    <t>UM-Capital Regional Medical Center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</si>
</sst>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  <numFmt numFmtId="181" formatCode="_(* #,##0.000_);_(* \(#,##0.000\);_(* &quot;-&quot;??_);_(@_)"/>
    <numFmt numFmtId="182" formatCode="#,##0.000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22222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/>
    <xf numFmtId="164" fontId="6" fillId="0" borderId="0" xfId="0" applyNumberFormat="1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4" fontId="10" fillId="0" borderId="1" xfId="0" applyNumberFormat="1" applyFont="1" applyBorder="1"/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Protection="1">
      <protection locked="0"/>
    </xf>
    <xf numFmtId="0" fontId="6" fillId="0" borderId="1" xfId="0" applyFont="1" applyBorder="1"/>
    <xf numFmtId="3" fontId="11" fillId="0" borderId="0" xfId="0" applyNumberFormat="1" applyFont="1"/>
    <xf numFmtId="166" fontId="11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Protection="1">
      <protection locked="0"/>
    </xf>
    <xf numFmtId="168" fontId="6" fillId="0" borderId="0" xfId="0" applyNumberFormat="1" applyFont="1"/>
    <xf numFmtId="49" fontId="2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6" fillId="0" borderId="0" xfId="0" applyFont="1"/>
    <xf numFmtId="167" fontId="6" fillId="0" borderId="0" xfId="0" applyNumberFormat="1" applyFont="1"/>
    <xf numFmtId="164" fontId="5" fillId="0" borderId="0" xfId="0" applyNumberFormat="1" applyFont="1"/>
    <xf numFmtId="3" fontId="10" fillId="0" borderId="1" xfId="0" applyNumberFormat="1" applyFont="1" applyBorder="1"/>
    <xf numFmtId="168" fontId="6" fillId="0" borderId="1" xfId="0" applyNumberFormat="1" applyFont="1" applyBorder="1"/>
    <xf numFmtId="169" fontId="6" fillId="0" borderId="0" xfId="0" applyNumberFormat="1" applyFont="1"/>
    <xf numFmtId="170" fontId="10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0" fillId="0" borderId="0" xfId="0" applyNumberFormat="1" applyFont="1"/>
    <xf numFmtId="171" fontId="6" fillId="0" borderId="0" xfId="0" applyNumberFormat="1" applyFont="1"/>
    <xf numFmtId="164" fontId="6" fillId="0" borderId="2" xfId="0" applyNumberFormat="1" applyFont="1" applyBorder="1"/>
    <xf numFmtId="0" fontId="13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/>
    <xf numFmtId="166" fontId="6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8" fontId="0" fillId="0" borderId="0" xfId="0" applyNumberFormat="1"/>
    <xf numFmtId="6" fontId="0" fillId="0" borderId="0" xfId="0" applyNumberFormat="1"/>
    <xf numFmtId="0" fontId="6" fillId="35" borderId="0" xfId="0" applyFont="1" applyFill="1"/>
    <xf numFmtId="0" fontId="48" fillId="0" borderId="0" xfId="0" applyFont="1"/>
    <xf numFmtId="8" fontId="6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8" fontId="6" fillId="38" borderId="0" xfId="0" applyNumberFormat="1" applyFont="1" applyFill="1"/>
    <xf numFmtId="3" fontId="51" fillId="0" borderId="0" xfId="0" applyNumberFormat="1" applyFont="1"/>
    <xf numFmtId="166" fontId="52" fillId="35" borderId="0" xfId="0" applyNumberFormat="1" applyFont="1" applyFill="1"/>
    <xf numFmtId="6" fontId="53" fillId="0" borderId="0" xfId="0" applyNumberFormat="1" applyFont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Font="1" applyFill="1" applyAlignment="1">
      <alignment horizontal="center"/>
    </xf>
    <xf numFmtId="182" fontId="51" fillId="0" borderId="0" xfId="0" applyNumberFormat="1" applyFont="1"/>
    <xf numFmtId="181" fontId="0" fillId="0" borderId="0" xfId="313" applyNumberFormat="1" applyFont="1" applyFill="1"/>
    <xf numFmtId="181" fontId="50" fillId="0" borderId="0" xfId="313" applyNumberFormat="1" applyFont="1" applyFill="1"/>
    <xf numFmtId="181" fontId="51" fillId="0" borderId="0" xfId="313" applyNumberFormat="1" applyFont="1" applyFill="1"/>
    <xf numFmtId="180" fontId="0" fillId="0" borderId="0" xfId="313" applyNumberFormat="1" applyFont="1" applyFill="1"/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5"/>
  <cols>
    <col min="2" max="2" width="42.285156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9" max="9" width="14.140625" bestFit="1" customWidth="1"/>
    <col min="13" max="13" width="13.5703125" bestFit="1" customWidth="1"/>
    <col min="14" max="14" width="15.5703125" customWidth="1"/>
  </cols>
  <sheetData>
    <row r="1" spans="1:14" ht="30">
      <c r="A1" s="1"/>
      <c r="B1" s="2" t="s">
        <v>0</v>
      </c>
      <c r="C1" s="3"/>
      <c r="D1" s="4"/>
      <c r="E1" s="3"/>
      <c r="F1" s="3"/>
      <c r="G1" s="3"/>
      <c r="H1" s="5"/>
    </row>
    <row r="2" spans="1:14" ht="19.5">
      <c r="A2" s="1"/>
      <c r="B2" s="6" t="s">
        <v>1</v>
      </c>
      <c r="C2" s="3"/>
      <c r="D2" s="4"/>
      <c r="E2" s="3"/>
      <c r="F2" s="3"/>
      <c r="G2" s="3"/>
      <c r="H2" s="3"/>
    </row>
    <row r="3" spans="1:14" ht="19.5">
      <c r="A3" s="51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9.5">
      <c r="A4" s="1"/>
      <c r="B4" s="7"/>
      <c r="C4" s="8"/>
      <c r="D4" s="9"/>
      <c r="E4" s="8"/>
      <c r="F4" s="8"/>
      <c r="G4" s="1"/>
      <c r="H4" s="1"/>
    </row>
    <row r="5" spans="1:14" ht="18">
      <c r="A5" s="1"/>
      <c r="B5" s="1"/>
      <c r="C5" s="1"/>
      <c r="D5" s="10" t="s">
        <v>2</v>
      </c>
      <c r="E5" s="45" t="e">
        <f>#REF!</f>
        <v>#REF!</v>
      </c>
      <c r="F5" s="8"/>
      <c r="G5" s="1"/>
      <c r="H5" s="1"/>
    </row>
    <row r="6" spans="1:14" ht="18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1" t="s">
        <v>20</v>
      </c>
    </row>
    <row r="7" spans="1:14" ht="18">
      <c r="A7" s="1"/>
      <c r="B7" s="1"/>
      <c r="C7" s="1"/>
      <c r="D7" s="10"/>
      <c r="E7" s="11"/>
      <c r="F7" s="8"/>
      <c r="G7" s="1"/>
      <c r="H7" s="36" t="s">
        <v>16</v>
      </c>
    </row>
    <row r="8" spans="1:14" ht="18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54.75" thickBot="1">
      <c r="A10" s="1" t="s">
        <v>8</v>
      </c>
      <c r="B10" s="8" t="s">
        <v>9</v>
      </c>
      <c r="C10" s="42" t="str">
        <f>"FY "&amp;A3-2&amp;" ADMISSIONS"</f>
        <v>FY 2018 ADMISSIONS</v>
      </c>
      <c r="D10" s="42" t="str">
        <f>"FY "&amp;A3-2&amp;" REVENUE"</f>
        <v>FY 2018 REVENUE</v>
      </c>
      <c r="E10" s="43" t="s">
        <v>10</v>
      </c>
      <c r="F10" s="43" t="s">
        <v>11</v>
      </c>
      <c r="G10" s="44" t="s">
        <v>12</v>
      </c>
      <c r="H10" s="44" t="s">
        <v>13</v>
      </c>
      <c r="I10" t="s">
        <v>78</v>
      </c>
      <c r="J10" t="s">
        <v>80</v>
      </c>
    </row>
    <row r="11" spans="1:14" ht="18.75">
      <c r="A11" s="15"/>
      <c r="B11" s="16"/>
      <c r="C11" s="17"/>
      <c r="D11" s="18"/>
      <c r="E11" s="19"/>
      <c r="F11" s="19"/>
      <c r="G11" s="20"/>
      <c r="H11" s="17"/>
    </row>
    <row r="12" spans="1:14" ht="18">
      <c r="A12" s="1">
        <v>210001</v>
      </c>
      <c r="B12" s="8" t="s">
        <v>21</v>
      </c>
      <c r="C12" s="21">
        <v>15315</v>
      </c>
      <c r="D12" s="22">
        <v>334316871</v>
      </c>
      <c r="E12" s="23" t="e">
        <f t="shared" ref="E12:E43" si="0">(C12/C$82)*$E$6</f>
        <v>#REF!</v>
      </c>
      <c r="F12" s="23" t="e">
        <f t="shared" ref="F12:F43" si="1">(D12/D$82)*$E$6</f>
        <v>#REF!</v>
      </c>
      <c r="G12" s="46" t="e">
        <f t="shared" ref="G12:G61" si="2">E12+F12</f>
        <v>#REF!</v>
      </c>
      <c r="H12" s="25" t="e">
        <f t="shared" ref="H12:H61" si="3">ROUND(G12,0)</f>
        <v>#REF!</v>
      </c>
      <c r="I12" s="29">
        <f>A12</f>
        <v>210001</v>
      </c>
      <c r="J12">
        <v>1</v>
      </c>
      <c r="M12" s="48"/>
      <c r="N12" s="49"/>
    </row>
    <row r="13" spans="1:14" ht="18">
      <c r="A13" s="1">
        <v>210002</v>
      </c>
      <c r="B13" s="8" t="s">
        <v>22</v>
      </c>
      <c r="C13" s="21">
        <v>24132</v>
      </c>
      <c r="D13" s="22">
        <v>1478505420.6499999</v>
      </c>
      <c r="E13" s="23" t="e">
        <f t="shared" si="0"/>
        <v>#REF!</v>
      </c>
      <c r="F13" s="23" t="e">
        <f t="shared" si="1"/>
        <v>#REF!</v>
      </c>
      <c r="G13" s="46" t="e">
        <f t="shared" si="2"/>
        <v>#REF!</v>
      </c>
      <c r="H13" s="25" t="e">
        <f t="shared" si="3"/>
        <v>#REF!</v>
      </c>
      <c r="I13" s="29">
        <f t="shared" ref="I13:I63" si="4">A13</f>
        <v>210002</v>
      </c>
      <c r="J13">
        <v>2</v>
      </c>
      <c r="M13" s="48"/>
      <c r="N13" s="49"/>
    </row>
    <row r="14" spans="1:14" ht="18">
      <c r="A14" s="1">
        <v>210003</v>
      </c>
      <c r="B14" s="8" t="s">
        <v>23</v>
      </c>
      <c r="C14" s="21">
        <v>12456</v>
      </c>
      <c r="D14" s="22">
        <v>293379999.99999994</v>
      </c>
      <c r="E14" s="23" t="e">
        <f t="shared" si="0"/>
        <v>#REF!</v>
      </c>
      <c r="F14" s="23" t="e">
        <f t="shared" si="1"/>
        <v>#REF!</v>
      </c>
      <c r="G14" s="46" t="e">
        <f t="shared" si="2"/>
        <v>#REF!</v>
      </c>
      <c r="H14" s="25" t="e">
        <f t="shared" si="3"/>
        <v>#REF!</v>
      </c>
      <c r="I14" s="29">
        <f t="shared" si="4"/>
        <v>210003</v>
      </c>
      <c r="J14">
        <v>3</v>
      </c>
      <c r="M14" s="48"/>
      <c r="N14" s="49"/>
    </row>
    <row r="15" spans="1:14" ht="18">
      <c r="A15" s="1">
        <v>210004</v>
      </c>
      <c r="B15" s="8" t="s">
        <v>24</v>
      </c>
      <c r="C15" s="21">
        <v>26605</v>
      </c>
      <c r="D15" s="22">
        <v>515354699.99999988</v>
      </c>
      <c r="E15" s="23" t="e">
        <f t="shared" si="0"/>
        <v>#REF!</v>
      </c>
      <c r="F15" s="23" t="e">
        <f t="shared" si="1"/>
        <v>#REF!</v>
      </c>
      <c r="G15" s="46" t="e">
        <f t="shared" si="2"/>
        <v>#REF!</v>
      </c>
      <c r="H15" s="25" t="e">
        <f t="shared" si="3"/>
        <v>#REF!</v>
      </c>
      <c r="I15" s="29">
        <f t="shared" si="4"/>
        <v>210004</v>
      </c>
      <c r="J15">
        <v>4</v>
      </c>
      <c r="M15" s="48"/>
      <c r="N15" s="49"/>
    </row>
    <row r="16" spans="1:14" ht="18">
      <c r="A16" s="1">
        <v>210005</v>
      </c>
      <c r="B16" s="8" t="s">
        <v>25</v>
      </c>
      <c r="C16" s="21">
        <v>16268</v>
      </c>
      <c r="D16" s="22">
        <v>355845200</v>
      </c>
      <c r="E16" s="23" t="e">
        <f t="shared" si="0"/>
        <v>#REF!</v>
      </c>
      <c r="F16" s="23" t="e">
        <f t="shared" si="1"/>
        <v>#REF!</v>
      </c>
      <c r="G16" s="46" t="e">
        <f t="shared" si="2"/>
        <v>#REF!</v>
      </c>
      <c r="H16" s="25" t="e">
        <f t="shared" si="3"/>
        <v>#REF!</v>
      </c>
      <c r="I16" s="29">
        <f t="shared" si="4"/>
        <v>210005</v>
      </c>
      <c r="J16">
        <v>5</v>
      </c>
      <c r="M16" s="48"/>
      <c r="N16" s="49"/>
    </row>
    <row r="17" spans="1:14" ht="18">
      <c r="A17" s="1">
        <v>210006</v>
      </c>
      <c r="B17" s="8" t="s">
        <v>26</v>
      </c>
      <c r="C17" s="21">
        <v>4391</v>
      </c>
      <c r="D17" s="22">
        <v>105943545.91000001</v>
      </c>
      <c r="E17" s="23" t="e">
        <f t="shared" si="0"/>
        <v>#REF!</v>
      </c>
      <c r="F17" s="23" t="e">
        <f t="shared" si="1"/>
        <v>#REF!</v>
      </c>
      <c r="G17" s="46" t="e">
        <f t="shared" si="2"/>
        <v>#REF!</v>
      </c>
      <c r="H17" s="25" t="e">
        <f t="shared" si="3"/>
        <v>#REF!</v>
      </c>
      <c r="I17" s="29">
        <f t="shared" si="4"/>
        <v>210006</v>
      </c>
      <c r="J17">
        <v>6</v>
      </c>
      <c r="M17" s="48"/>
      <c r="N17" s="49"/>
    </row>
    <row r="18" spans="1:14" ht="18">
      <c r="A18" s="1">
        <v>210008</v>
      </c>
      <c r="B18" s="8" t="s">
        <v>27</v>
      </c>
      <c r="C18" s="21">
        <v>13496</v>
      </c>
      <c r="D18" s="22">
        <v>539029400</v>
      </c>
      <c r="E18" s="23" t="e">
        <f t="shared" si="0"/>
        <v>#REF!</v>
      </c>
      <c r="F18" s="23" t="e">
        <f t="shared" si="1"/>
        <v>#REF!</v>
      </c>
      <c r="G18" s="46" t="e">
        <f t="shared" si="2"/>
        <v>#REF!</v>
      </c>
      <c r="H18" s="25" t="e">
        <f t="shared" si="3"/>
        <v>#REF!</v>
      </c>
      <c r="I18" s="29">
        <f t="shared" si="4"/>
        <v>210008</v>
      </c>
      <c r="J18">
        <v>8</v>
      </c>
      <c r="M18" s="48"/>
      <c r="N18" s="49"/>
    </row>
    <row r="19" spans="1:14" ht="18">
      <c r="A19" s="1">
        <v>210009</v>
      </c>
      <c r="B19" s="8" t="s">
        <v>28</v>
      </c>
      <c r="C19" s="21">
        <v>43978</v>
      </c>
      <c r="D19" s="22">
        <v>2409765549.6699996</v>
      </c>
      <c r="E19" s="23" t="e">
        <f t="shared" si="0"/>
        <v>#REF!</v>
      </c>
      <c r="F19" s="23" t="e">
        <f t="shared" si="1"/>
        <v>#REF!</v>
      </c>
      <c r="G19" s="46" t="e">
        <f t="shared" si="2"/>
        <v>#REF!</v>
      </c>
      <c r="H19" s="25" t="e">
        <f t="shared" si="3"/>
        <v>#REF!</v>
      </c>
      <c r="I19" s="29">
        <f t="shared" si="4"/>
        <v>210009</v>
      </c>
      <c r="J19">
        <v>9</v>
      </c>
      <c r="M19" s="48"/>
      <c r="N19" s="49"/>
    </row>
    <row r="20" spans="1:14" ht="18">
      <c r="A20" s="1">
        <v>210010</v>
      </c>
      <c r="B20" s="8" t="s">
        <v>29</v>
      </c>
      <c r="C20" s="21">
        <v>1996</v>
      </c>
      <c r="D20" s="22">
        <v>51060002.460000001</v>
      </c>
      <c r="E20" s="23" t="e">
        <f t="shared" si="0"/>
        <v>#REF!</v>
      </c>
      <c r="F20" s="23" t="e">
        <f t="shared" si="1"/>
        <v>#REF!</v>
      </c>
      <c r="G20" s="46" t="e">
        <f t="shared" si="2"/>
        <v>#REF!</v>
      </c>
      <c r="H20" s="25" t="e">
        <f t="shared" si="3"/>
        <v>#REF!</v>
      </c>
      <c r="I20" s="29">
        <f t="shared" si="4"/>
        <v>210010</v>
      </c>
      <c r="J20">
        <v>10</v>
      </c>
      <c r="M20" s="48"/>
      <c r="N20" s="49"/>
    </row>
    <row r="21" spans="1:14" ht="18">
      <c r="A21" s="1">
        <v>210011</v>
      </c>
      <c r="B21" s="8" t="s">
        <v>30</v>
      </c>
      <c r="C21" s="21">
        <v>15292</v>
      </c>
      <c r="D21" s="22">
        <v>438695900</v>
      </c>
      <c r="E21" s="23" t="e">
        <f t="shared" si="0"/>
        <v>#REF!</v>
      </c>
      <c r="F21" s="23" t="e">
        <f t="shared" si="1"/>
        <v>#REF!</v>
      </c>
      <c r="G21" s="46" t="e">
        <f t="shared" si="2"/>
        <v>#REF!</v>
      </c>
      <c r="H21" s="25" t="e">
        <f t="shared" si="3"/>
        <v>#REF!</v>
      </c>
      <c r="I21" s="29">
        <f t="shared" si="4"/>
        <v>210011</v>
      </c>
      <c r="J21">
        <v>11</v>
      </c>
      <c r="M21" s="48"/>
      <c r="N21" s="49"/>
    </row>
    <row r="22" spans="1:14" ht="18">
      <c r="A22" s="1">
        <v>210012</v>
      </c>
      <c r="B22" s="8" t="s">
        <v>31</v>
      </c>
      <c r="C22" s="21">
        <v>17252</v>
      </c>
      <c r="D22" s="22">
        <v>783533500</v>
      </c>
      <c r="E22" s="23" t="e">
        <f t="shared" si="0"/>
        <v>#REF!</v>
      </c>
      <c r="F22" s="23" t="e">
        <f t="shared" si="1"/>
        <v>#REF!</v>
      </c>
      <c r="G22" s="46" t="e">
        <f t="shared" si="2"/>
        <v>#REF!</v>
      </c>
      <c r="H22" s="25" t="e">
        <f t="shared" si="3"/>
        <v>#REF!</v>
      </c>
      <c r="I22" s="29">
        <f t="shared" si="4"/>
        <v>210012</v>
      </c>
      <c r="J22">
        <v>12</v>
      </c>
      <c r="M22" s="48"/>
      <c r="N22" s="49"/>
    </row>
    <row r="23" spans="1:14" ht="18">
      <c r="A23" s="1">
        <v>210013</v>
      </c>
      <c r="B23" s="8" t="s">
        <v>32</v>
      </c>
      <c r="C23" s="21">
        <v>3292</v>
      </c>
      <c r="D23" s="22">
        <v>110087997.34</v>
      </c>
      <c r="E23" s="23" t="e">
        <f t="shared" si="0"/>
        <v>#REF!</v>
      </c>
      <c r="F23" s="23" t="e">
        <f t="shared" si="1"/>
        <v>#REF!</v>
      </c>
      <c r="G23" s="46" t="e">
        <f t="shared" si="2"/>
        <v>#REF!</v>
      </c>
      <c r="H23" s="25" t="e">
        <f t="shared" si="3"/>
        <v>#REF!</v>
      </c>
      <c r="I23" s="29">
        <f t="shared" si="4"/>
        <v>210013</v>
      </c>
      <c r="J23">
        <v>13</v>
      </c>
      <c r="M23" s="48"/>
      <c r="N23" s="49"/>
    </row>
    <row r="24" spans="1:14" ht="18">
      <c r="A24" s="1">
        <v>210015</v>
      </c>
      <c r="B24" s="8" t="s">
        <v>33</v>
      </c>
      <c r="C24" s="21">
        <v>21656</v>
      </c>
      <c r="D24" s="22">
        <v>535571836.18000025</v>
      </c>
      <c r="E24" s="23" t="e">
        <f t="shared" si="0"/>
        <v>#REF!</v>
      </c>
      <c r="F24" s="23" t="e">
        <f t="shared" si="1"/>
        <v>#REF!</v>
      </c>
      <c r="G24" s="46" t="e">
        <f t="shared" si="2"/>
        <v>#REF!</v>
      </c>
      <c r="H24" s="25" t="e">
        <f t="shared" si="3"/>
        <v>#REF!</v>
      </c>
      <c r="I24" s="29">
        <f t="shared" si="4"/>
        <v>210015</v>
      </c>
      <c r="J24">
        <v>15</v>
      </c>
      <c r="M24" s="48"/>
      <c r="N24" s="49"/>
    </row>
    <row r="25" spans="1:14" ht="18">
      <c r="A25" s="13">
        <v>210016</v>
      </c>
      <c r="B25" s="8" t="s">
        <v>34</v>
      </c>
      <c r="C25" s="21">
        <v>9825</v>
      </c>
      <c r="D25" s="22">
        <v>279406300</v>
      </c>
      <c r="E25" s="23" t="e">
        <f t="shared" si="0"/>
        <v>#REF!</v>
      </c>
      <c r="F25" s="23" t="e">
        <f t="shared" si="1"/>
        <v>#REF!</v>
      </c>
      <c r="G25" s="46" t="e">
        <f t="shared" si="2"/>
        <v>#REF!</v>
      </c>
      <c r="H25" s="25" t="e">
        <f t="shared" si="3"/>
        <v>#REF!</v>
      </c>
      <c r="I25" s="29">
        <f t="shared" si="4"/>
        <v>210016</v>
      </c>
      <c r="J25">
        <v>16</v>
      </c>
      <c r="M25" s="48"/>
      <c r="N25" s="49"/>
    </row>
    <row r="26" spans="1:14" ht="18">
      <c r="A26" s="13">
        <v>210017</v>
      </c>
      <c r="B26" s="8" t="s">
        <v>35</v>
      </c>
      <c r="C26" s="21">
        <v>2097</v>
      </c>
      <c r="D26" s="22">
        <v>57720022.909999996</v>
      </c>
      <c r="E26" s="23" t="e">
        <f t="shared" si="0"/>
        <v>#REF!</v>
      </c>
      <c r="F26" s="23" t="e">
        <f t="shared" si="1"/>
        <v>#REF!</v>
      </c>
      <c r="G26" s="46" t="e">
        <f t="shared" si="2"/>
        <v>#REF!</v>
      </c>
      <c r="H26" s="25" t="e">
        <f t="shared" si="3"/>
        <v>#REF!</v>
      </c>
      <c r="I26" s="29">
        <f t="shared" si="4"/>
        <v>210017</v>
      </c>
      <c r="J26">
        <v>17</v>
      </c>
      <c r="M26" s="48"/>
      <c r="N26" s="49"/>
    </row>
    <row r="27" spans="1:14" ht="18">
      <c r="A27" s="26">
        <v>210018</v>
      </c>
      <c r="B27" s="8" t="s">
        <v>36</v>
      </c>
      <c r="C27" s="21">
        <v>6997</v>
      </c>
      <c r="D27" s="22">
        <v>182928947.81</v>
      </c>
      <c r="E27" s="23" t="e">
        <f t="shared" si="0"/>
        <v>#REF!</v>
      </c>
      <c r="F27" s="23" t="e">
        <f t="shared" si="1"/>
        <v>#REF!</v>
      </c>
      <c r="G27" s="46" t="e">
        <f t="shared" si="2"/>
        <v>#REF!</v>
      </c>
      <c r="H27" s="25" t="e">
        <f t="shared" si="3"/>
        <v>#REF!</v>
      </c>
      <c r="I27" s="29">
        <f t="shared" si="4"/>
        <v>210018</v>
      </c>
      <c r="J27">
        <v>18</v>
      </c>
      <c r="M27" s="48"/>
      <c r="N27" s="49"/>
    </row>
    <row r="28" spans="1:14" ht="18">
      <c r="A28" s="1">
        <v>210019</v>
      </c>
      <c r="B28" s="8" t="s">
        <v>37</v>
      </c>
      <c r="C28" s="21">
        <v>17223</v>
      </c>
      <c r="D28" s="22">
        <v>450336518</v>
      </c>
      <c r="E28" s="23" t="e">
        <f t="shared" si="0"/>
        <v>#REF!</v>
      </c>
      <c r="F28" s="23" t="e">
        <f t="shared" si="1"/>
        <v>#REF!</v>
      </c>
      <c r="G28" s="46" t="e">
        <f t="shared" si="2"/>
        <v>#REF!</v>
      </c>
      <c r="H28" s="25" t="e">
        <f t="shared" si="3"/>
        <v>#REF!</v>
      </c>
      <c r="I28" s="29">
        <f t="shared" si="4"/>
        <v>210019</v>
      </c>
      <c r="J28">
        <v>19</v>
      </c>
      <c r="M28" s="48"/>
      <c r="N28" s="49"/>
    </row>
    <row r="29" spans="1:14" ht="18">
      <c r="A29" s="37">
        <v>210022</v>
      </c>
      <c r="B29" s="8" t="s">
        <v>38</v>
      </c>
      <c r="C29" s="21">
        <v>14136</v>
      </c>
      <c r="D29" s="22">
        <v>329368123</v>
      </c>
      <c r="E29" s="23" t="e">
        <f t="shared" si="0"/>
        <v>#REF!</v>
      </c>
      <c r="F29" s="23" t="e">
        <f t="shared" si="1"/>
        <v>#REF!</v>
      </c>
      <c r="G29" s="46" t="e">
        <f t="shared" si="2"/>
        <v>#REF!</v>
      </c>
      <c r="H29" s="25" t="e">
        <f t="shared" si="3"/>
        <v>#REF!</v>
      </c>
      <c r="I29" s="29">
        <f t="shared" si="4"/>
        <v>210022</v>
      </c>
      <c r="J29">
        <v>22</v>
      </c>
      <c r="M29" s="48"/>
      <c r="N29" s="49"/>
    </row>
    <row r="30" spans="1:14" ht="18">
      <c r="A30" s="1">
        <v>210023</v>
      </c>
      <c r="B30" s="8" t="s">
        <v>39</v>
      </c>
      <c r="C30" s="21">
        <v>25444</v>
      </c>
      <c r="D30" s="22">
        <v>632980900</v>
      </c>
      <c r="E30" s="23" t="e">
        <f t="shared" si="0"/>
        <v>#REF!</v>
      </c>
      <c r="F30" s="23" t="e">
        <f t="shared" si="1"/>
        <v>#REF!</v>
      </c>
      <c r="G30" s="46" t="e">
        <f t="shared" si="2"/>
        <v>#REF!</v>
      </c>
      <c r="H30" s="25" t="e">
        <f t="shared" si="3"/>
        <v>#REF!</v>
      </c>
      <c r="I30" s="29">
        <f t="shared" si="4"/>
        <v>210023</v>
      </c>
      <c r="J30">
        <v>23</v>
      </c>
      <c r="M30" s="48"/>
      <c r="N30" s="49"/>
    </row>
    <row r="31" spans="1:14" ht="18">
      <c r="A31" s="1">
        <v>210024</v>
      </c>
      <c r="B31" s="8" t="s">
        <v>40</v>
      </c>
      <c r="C31" s="21">
        <v>10905</v>
      </c>
      <c r="D31" s="22">
        <v>440415067.22000003</v>
      </c>
      <c r="E31" s="23" t="e">
        <f t="shared" si="0"/>
        <v>#REF!</v>
      </c>
      <c r="F31" s="23" t="e">
        <f t="shared" si="1"/>
        <v>#REF!</v>
      </c>
      <c r="G31" s="46" t="e">
        <f t="shared" si="2"/>
        <v>#REF!</v>
      </c>
      <c r="H31" s="25" t="e">
        <f t="shared" si="3"/>
        <v>#REF!</v>
      </c>
      <c r="I31" s="29">
        <f t="shared" si="4"/>
        <v>210024</v>
      </c>
      <c r="J31">
        <v>24</v>
      </c>
      <c r="M31" s="48"/>
      <c r="N31" s="49"/>
    </row>
    <row r="32" spans="1:14" ht="18">
      <c r="A32" s="1">
        <v>210027</v>
      </c>
      <c r="B32" s="8" t="s">
        <v>41</v>
      </c>
      <c r="C32" s="21">
        <v>11192</v>
      </c>
      <c r="D32" s="22">
        <v>332245500</v>
      </c>
      <c r="E32" s="23" t="e">
        <f t="shared" si="0"/>
        <v>#REF!</v>
      </c>
      <c r="F32" s="23" t="e">
        <f t="shared" si="1"/>
        <v>#REF!</v>
      </c>
      <c r="G32" s="46" t="e">
        <f t="shared" si="2"/>
        <v>#REF!</v>
      </c>
      <c r="H32" s="25" t="e">
        <f t="shared" si="3"/>
        <v>#REF!</v>
      </c>
      <c r="I32" s="29">
        <f t="shared" si="4"/>
        <v>210027</v>
      </c>
      <c r="J32">
        <v>27</v>
      </c>
      <c r="M32" s="48"/>
      <c r="N32" s="49"/>
    </row>
    <row r="33" spans="1:14" ht="18">
      <c r="A33" s="1">
        <v>210028</v>
      </c>
      <c r="B33" s="8" t="s">
        <v>42</v>
      </c>
      <c r="C33" s="21">
        <v>6777</v>
      </c>
      <c r="D33" s="22">
        <v>196820500</v>
      </c>
      <c r="E33" s="23" t="e">
        <f t="shared" si="0"/>
        <v>#REF!</v>
      </c>
      <c r="F33" s="23" t="e">
        <f t="shared" si="1"/>
        <v>#REF!</v>
      </c>
      <c r="G33" s="46" t="e">
        <f t="shared" si="2"/>
        <v>#REF!</v>
      </c>
      <c r="H33" s="25" t="e">
        <f t="shared" si="3"/>
        <v>#REF!</v>
      </c>
      <c r="I33" s="29">
        <f t="shared" si="4"/>
        <v>210028</v>
      </c>
      <c r="J33">
        <v>28</v>
      </c>
      <c r="M33" s="48"/>
      <c r="N33" s="49"/>
    </row>
    <row r="34" spans="1:14" ht="18">
      <c r="A34" s="1">
        <v>210029</v>
      </c>
      <c r="B34" s="8" t="s">
        <v>43</v>
      </c>
      <c r="C34" s="21">
        <v>19822</v>
      </c>
      <c r="D34" s="22">
        <v>670224184.73000026</v>
      </c>
      <c r="E34" s="23" t="e">
        <f t="shared" si="0"/>
        <v>#REF!</v>
      </c>
      <c r="F34" s="23" t="e">
        <f t="shared" si="1"/>
        <v>#REF!</v>
      </c>
      <c r="G34" s="46" t="e">
        <f t="shared" si="2"/>
        <v>#REF!</v>
      </c>
      <c r="H34" s="25" t="e">
        <f t="shared" si="3"/>
        <v>#REF!</v>
      </c>
      <c r="I34" s="29">
        <f t="shared" si="4"/>
        <v>210029</v>
      </c>
      <c r="J34">
        <v>29</v>
      </c>
      <c r="M34" s="48"/>
      <c r="N34" s="49"/>
    </row>
    <row r="35" spans="1:14" ht="18">
      <c r="A35" s="1">
        <v>210030</v>
      </c>
      <c r="B35" s="8" t="s">
        <v>44</v>
      </c>
      <c r="C35" s="21">
        <v>1254</v>
      </c>
      <c r="D35" s="22">
        <v>59412493.240000002</v>
      </c>
      <c r="E35" s="23" t="e">
        <f t="shared" si="0"/>
        <v>#REF!</v>
      </c>
      <c r="F35" s="23" t="e">
        <f t="shared" si="1"/>
        <v>#REF!</v>
      </c>
      <c r="G35" s="46" t="e">
        <f t="shared" si="2"/>
        <v>#REF!</v>
      </c>
      <c r="H35" s="25" t="e">
        <f t="shared" si="3"/>
        <v>#REF!</v>
      </c>
      <c r="I35" s="29">
        <f t="shared" si="4"/>
        <v>210030</v>
      </c>
      <c r="J35">
        <v>30</v>
      </c>
      <c r="M35" s="48"/>
      <c r="N35" s="49"/>
    </row>
    <row r="36" spans="1:14" ht="18">
      <c r="A36" s="1">
        <v>210032</v>
      </c>
      <c r="B36" s="8" t="s">
        <v>45</v>
      </c>
      <c r="C36" s="21">
        <v>5167</v>
      </c>
      <c r="D36" s="22">
        <v>166233700</v>
      </c>
      <c r="E36" s="23" t="e">
        <f t="shared" si="0"/>
        <v>#REF!</v>
      </c>
      <c r="F36" s="23" t="e">
        <f t="shared" si="1"/>
        <v>#REF!</v>
      </c>
      <c r="G36" s="46" t="e">
        <f t="shared" si="2"/>
        <v>#REF!</v>
      </c>
      <c r="H36" s="25" t="e">
        <f t="shared" si="3"/>
        <v>#REF!</v>
      </c>
      <c r="I36" s="29">
        <f t="shared" si="4"/>
        <v>210032</v>
      </c>
      <c r="J36">
        <v>32</v>
      </c>
      <c r="M36" s="48"/>
      <c r="N36" s="49"/>
    </row>
    <row r="37" spans="1:14" ht="18">
      <c r="A37" s="1">
        <v>210033</v>
      </c>
      <c r="B37" s="8" t="s">
        <v>46</v>
      </c>
      <c r="C37" s="21">
        <v>10106</v>
      </c>
      <c r="D37" s="22">
        <v>234993744</v>
      </c>
      <c r="E37" s="23" t="e">
        <f t="shared" si="0"/>
        <v>#REF!</v>
      </c>
      <c r="F37" s="23" t="e">
        <f t="shared" si="1"/>
        <v>#REF!</v>
      </c>
      <c r="G37" s="46" t="e">
        <f t="shared" si="2"/>
        <v>#REF!</v>
      </c>
      <c r="H37" s="25" t="e">
        <f t="shared" si="3"/>
        <v>#REF!</v>
      </c>
      <c r="I37" s="29">
        <f t="shared" si="4"/>
        <v>210033</v>
      </c>
      <c r="J37">
        <v>33</v>
      </c>
      <c r="M37" s="48"/>
      <c r="N37" s="49"/>
    </row>
    <row r="38" spans="1:14" ht="18">
      <c r="A38" s="1">
        <v>210034</v>
      </c>
      <c r="B38" s="8" t="s">
        <v>47</v>
      </c>
      <c r="C38" s="21">
        <v>7302</v>
      </c>
      <c r="D38" s="22">
        <v>194521777.31999999</v>
      </c>
      <c r="E38" s="23" t="e">
        <f t="shared" si="0"/>
        <v>#REF!</v>
      </c>
      <c r="F38" s="23" t="e">
        <f t="shared" si="1"/>
        <v>#REF!</v>
      </c>
      <c r="G38" s="46" t="e">
        <f t="shared" si="2"/>
        <v>#REF!</v>
      </c>
      <c r="H38" s="25" t="e">
        <f t="shared" si="3"/>
        <v>#REF!</v>
      </c>
      <c r="I38" s="29">
        <f t="shared" si="4"/>
        <v>210034</v>
      </c>
      <c r="J38">
        <v>34</v>
      </c>
      <c r="M38" s="48"/>
      <c r="N38" s="49"/>
    </row>
    <row r="39" spans="1:14" ht="18">
      <c r="A39" s="1">
        <v>210035</v>
      </c>
      <c r="B39" s="8" t="s">
        <v>48</v>
      </c>
      <c r="C39" s="21">
        <v>6530</v>
      </c>
      <c r="D39" s="22">
        <v>156420845.72</v>
      </c>
      <c r="E39" s="23" t="e">
        <f t="shared" si="0"/>
        <v>#REF!</v>
      </c>
      <c r="F39" s="23" t="e">
        <f t="shared" si="1"/>
        <v>#REF!</v>
      </c>
      <c r="G39" s="46" t="e">
        <f t="shared" si="2"/>
        <v>#REF!</v>
      </c>
      <c r="H39" s="25" t="e">
        <f t="shared" si="3"/>
        <v>#REF!</v>
      </c>
      <c r="I39" s="29">
        <f t="shared" si="4"/>
        <v>210035</v>
      </c>
      <c r="J39">
        <v>35</v>
      </c>
      <c r="M39" s="48"/>
      <c r="N39" s="49"/>
    </row>
    <row r="40" spans="1:14" ht="18">
      <c r="A40" s="1">
        <v>210037</v>
      </c>
      <c r="B40" s="8" t="s">
        <v>49</v>
      </c>
      <c r="C40" s="21">
        <v>7263</v>
      </c>
      <c r="D40" s="22">
        <v>210980105.63</v>
      </c>
      <c r="E40" s="23" t="e">
        <f t="shared" si="0"/>
        <v>#REF!</v>
      </c>
      <c r="F40" s="23" t="e">
        <f t="shared" si="1"/>
        <v>#REF!</v>
      </c>
      <c r="G40" s="46" t="e">
        <f t="shared" si="2"/>
        <v>#REF!</v>
      </c>
      <c r="H40" s="25" t="e">
        <f t="shared" si="3"/>
        <v>#REF!</v>
      </c>
      <c r="I40" s="29">
        <f t="shared" si="4"/>
        <v>210037</v>
      </c>
      <c r="J40">
        <v>37</v>
      </c>
      <c r="M40" s="48"/>
      <c r="N40" s="49"/>
    </row>
    <row r="41" spans="1:14" ht="18">
      <c r="A41" s="1">
        <v>210038</v>
      </c>
      <c r="B41" s="8" t="s">
        <v>50</v>
      </c>
      <c r="C41" s="21">
        <v>4665</v>
      </c>
      <c r="D41" s="22">
        <v>236967133.88000003</v>
      </c>
      <c r="E41" s="23" t="e">
        <f t="shared" si="0"/>
        <v>#REF!</v>
      </c>
      <c r="F41" s="23" t="e">
        <f t="shared" si="1"/>
        <v>#REF!</v>
      </c>
      <c r="G41" s="46" t="e">
        <f t="shared" si="2"/>
        <v>#REF!</v>
      </c>
      <c r="H41" s="25" t="e">
        <f t="shared" si="3"/>
        <v>#REF!</v>
      </c>
      <c r="I41" s="29">
        <f t="shared" si="4"/>
        <v>210038</v>
      </c>
      <c r="J41">
        <v>38</v>
      </c>
      <c r="M41" s="48"/>
      <c r="N41" s="49"/>
    </row>
    <row r="42" spans="1:14" ht="18">
      <c r="A42" s="1">
        <v>210039</v>
      </c>
      <c r="B42" s="8" t="s">
        <v>51</v>
      </c>
      <c r="C42" s="21">
        <v>5456</v>
      </c>
      <c r="D42" s="22">
        <v>149987800</v>
      </c>
      <c r="E42" s="23" t="e">
        <f t="shared" si="0"/>
        <v>#REF!</v>
      </c>
      <c r="F42" s="23" t="e">
        <f t="shared" si="1"/>
        <v>#REF!</v>
      </c>
      <c r="G42" s="46" t="e">
        <f t="shared" si="2"/>
        <v>#REF!</v>
      </c>
      <c r="H42" s="25" t="e">
        <f t="shared" si="3"/>
        <v>#REF!</v>
      </c>
      <c r="I42" s="29">
        <f t="shared" si="4"/>
        <v>210039</v>
      </c>
      <c r="J42">
        <v>39</v>
      </c>
      <c r="M42" s="48"/>
      <c r="N42" s="49"/>
    </row>
    <row r="43" spans="1:14" ht="18">
      <c r="A43" s="1">
        <v>210040</v>
      </c>
      <c r="B43" s="8" t="s">
        <v>52</v>
      </c>
      <c r="C43" s="21">
        <v>10259</v>
      </c>
      <c r="D43" s="22">
        <v>266927630.66999999</v>
      </c>
      <c r="E43" s="23" t="e">
        <f t="shared" si="0"/>
        <v>#REF!</v>
      </c>
      <c r="F43" s="23" t="e">
        <f t="shared" si="1"/>
        <v>#REF!</v>
      </c>
      <c r="G43" s="46" t="e">
        <f t="shared" si="2"/>
        <v>#REF!</v>
      </c>
      <c r="H43" s="25" t="e">
        <f t="shared" si="3"/>
        <v>#REF!</v>
      </c>
      <c r="I43" s="29">
        <f t="shared" si="4"/>
        <v>210040</v>
      </c>
      <c r="J43">
        <v>40</v>
      </c>
      <c r="M43" s="48"/>
      <c r="N43" s="49"/>
    </row>
    <row r="44" spans="1:14" ht="18">
      <c r="A44" s="1">
        <v>210043</v>
      </c>
      <c r="B44" s="8" t="s">
        <v>53</v>
      </c>
      <c r="C44" s="21">
        <v>15742</v>
      </c>
      <c r="D44" s="22">
        <v>428075148.26999897</v>
      </c>
      <c r="E44" s="23" t="e">
        <f t="shared" ref="E44:E63" si="5">(C44/C$82)*$E$6</f>
        <v>#REF!</v>
      </c>
      <c r="F44" s="23" t="e">
        <f t="shared" ref="F44:F63" si="6">(D44/D$82)*$E$6</f>
        <v>#REF!</v>
      </c>
      <c r="G44" s="46" t="e">
        <f t="shared" si="2"/>
        <v>#REF!</v>
      </c>
      <c r="H44" s="25" t="e">
        <f t="shared" si="3"/>
        <v>#REF!</v>
      </c>
      <c r="I44" s="29">
        <f t="shared" si="4"/>
        <v>210043</v>
      </c>
      <c r="J44">
        <v>43</v>
      </c>
      <c r="M44" s="48"/>
      <c r="N44" s="49"/>
    </row>
    <row r="45" spans="1:14" ht="18">
      <c r="A45" s="1">
        <v>210044</v>
      </c>
      <c r="B45" s="8" t="s">
        <v>54</v>
      </c>
      <c r="C45" s="21">
        <v>17458</v>
      </c>
      <c r="D45" s="22">
        <v>463552940.82999998</v>
      </c>
      <c r="E45" s="23" t="e">
        <f t="shared" si="5"/>
        <v>#REF!</v>
      </c>
      <c r="F45" s="23" t="e">
        <f t="shared" si="6"/>
        <v>#REF!</v>
      </c>
      <c r="G45" s="46" t="e">
        <f t="shared" si="2"/>
        <v>#REF!</v>
      </c>
      <c r="H45" s="25" t="e">
        <f t="shared" si="3"/>
        <v>#REF!</v>
      </c>
      <c r="I45" s="29">
        <f t="shared" si="4"/>
        <v>210044</v>
      </c>
      <c r="J45">
        <v>44</v>
      </c>
      <c r="M45" s="48"/>
      <c r="N45" s="49"/>
    </row>
    <row r="46" spans="1:14" ht="18">
      <c r="A46" s="1">
        <v>210045</v>
      </c>
      <c r="B46" s="8" t="s">
        <v>55</v>
      </c>
      <c r="C46" s="21">
        <v>226</v>
      </c>
      <c r="D46" s="22">
        <v>17147300</v>
      </c>
      <c r="E46" s="23" t="e">
        <f t="shared" si="5"/>
        <v>#REF!</v>
      </c>
      <c r="F46" s="23" t="e">
        <f t="shared" si="6"/>
        <v>#REF!</v>
      </c>
      <c r="G46" s="46" t="e">
        <f t="shared" si="2"/>
        <v>#REF!</v>
      </c>
      <c r="H46" s="25" t="e">
        <f t="shared" si="3"/>
        <v>#REF!</v>
      </c>
      <c r="I46" s="29">
        <f t="shared" si="4"/>
        <v>210045</v>
      </c>
      <c r="J46">
        <v>45</v>
      </c>
      <c r="M46" s="48"/>
      <c r="N46" s="49"/>
    </row>
    <row r="47" spans="1:14" ht="18">
      <c r="A47" s="1">
        <v>210048</v>
      </c>
      <c r="B47" s="8" t="s">
        <v>56</v>
      </c>
      <c r="C47" s="21">
        <v>15907</v>
      </c>
      <c r="D47" s="22">
        <v>313005000</v>
      </c>
      <c r="E47" s="23" t="e">
        <f t="shared" si="5"/>
        <v>#REF!</v>
      </c>
      <c r="F47" s="23" t="e">
        <f t="shared" si="6"/>
        <v>#REF!</v>
      </c>
      <c r="G47" s="46" t="e">
        <f t="shared" si="2"/>
        <v>#REF!</v>
      </c>
      <c r="H47" s="25" t="e">
        <f t="shared" si="3"/>
        <v>#REF!</v>
      </c>
      <c r="I47" s="29">
        <f t="shared" si="4"/>
        <v>210048</v>
      </c>
      <c r="J47">
        <v>48</v>
      </c>
      <c r="M47" s="48"/>
      <c r="N47" s="49"/>
    </row>
    <row r="48" spans="1:14" ht="18">
      <c r="A48" s="1">
        <v>210049</v>
      </c>
      <c r="B48" s="8" t="s">
        <v>57</v>
      </c>
      <c r="C48" s="21">
        <v>10307</v>
      </c>
      <c r="D48" s="22">
        <v>343214124.57999992</v>
      </c>
      <c r="E48" s="23" t="e">
        <f t="shared" si="5"/>
        <v>#REF!</v>
      </c>
      <c r="F48" s="23" t="e">
        <f t="shared" si="6"/>
        <v>#REF!</v>
      </c>
      <c r="G48" s="46" t="e">
        <f t="shared" si="2"/>
        <v>#REF!</v>
      </c>
      <c r="H48" s="25" t="e">
        <f t="shared" si="3"/>
        <v>#REF!</v>
      </c>
      <c r="I48" s="29">
        <f t="shared" si="4"/>
        <v>210049</v>
      </c>
      <c r="J48">
        <v>49</v>
      </c>
      <c r="M48" s="48"/>
      <c r="N48" s="49"/>
    </row>
    <row r="49" spans="1:14" ht="18">
      <c r="A49" s="1">
        <v>210051</v>
      </c>
      <c r="B49" s="8" t="s">
        <v>58</v>
      </c>
      <c r="C49" s="21">
        <v>9419</v>
      </c>
      <c r="D49" s="22">
        <v>247708141</v>
      </c>
      <c r="E49" s="23" t="e">
        <f t="shared" si="5"/>
        <v>#REF!</v>
      </c>
      <c r="F49" s="23" t="e">
        <f t="shared" si="6"/>
        <v>#REF!</v>
      </c>
      <c r="G49" s="46" t="e">
        <f t="shared" si="2"/>
        <v>#REF!</v>
      </c>
      <c r="H49" s="25" t="e">
        <f t="shared" si="3"/>
        <v>#REF!</v>
      </c>
      <c r="I49" s="29">
        <f t="shared" si="4"/>
        <v>210051</v>
      </c>
      <c r="J49">
        <v>51</v>
      </c>
      <c r="M49" s="48"/>
      <c r="N49" s="49"/>
    </row>
    <row r="50" spans="1:14" ht="18">
      <c r="A50" s="1">
        <v>210055</v>
      </c>
      <c r="B50" s="8" t="s">
        <v>59</v>
      </c>
      <c r="C50" s="21">
        <v>3571</v>
      </c>
      <c r="D50" s="22">
        <v>102996000</v>
      </c>
      <c r="E50" s="23" t="e">
        <f t="shared" si="5"/>
        <v>#REF!</v>
      </c>
      <c r="F50" s="23" t="e">
        <f t="shared" si="6"/>
        <v>#REF!</v>
      </c>
      <c r="G50" s="46" t="e">
        <f t="shared" si="2"/>
        <v>#REF!</v>
      </c>
      <c r="H50" s="25" t="e">
        <f t="shared" si="3"/>
        <v>#REF!</v>
      </c>
      <c r="I50" s="29">
        <f t="shared" si="4"/>
        <v>210055</v>
      </c>
      <c r="J50">
        <v>55</v>
      </c>
      <c r="M50" s="48"/>
      <c r="N50" s="49"/>
    </row>
    <row r="51" spans="1:14" ht="18">
      <c r="A51" s="1">
        <v>210056</v>
      </c>
      <c r="B51" s="8" t="s">
        <v>60</v>
      </c>
      <c r="C51" s="21">
        <v>8530</v>
      </c>
      <c r="D51" s="22">
        <v>275754352</v>
      </c>
      <c r="E51" s="23" t="e">
        <f t="shared" si="5"/>
        <v>#REF!</v>
      </c>
      <c r="F51" s="23" t="e">
        <f t="shared" si="6"/>
        <v>#REF!</v>
      </c>
      <c r="G51" s="46" t="e">
        <f t="shared" si="2"/>
        <v>#REF!</v>
      </c>
      <c r="H51" s="25" t="e">
        <f t="shared" si="3"/>
        <v>#REF!</v>
      </c>
      <c r="I51" s="29">
        <f t="shared" si="4"/>
        <v>210056</v>
      </c>
      <c r="J51">
        <v>2004</v>
      </c>
      <c r="M51" s="48"/>
      <c r="N51" s="49"/>
    </row>
    <row r="52" spans="1:14" ht="18">
      <c r="A52" s="1">
        <v>210057</v>
      </c>
      <c r="B52" s="8" t="s">
        <v>61</v>
      </c>
      <c r="C52" s="21">
        <v>17307</v>
      </c>
      <c r="D52" s="22">
        <v>430186900</v>
      </c>
      <c r="E52" s="23" t="e">
        <f t="shared" si="5"/>
        <v>#REF!</v>
      </c>
      <c r="F52" s="23" t="e">
        <f t="shared" si="6"/>
        <v>#REF!</v>
      </c>
      <c r="G52" s="46" t="e">
        <f t="shared" si="2"/>
        <v>#REF!</v>
      </c>
      <c r="H52" s="25" t="e">
        <f t="shared" si="3"/>
        <v>#REF!</v>
      </c>
      <c r="I52" s="29">
        <f t="shared" si="4"/>
        <v>210057</v>
      </c>
      <c r="J52">
        <v>5050</v>
      </c>
      <c r="M52" s="48"/>
      <c r="N52" s="49"/>
    </row>
    <row r="53" spans="1:14" ht="18">
      <c r="A53" s="1">
        <v>210058</v>
      </c>
      <c r="B53" s="8" t="s">
        <v>62</v>
      </c>
      <c r="C53" s="21">
        <v>2478</v>
      </c>
      <c r="D53" s="22">
        <v>124902915.88</v>
      </c>
      <c r="E53" s="23" t="e">
        <f t="shared" si="5"/>
        <v>#REF!</v>
      </c>
      <c r="F53" s="23" t="e">
        <f t="shared" si="6"/>
        <v>#REF!</v>
      </c>
      <c r="G53" s="46" t="e">
        <f t="shared" si="2"/>
        <v>#REF!</v>
      </c>
      <c r="H53" s="25" t="e">
        <f t="shared" si="3"/>
        <v>#REF!</v>
      </c>
      <c r="I53" s="29">
        <f t="shared" si="4"/>
        <v>210058</v>
      </c>
      <c r="J53">
        <v>2001</v>
      </c>
      <c r="M53" s="48"/>
      <c r="N53" s="49"/>
    </row>
    <row r="54" spans="1:14" ht="18">
      <c r="A54" s="1">
        <v>210060</v>
      </c>
      <c r="B54" s="8" t="s">
        <v>63</v>
      </c>
      <c r="C54" s="21">
        <v>2064</v>
      </c>
      <c r="D54" s="22">
        <v>53432546</v>
      </c>
      <c r="E54" s="23" t="e">
        <f t="shared" si="5"/>
        <v>#REF!</v>
      </c>
      <c r="F54" s="23" t="e">
        <f t="shared" si="6"/>
        <v>#REF!</v>
      </c>
      <c r="G54" s="46" t="e">
        <f t="shared" si="2"/>
        <v>#REF!</v>
      </c>
      <c r="H54" s="25" t="e">
        <f t="shared" si="3"/>
        <v>#REF!</v>
      </c>
      <c r="I54" s="29">
        <f t="shared" si="4"/>
        <v>210060</v>
      </c>
      <c r="J54">
        <v>60</v>
      </c>
      <c r="M54" s="48"/>
      <c r="N54" s="49"/>
    </row>
    <row r="55" spans="1:14" ht="18">
      <c r="A55" s="1">
        <v>210061</v>
      </c>
      <c r="B55" s="8" t="s">
        <v>64</v>
      </c>
      <c r="C55" s="21">
        <v>3200</v>
      </c>
      <c r="D55" s="22">
        <v>110418500</v>
      </c>
      <c r="E55" s="23" t="e">
        <f t="shared" si="5"/>
        <v>#REF!</v>
      </c>
      <c r="F55" s="23" t="e">
        <f t="shared" si="6"/>
        <v>#REF!</v>
      </c>
      <c r="G55" s="46" t="e">
        <f t="shared" si="2"/>
        <v>#REF!</v>
      </c>
      <c r="H55" s="25" t="e">
        <f t="shared" si="3"/>
        <v>#REF!</v>
      </c>
      <c r="I55" s="29">
        <f t="shared" si="4"/>
        <v>210061</v>
      </c>
      <c r="J55">
        <v>61</v>
      </c>
      <c r="M55" s="48"/>
      <c r="N55" s="49"/>
    </row>
    <row r="56" spans="1:14" ht="18">
      <c r="A56" s="1">
        <v>210062</v>
      </c>
      <c r="B56" s="8" t="s">
        <v>65</v>
      </c>
      <c r="C56" s="21">
        <v>10033</v>
      </c>
      <c r="D56" s="22">
        <v>264243580.00000003</v>
      </c>
      <c r="E56" s="23" t="e">
        <f t="shared" si="5"/>
        <v>#REF!</v>
      </c>
      <c r="F56" s="23" t="e">
        <f t="shared" si="6"/>
        <v>#REF!</v>
      </c>
      <c r="G56" s="46" t="e">
        <f t="shared" si="2"/>
        <v>#REF!</v>
      </c>
      <c r="H56" s="25" t="e">
        <f t="shared" si="3"/>
        <v>#REF!</v>
      </c>
      <c r="I56" s="29">
        <f t="shared" si="4"/>
        <v>210062</v>
      </c>
      <c r="J56">
        <v>62</v>
      </c>
      <c r="M56" s="48"/>
      <c r="N56" s="49"/>
    </row>
    <row r="57" spans="1:14" ht="18">
      <c r="A57" s="1">
        <v>210063</v>
      </c>
      <c r="B57" s="8" t="s">
        <v>66</v>
      </c>
      <c r="C57" s="21">
        <v>15011</v>
      </c>
      <c r="D57" s="22">
        <v>414387182.10999995</v>
      </c>
      <c r="E57" s="23" t="e">
        <f t="shared" si="5"/>
        <v>#REF!</v>
      </c>
      <c r="F57" s="23" t="e">
        <f t="shared" si="6"/>
        <v>#REF!</v>
      </c>
      <c r="G57" s="46" t="e">
        <f t="shared" si="2"/>
        <v>#REF!</v>
      </c>
      <c r="H57" s="25" t="e">
        <f t="shared" si="3"/>
        <v>#REF!</v>
      </c>
      <c r="I57" s="29">
        <f t="shared" si="4"/>
        <v>210063</v>
      </c>
      <c r="J57">
        <v>63</v>
      </c>
      <c r="M57" s="48"/>
      <c r="N57" s="49"/>
    </row>
    <row r="58" spans="1:14" ht="18">
      <c r="A58" s="1">
        <v>210064</v>
      </c>
      <c r="B58" s="8" t="s">
        <v>17</v>
      </c>
      <c r="C58" s="21">
        <v>1309</v>
      </c>
      <c r="D58" s="22">
        <v>59877227.32</v>
      </c>
      <c r="E58" s="23" t="e">
        <f t="shared" si="5"/>
        <v>#REF!</v>
      </c>
      <c r="F58" s="23" t="e">
        <f t="shared" si="6"/>
        <v>#REF!</v>
      </c>
      <c r="G58" s="46" t="e">
        <f t="shared" si="2"/>
        <v>#REF!</v>
      </c>
      <c r="H58" s="25" t="e">
        <f t="shared" si="3"/>
        <v>#REF!</v>
      </c>
      <c r="I58" s="29">
        <f t="shared" si="4"/>
        <v>210064</v>
      </c>
      <c r="J58">
        <v>5033</v>
      </c>
      <c r="M58" s="48"/>
      <c r="N58" s="49"/>
    </row>
    <row r="59" spans="1:14" ht="18">
      <c r="A59" s="1">
        <v>210065</v>
      </c>
      <c r="B59" s="8" t="s">
        <v>67</v>
      </c>
      <c r="C59" s="21">
        <v>4235</v>
      </c>
      <c r="D59" s="22">
        <v>96025200</v>
      </c>
      <c r="E59" s="23" t="e">
        <f t="shared" si="5"/>
        <v>#REF!</v>
      </c>
      <c r="F59" s="23" t="e">
        <f t="shared" si="6"/>
        <v>#REF!</v>
      </c>
      <c r="G59" s="46" t="e">
        <f t="shared" si="2"/>
        <v>#REF!</v>
      </c>
      <c r="H59" s="25" t="e">
        <f t="shared" si="3"/>
        <v>#REF!</v>
      </c>
      <c r="I59" s="29">
        <f t="shared" si="4"/>
        <v>210065</v>
      </c>
      <c r="J59">
        <v>65</v>
      </c>
      <c r="M59" s="48"/>
      <c r="N59" s="49"/>
    </row>
    <row r="60" spans="1:14" ht="18">
      <c r="A60" s="1">
        <v>210087</v>
      </c>
      <c r="B60" s="8" t="s">
        <v>68</v>
      </c>
      <c r="C60" s="21">
        <v>0</v>
      </c>
      <c r="D60" s="22">
        <v>14007500</v>
      </c>
      <c r="E60" s="23" t="e">
        <f t="shared" si="5"/>
        <v>#REF!</v>
      </c>
      <c r="F60" s="23" t="e">
        <f t="shared" si="6"/>
        <v>#REF!</v>
      </c>
      <c r="G60" s="46" t="e">
        <f t="shared" si="2"/>
        <v>#REF!</v>
      </c>
      <c r="H60" s="25" t="e">
        <f t="shared" si="3"/>
        <v>#REF!</v>
      </c>
      <c r="I60" s="50">
        <v>210057</v>
      </c>
      <c r="J60">
        <v>87</v>
      </c>
      <c r="M60" s="48"/>
      <c r="N60" s="49"/>
    </row>
    <row r="61" spans="1:14" ht="18">
      <c r="A61" s="1">
        <v>210088</v>
      </c>
      <c r="B61" s="8" t="s">
        <v>69</v>
      </c>
      <c r="C61" s="21">
        <v>0</v>
      </c>
      <c r="D61" s="22">
        <v>7034873</v>
      </c>
      <c r="E61" s="23" t="e">
        <f t="shared" si="5"/>
        <v>#REF!</v>
      </c>
      <c r="F61" s="23" t="e">
        <f t="shared" si="6"/>
        <v>#REF!</v>
      </c>
      <c r="G61" s="46" t="e">
        <f t="shared" si="2"/>
        <v>#REF!</v>
      </c>
      <c r="H61" s="25" t="e">
        <f t="shared" si="3"/>
        <v>#REF!</v>
      </c>
      <c r="I61" s="50">
        <v>210037</v>
      </c>
      <c r="J61">
        <v>88</v>
      </c>
      <c r="M61" s="48"/>
      <c r="N61" s="49"/>
    </row>
    <row r="62" spans="1:14" ht="18">
      <c r="A62" s="1">
        <v>210333</v>
      </c>
      <c r="B62" s="8" t="s">
        <v>70</v>
      </c>
      <c r="C62" s="21">
        <v>0</v>
      </c>
      <c r="D62" s="22">
        <v>20771308.740000002</v>
      </c>
      <c r="E62" s="23" t="e">
        <f t="shared" si="5"/>
        <v>#REF!</v>
      </c>
      <c r="F62" s="23" t="e">
        <f t="shared" si="6"/>
        <v>#REF!</v>
      </c>
      <c r="G62" s="46" t="e">
        <f t="shared" ref="G62:G63" si="7">E62+F62</f>
        <v>#REF!</v>
      </c>
      <c r="H62" s="25" t="e">
        <f t="shared" ref="H62:H63" si="8">ROUND(G62,0)</f>
        <v>#REF!</v>
      </c>
      <c r="I62" s="50">
        <v>210003</v>
      </c>
      <c r="J62">
        <v>333</v>
      </c>
      <c r="M62" s="48"/>
      <c r="N62" s="49"/>
    </row>
    <row r="63" spans="1:14" ht="18">
      <c r="A63" s="1">
        <v>218992</v>
      </c>
      <c r="B63" s="8" t="s">
        <v>75</v>
      </c>
      <c r="C63" s="21">
        <v>3879</v>
      </c>
      <c r="D63" s="22">
        <v>215034042.61999997</v>
      </c>
      <c r="E63" s="23" t="e">
        <f t="shared" si="5"/>
        <v>#REF!</v>
      </c>
      <c r="F63" s="23" t="e">
        <f t="shared" si="6"/>
        <v>#REF!</v>
      </c>
      <c r="G63" s="46" t="e">
        <f t="shared" si="7"/>
        <v>#REF!</v>
      </c>
      <c r="H63" s="25" t="e">
        <f t="shared" si="8"/>
        <v>#REF!</v>
      </c>
      <c r="I63" s="29">
        <f t="shared" si="4"/>
        <v>218992</v>
      </c>
      <c r="J63">
        <v>8992</v>
      </c>
      <c r="M63" s="48"/>
      <c r="N63" s="49"/>
    </row>
    <row r="64" spans="1:14" ht="18.75">
      <c r="A64" s="1"/>
      <c r="B64" s="8"/>
      <c r="C64" s="28"/>
      <c r="D64" s="27"/>
      <c r="E64" s="28"/>
      <c r="F64" s="28"/>
      <c r="G64" s="29"/>
      <c r="H64" s="25"/>
      <c r="M64" s="48"/>
      <c r="N64" s="49"/>
    </row>
    <row r="65" spans="1:14">
      <c r="M65" s="48"/>
      <c r="N65" s="49"/>
    </row>
    <row r="66" spans="1:14" ht="18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29"/>
      <c r="M66" s="48"/>
      <c r="N66" s="49"/>
    </row>
    <row r="67" spans="1:14" ht="18.75">
      <c r="C67" s="14"/>
      <c r="D67" s="31"/>
      <c r="E67" s="28"/>
      <c r="F67" s="28"/>
      <c r="G67" s="29"/>
      <c r="H67" s="25"/>
      <c r="M67" s="48"/>
      <c r="N67" s="49"/>
    </row>
    <row r="68" spans="1:14" ht="18.75">
      <c r="A68" s="1"/>
      <c r="C68" s="14"/>
      <c r="D68" s="31"/>
      <c r="E68" s="28"/>
      <c r="F68" s="28"/>
      <c r="G68" s="29"/>
      <c r="H68" s="25"/>
    </row>
    <row r="69" spans="1:14" ht="18.75">
      <c r="A69" s="1"/>
      <c r="B69" s="8"/>
      <c r="C69" s="14"/>
      <c r="D69" s="31"/>
      <c r="E69" s="28"/>
      <c r="F69" s="28"/>
      <c r="G69" s="29"/>
      <c r="H69" s="25"/>
    </row>
    <row r="70" spans="1:14" ht="19.5" thickBot="1">
      <c r="A70" s="1"/>
      <c r="B70" s="40" t="s">
        <v>19</v>
      </c>
      <c r="C70" s="14"/>
      <c r="D70" s="31"/>
      <c r="E70" s="28"/>
      <c r="F70" s="28"/>
      <c r="G70" s="29"/>
      <c r="H70" s="25"/>
    </row>
    <row r="71" spans="1:14" ht="18.75">
      <c r="A71" s="1"/>
      <c r="C71" s="16"/>
      <c r="D71" s="32"/>
      <c r="E71" s="16"/>
      <c r="F71" s="16"/>
      <c r="G71" s="20"/>
      <c r="H71" s="33"/>
    </row>
    <row r="72" spans="1:14" ht="18">
      <c r="A72" s="1">
        <v>213029</v>
      </c>
      <c r="B72" s="8" t="s">
        <v>76</v>
      </c>
      <c r="C72" s="21">
        <v>1910</v>
      </c>
      <c r="D72" s="22">
        <v>72755613.900000006</v>
      </c>
      <c r="E72" s="23" t="e">
        <f t="shared" ref="E72:F76" si="10">(C72/C$82)*$E$6</f>
        <v>#REF!</v>
      </c>
      <c r="F72" s="23" t="e">
        <f t="shared" si="10"/>
        <v>#REF!</v>
      </c>
      <c r="G72" s="24" t="e">
        <f t="shared" ref="G72" si="11">E72+F72</f>
        <v>#REF!</v>
      </c>
      <c r="H72" s="25" t="e">
        <f t="shared" ref="H72" si="12">ROUND(G72,0)</f>
        <v>#REF!</v>
      </c>
      <c r="I72">
        <v>210057</v>
      </c>
      <c r="J72">
        <v>3029</v>
      </c>
    </row>
    <row r="73" spans="1:14" ht="18">
      <c r="A73" s="1">
        <v>213300</v>
      </c>
      <c r="B73" s="8" t="s">
        <v>71</v>
      </c>
      <c r="C73" s="21">
        <v>597</v>
      </c>
      <c r="D73" s="22">
        <v>63487691.999999993</v>
      </c>
      <c r="E73" s="23" t="e">
        <f t="shared" si="10"/>
        <v>#REF!</v>
      </c>
      <c r="F73" s="23" t="e">
        <f t="shared" si="10"/>
        <v>#REF!</v>
      </c>
      <c r="G73" s="24" t="e">
        <f t="shared" ref="G73:G76" si="13">E73+F73</f>
        <v>#REF!</v>
      </c>
      <c r="H73" s="25" t="e">
        <f t="shared" ref="H73:H76" si="14">ROUND(G73,0)</f>
        <v>#REF!</v>
      </c>
      <c r="I73">
        <f t="shared" ref="I73:I76" si="15">A73</f>
        <v>213300</v>
      </c>
      <c r="J73">
        <v>5034</v>
      </c>
    </row>
    <row r="74" spans="1:14" ht="18">
      <c r="A74" s="13">
        <v>214000</v>
      </c>
      <c r="B74" s="8" t="s">
        <v>72</v>
      </c>
      <c r="C74" s="21">
        <v>8345</v>
      </c>
      <c r="D74" s="22">
        <v>156131023.47999996</v>
      </c>
      <c r="E74" s="23" t="e">
        <f t="shared" si="10"/>
        <v>#REF!</v>
      </c>
      <c r="F74" s="23" t="e">
        <f t="shared" si="10"/>
        <v>#REF!</v>
      </c>
      <c r="G74" s="24" t="e">
        <f t="shared" si="13"/>
        <v>#REF!</v>
      </c>
      <c r="H74" s="25" t="e">
        <f t="shared" si="14"/>
        <v>#REF!</v>
      </c>
      <c r="I74">
        <f t="shared" si="15"/>
        <v>214000</v>
      </c>
      <c r="J74">
        <v>4000</v>
      </c>
    </row>
    <row r="75" spans="1:14" ht="18">
      <c r="A75" s="1">
        <v>214003</v>
      </c>
      <c r="B75" s="8" t="s">
        <v>73</v>
      </c>
      <c r="C75" s="21">
        <v>1973</v>
      </c>
      <c r="D75" s="22">
        <v>22852500</v>
      </c>
      <c r="E75" s="23" t="e">
        <f t="shared" si="10"/>
        <v>#REF!</v>
      </c>
      <c r="F75" s="23" t="e">
        <f t="shared" si="10"/>
        <v>#REF!</v>
      </c>
      <c r="G75" s="24" t="e">
        <f t="shared" si="13"/>
        <v>#REF!</v>
      </c>
      <c r="H75" s="25" t="e">
        <f t="shared" si="14"/>
        <v>#REF!</v>
      </c>
      <c r="I75">
        <f t="shared" si="15"/>
        <v>214003</v>
      </c>
      <c r="J75">
        <v>4003</v>
      </c>
    </row>
    <row r="76" spans="1:14" ht="18">
      <c r="A76" s="1">
        <v>214013</v>
      </c>
      <c r="B76" s="8" t="s">
        <v>74</v>
      </c>
      <c r="C76" s="21">
        <v>0</v>
      </c>
      <c r="D76" s="22">
        <v>0</v>
      </c>
      <c r="E76" s="23" t="e">
        <f t="shared" si="10"/>
        <v>#REF!</v>
      </c>
      <c r="F76" s="23" t="e">
        <f t="shared" si="10"/>
        <v>#REF!</v>
      </c>
      <c r="G76" s="24" t="e">
        <f t="shared" si="13"/>
        <v>#REF!</v>
      </c>
      <c r="H76" s="25" t="e">
        <f t="shared" si="14"/>
        <v>#REF!</v>
      </c>
      <c r="I76">
        <f t="shared" si="15"/>
        <v>214013</v>
      </c>
      <c r="J76">
        <v>4013</v>
      </c>
    </row>
    <row r="77" spans="1:14" ht="18.75">
      <c r="A77" s="1"/>
      <c r="B77" s="8"/>
      <c r="C77" s="28"/>
      <c r="D77" s="9"/>
      <c r="E77" s="28"/>
      <c r="F77" s="28"/>
      <c r="G77" s="24"/>
      <c r="H77" s="34"/>
    </row>
    <row r="78" spans="1:14" ht="18.75">
      <c r="A78" s="1"/>
      <c r="B78" s="8"/>
      <c r="C78" s="28"/>
      <c r="D78" s="9"/>
      <c r="E78" s="28"/>
      <c r="F78" s="28"/>
      <c r="G78" s="30"/>
      <c r="H78" s="34"/>
    </row>
    <row r="79" spans="1:14" ht="18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29"/>
    </row>
    <row r="80" spans="1:14" ht="18.75">
      <c r="A80" s="1"/>
      <c r="B80" s="8"/>
      <c r="C80" s="35"/>
      <c r="D80" s="9"/>
      <c r="E80" s="35"/>
      <c r="F80" s="35"/>
      <c r="G80" s="29"/>
      <c r="H80" s="34"/>
    </row>
    <row r="81" spans="1:9" ht="18.75">
      <c r="A81" s="1"/>
      <c r="B81" s="8"/>
      <c r="C81" s="35"/>
      <c r="D81" s="9"/>
      <c r="E81" s="35"/>
      <c r="F81" s="35"/>
      <c r="G81" s="29"/>
      <c r="H81" s="34"/>
    </row>
    <row r="82" spans="1:9" ht="18">
      <c r="A82" s="1"/>
      <c r="B82" s="8" t="s">
        <v>15</v>
      </c>
      <c r="C82" s="9">
        <f t="shared" ref="C82:H82" si="17">C79+C66</f>
        <v>552050</v>
      </c>
      <c r="D82" s="39">
        <f t="shared" si="17"/>
        <v>17516982829.069996</v>
      </c>
      <c r="E82" s="23" t="e">
        <f t="shared" si="17"/>
        <v>#REF!</v>
      </c>
      <c r="F82" s="23" t="e">
        <f t="shared" si="17"/>
        <v>#REF!</v>
      </c>
      <c r="G82" s="23" t="e">
        <f t="shared" si="17"/>
        <v>#REF!</v>
      </c>
      <c r="H82" s="25" t="e">
        <f t="shared" si="17"/>
        <v>#REF!</v>
      </c>
      <c r="I82" s="29"/>
    </row>
    <row r="83" spans="1:9" ht="18.75">
      <c r="A83" s="1"/>
      <c r="B83" s="8"/>
      <c r="C83" s="28"/>
      <c r="D83" s="27"/>
      <c r="E83" s="28"/>
      <c r="F83" s="28"/>
      <c r="G83" s="28"/>
      <c r="H83" s="35"/>
    </row>
    <row r="84" spans="1:9">
      <c r="B84" t="s">
        <v>81</v>
      </c>
    </row>
    <row r="86" spans="1:9">
      <c r="B86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topLeftCell="C10" zoomScale="75" zoomScaleNormal="75" workbookViewId="0">
      <selection activeCell="E79" sqref="E79"/>
    </sheetView>
  </sheetViews>
  <sheetFormatPr defaultColWidth="9.140625" defaultRowHeight="15"/>
  <cols>
    <col min="1" max="1" width="9.140625" style="56"/>
    <col min="2" max="2" width="20.7109375" style="56" customWidth="1"/>
    <col min="3" max="3" width="67" customWidth="1"/>
    <col min="4" max="4" width="18.7109375" customWidth="1"/>
    <col min="5" max="5" width="24.140625" customWidth="1"/>
    <col min="6" max="6" width="17.7109375" customWidth="1"/>
    <col min="7" max="7" width="15.5703125" customWidth="1"/>
    <col min="8" max="8" width="21" customWidth="1"/>
    <col min="9" max="9" width="17.85546875" customWidth="1"/>
  </cols>
  <sheetData>
    <row r="1" spans="1:9" ht="30">
      <c r="A1" s="53"/>
      <c r="B1" s="53"/>
      <c r="C1" s="2" t="s">
        <v>0</v>
      </c>
      <c r="D1" s="3"/>
      <c r="E1" s="4"/>
      <c r="F1" s="3"/>
      <c r="G1" s="3"/>
      <c r="H1" s="3"/>
      <c r="I1" s="5"/>
    </row>
    <row r="2" spans="1:9" ht="19.5">
      <c r="A2" s="53"/>
      <c r="B2" s="53"/>
      <c r="C2" s="6" t="s">
        <v>1</v>
      </c>
      <c r="D2" s="3"/>
      <c r="E2" s="4"/>
      <c r="F2" s="3"/>
      <c r="G2" s="3"/>
      <c r="H2" s="3"/>
      <c r="I2" s="3"/>
    </row>
    <row r="3" spans="1:9" ht="19.5">
      <c r="A3" s="53"/>
      <c r="B3" s="53"/>
      <c r="C3" s="6" t="s">
        <v>186</v>
      </c>
      <c r="D3" s="3"/>
      <c r="E3" s="4"/>
      <c r="F3" s="3"/>
      <c r="G3" s="3"/>
      <c r="H3" s="3"/>
      <c r="I3" s="3"/>
    </row>
    <row r="4" spans="1:9" ht="19.5">
      <c r="A4" s="53"/>
      <c r="B4" s="53"/>
      <c r="C4" s="7"/>
      <c r="D4" s="8"/>
      <c r="E4" s="9"/>
      <c r="F4" s="8"/>
      <c r="G4" s="8"/>
      <c r="H4" s="1"/>
      <c r="I4" s="1"/>
    </row>
    <row r="5" spans="1:9" ht="18">
      <c r="A5" s="53"/>
      <c r="B5" s="53"/>
      <c r="C5" s="47"/>
      <c r="D5" s="1"/>
      <c r="E5" s="10" t="s">
        <v>2</v>
      </c>
      <c r="F5" s="63">
        <v>18000000</v>
      </c>
      <c r="G5" s="8"/>
      <c r="H5" s="64">
        <v>20289011800</v>
      </c>
      <c r="I5" s="1" t="s">
        <v>187</v>
      </c>
    </row>
    <row r="6" spans="1:9" ht="18">
      <c r="A6" s="53"/>
      <c r="B6" s="53"/>
      <c r="C6" s="1"/>
      <c r="D6" s="1"/>
      <c r="E6" s="10" t="s">
        <v>3</v>
      </c>
      <c r="F6" s="11">
        <f>F5/2</f>
        <v>9000000</v>
      </c>
      <c r="G6" s="8"/>
      <c r="H6" s="1"/>
      <c r="I6" s="41" t="s">
        <v>20</v>
      </c>
    </row>
    <row r="7" spans="1:9" ht="18">
      <c r="A7" s="53"/>
      <c r="B7" s="53"/>
      <c r="C7" s="1"/>
      <c r="D7" s="1"/>
      <c r="E7" s="10"/>
      <c r="F7" s="11"/>
      <c r="G7" s="8"/>
      <c r="H7" s="1"/>
      <c r="I7" s="36" t="s">
        <v>16</v>
      </c>
    </row>
    <row r="8" spans="1:9" ht="18">
      <c r="A8" s="53"/>
      <c r="B8" s="53"/>
      <c r="C8" s="1"/>
      <c r="D8" s="8"/>
      <c r="E8" s="9"/>
      <c r="F8" s="12" t="s">
        <v>4</v>
      </c>
      <c r="G8" s="12" t="s">
        <v>4</v>
      </c>
      <c r="H8" s="13"/>
      <c r="I8" s="13"/>
    </row>
    <row r="9" spans="1:9" ht="18">
      <c r="A9" s="53"/>
      <c r="B9" s="53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9" ht="54.75" thickBot="1">
      <c r="A10" s="60" t="s">
        <v>79</v>
      </c>
      <c r="B10" s="59" t="s">
        <v>117</v>
      </c>
      <c r="C10" s="8" t="s">
        <v>9</v>
      </c>
      <c r="D10" s="42" t="s">
        <v>188</v>
      </c>
      <c r="E10" s="42" t="s">
        <v>189</v>
      </c>
      <c r="F10" s="43" t="s">
        <v>10</v>
      </c>
      <c r="G10" s="43" t="s">
        <v>11</v>
      </c>
      <c r="H10" s="44" t="s">
        <v>12</v>
      </c>
      <c r="I10" s="44" t="s">
        <v>13</v>
      </c>
    </row>
    <row r="11" spans="1:9" ht="18.75">
      <c r="A11" s="15"/>
      <c r="B11" s="15"/>
      <c r="C11" s="16"/>
      <c r="D11" s="17"/>
      <c r="E11" s="18"/>
      <c r="F11" s="19"/>
      <c r="G11" s="19"/>
      <c r="H11" s="20"/>
      <c r="I11" s="17"/>
    </row>
    <row r="12" spans="1:9" ht="18">
      <c r="A12" s="53">
        <v>210060</v>
      </c>
      <c r="B12" s="53" t="s">
        <v>125</v>
      </c>
      <c r="C12" s="8" t="s">
        <v>172</v>
      </c>
      <c r="D12" s="21">
        <f>VLOOKUP(Alpha!A12,Sheet2!$B$1:$H$57,7,FALSE)</f>
        <v>1948</v>
      </c>
      <c r="E12" s="22">
        <f>VLOOKUP(A12,Sheet2!$B$1:$H$57,6,FALSE)</f>
        <v>74115596.409999996</v>
      </c>
      <c r="F12" s="23">
        <f t="shared" ref="F12:F43" si="0">(D12/D$79)*$F$6</f>
        <v>37818.71521635964</v>
      </c>
      <c r="G12" s="23">
        <f t="shared" ref="G12:G43" si="1">(E12/E$79)*$F$6</f>
        <v>33959.369315938347</v>
      </c>
      <c r="H12" s="46">
        <f>F12+G12</f>
        <v>71778.084532297988</v>
      </c>
      <c r="I12" s="61">
        <f t="shared" ref="I12:I43" si="2">ROUND(H12,0)</f>
        <v>71778</v>
      </c>
    </row>
    <row r="13" spans="1:9" ht="18">
      <c r="A13" s="53">
        <v>210057</v>
      </c>
      <c r="B13" s="53" t="s">
        <v>148</v>
      </c>
      <c r="C13" s="8" t="s">
        <v>170</v>
      </c>
      <c r="D13" s="21">
        <f>VLOOKUP(Alpha!A13,Sheet2!$B$1:$H$57,7,FALSE)</f>
        <v>16664</v>
      </c>
      <c r="E13" s="22">
        <f>VLOOKUP(A13,Sheet2!$B$1:$H$57,6,FALSE)+E84</f>
        <v>524642536.36000001</v>
      </c>
      <c r="F13" s="23">
        <f t="shared" si="0"/>
        <v>323516.97657362267</v>
      </c>
      <c r="G13" s="23">
        <f t="shared" si="1"/>
        <v>240388.40020311798</v>
      </c>
      <c r="H13" s="46">
        <f>F13+G13</f>
        <v>563905.37677674065</v>
      </c>
      <c r="I13" s="61">
        <f t="shared" si="2"/>
        <v>563905</v>
      </c>
    </row>
    <row r="14" spans="1:9" ht="18">
      <c r="A14" s="54">
        <v>210016</v>
      </c>
      <c r="B14" s="53" t="s">
        <v>165</v>
      </c>
      <c r="C14" s="8" t="s">
        <v>171</v>
      </c>
      <c r="D14" s="21">
        <f>VLOOKUP(Alpha!A14,Sheet2!$B$1:$H$57,7,FALSE)</f>
        <v>9583</v>
      </c>
      <c r="E14" s="22">
        <f>VLOOKUP(A14,Sheet2!$B$1:$H$57,6,FALSE)</f>
        <v>352793524.69</v>
      </c>
      <c r="F14" s="23">
        <f t="shared" si="0"/>
        <v>186045.5584796583</v>
      </c>
      <c r="G14" s="23">
        <f t="shared" si="1"/>
        <v>161648.10346993097</v>
      </c>
      <c r="H14" s="46">
        <f t="shared" ref="H14:H60" si="3">F14+G14</f>
        <v>347693.66194958927</v>
      </c>
      <c r="I14" s="61">
        <f t="shared" si="2"/>
        <v>347694</v>
      </c>
    </row>
    <row r="15" spans="1:9" ht="18">
      <c r="A15" s="53">
        <v>210023</v>
      </c>
      <c r="B15" s="53" t="s">
        <v>118</v>
      </c>
      <c r="C15" s="8" t="s">
        <v>39</v>
      </c>
      <c r="D15" s="21">
        <f>VLOOKUP(Alpha!A15,Sheet2!$B$1:$H$57,7,FALSE)</f>
        <v>23814</v>
      </c>
      <c r="E15" s="22">
        <f>VLOOKUP(A15,Sheet2!$B$1:$H$57,6,FALSE)</f>
        <v>724138500</v>
      </c>
      <c r="F15" s="23">
        <f t="shared" si="0"/>
        <v>462327.96928254026</v>
      </c>
      <c r="G15" s="23">
        <f t="shared" si="1"/>
        <v>331796.38225338032</v>
      </c>
      <c r="H15" s="46">
        <f t="shared" si="3"/>
        <v>794124.35153592052</v>
      </c>
      <c r="I15" s="61">
        <f t="shared" si="2"/>
        <v>794124</v>
      </c>
    </row>
    <row r="16" spans="1:9" ht="18">
      <c r="A16" s="53">
        <v>210061</v>
      </c>
      <c r="B16" s="53" t="s">
        <v>119</v>
      </c>
      <c r="C16" s="8" t="s">
        <v>64</v>
      </c>
      <c r="D16" s="21">
        <f>VLOOKUP(Alpha!A16,Sheet2!$B$1:$H$57,7,FALSE)</f>
        <v>2584</v>
      </c>
      <c r="E16" s="22">
        <f>VLOOKUP(A16,Sheet2!$B$1:$H$57,6,FALSE)</f>
        <v>124940914.67</v>
      </c>
      <c r="F16" s="23">
        <f t="shared" si="0"/>
        <v>50166.09862375426</v>
      </c>
      <c r="G16" s="23">
        <f t="shared" si="1"/>
        <v>57247.257925016136</v>
      </c>
      <c r="H16" s="46">
        <f t="shared" si="3"/>
        <v>107413.35654877039</v>
      </c>
      <c r="I16" s="61">
        <f t="shared" si="2"/>
        <v>107413</v>
      </c>
    </row>
    <row r="17" spans="1:9" ht="18">
      <c r="A17" s="53">
        <v>210039</v>
      </c>
      <c r="B17" s="53" t="s">
        <v>121</v>
      </c>
      <c r="C17" s="8" t="s">
        <v>51</v>
      </c>
      <c r="D17" s="21">
        <f>VLOOKUP(Alpha!A17,Sheet2!$B$1:$H$57,7,FALSE)</f>
        <v>5251</v>
      </c>
      <c r="E17" s="22">
        <f>VLOOKUP(A17,Sheet2!$B$1:$H$57,6,FALSE)</f>
        <v>170683940</v>
      </c>
      <c r="F17" s="23">
        <f t="shared" si="0"/>
        <v>101943.56961042322</v>
      </c>
      <c r="G17" s="23">
        <f t="shared" si="1"/>
        <v>78206.467134053819</v>
      </c>
      <c r="H17" s="46">
        <f t="shared" si="3"/>
        <v>180150.03674447705</v>
      </c>
      <c r="I17" s="61">
        <f t="shared" si="2"/>
        <v>180150</v>
      </c>
    </row>
    <row r="18" spans="1:9" ht="18">
      <c r="A18" s="53">
        <v>210033</v>
      </c>
      <c r="B18" s="53" t="s">
        <v>122</v>
      </c>
      <c r="C18" s="8" t="s">
        <v>46</v>
      </c>
      <c r="D18" s="21">
        <f>VLOOKUP(Alpha!A18,Sheet2!$B$1:$H$57,7,FALSE)</f>
        <v>8827</v>
      </c>
      <c r="E18" s="22">
        <f>VLOOKUP(A18,Sheet2!$B$1:$H$57,6,FALSE)</f>
        <v>258148447</v>
      </c>
      <c r="F18" s="23">
        <f t="shared" si="0"/>
        <v>171368.4800897364</v>
      </c>
      <c r="G18" s="23">
        <f t="shared" si="1"/>
        <v>118282.23578628742</v>
      </c>
      <c r="H18" s="46">
        <f t="shared" si="3"/>
        <v>289650.71587602381</v>
      </c>
      <c r="I18" s="61">
        <f t="shared" si="2"/>
        <v>289651</v>
      </c>
    </row>
    <row r="19" spans="1:9" ht="18">
      <c r="A19" s="53">
        <v>210051</v>
      </c>
      <c r="B19" s="53" t="s">
        <v>123</v>
      </c>
      <c r="C19" s="8" t="s">
        <v>58</v>
      </c>
      <c r="D19" s="21">
        <f>VLOOKUP(Alpha!A19,Sheet2!$B$1:$H$57,7,FALSE)</f>
        <v>9026</v>
      </c>
      <c r="E19" s="22">
        <f>VLOOKUP(A19,Sheet2!$B$1:$H$57,6,FALSE)</f>
        <v>263081000</v>
      </c>
      <c r="F19" s="23">
        <f t="shared" si="0"/>
        <v>175231.89093576084</v>
      </c>
      <c r="G19" s="23">
        <f t="shared" si="1"/>
        <v>120542.30515240047</v>
      </c>
      <c r="H19" s="46">
        <f t="shared" si="3"/>
        <v>295774.19608816132</v>
      </c>
      <c r="I19" s="61">
        <f t="shared" si="2"/>
        <v>295774</v>
      </c>
    </row>
    <row r="20" spans="1:9" ht="18">
      <c r="A20" s="53">
        <v>210005</v>
      </c>
      <c r="B20" s="53" t="s">
        <v>124</v>
      </c>
      <c r="C20" s="8" t="s">
        <v>25</v>
      </c>
      <c r="D20" s="21">
        <f>VLOOKUP(Alpha!A20,Sheet2!$B$1:$H$57,7,FALSE)</f>
        <v>14077</v>
      </c>
      <c r="E20" s="22">
        <f>VLOOKUP(A20,Sheet2!$B$1:$H$57,6,FALSE)</f>
        <v>400842400</v>
      </c>
      <c r="F20" s="23">
        <f t="shared" si="0"/>
        <v>273292.63557530526</v>
      </c>
      <c r="G20" s="23">
        <f t="shared" si="1"/>
        <v>183663.84078979696</v>
      </c>
      <c r="H20" s="46">
        <f t="shared" si="3"/>
        <v>456956.47636510222</v>
      </c>
      <c r="I20" s="61">
        <f t="shared" si="2"/>
        <v>456956</v>
      </c>
    </row>
    <row r="21" spans="1:9" ht="18">
      <c r="A21" s="54">
        <v>210017</v>
      </c>
      <c r="B21" s="53" t="s">
        <v>126</v>
      </c>
      <c r="C21" s="8" t="s">
        <v>35</v>
      </c>
      <c r="D21" s="21">
        <f>VLOOKUP(Alpha!A21,Sheet2!$B$1:$H$57,7,FALSE)</f>
        <v>1486</v>
      </c>
      <c r="E21" s="22">
        <f>VLOOKUP(A21,Sheet2!$B$1:$H$57,6,FALSE)</f>
        <v>71160320.629999995</v>
      </c>
      <c r="F21" s="23">
        <f t="shared" si="0"/>
        <v>28849.389533629579</v>
      </c>
      <c r="G21" s="23">
        <f t="shared" si="1"/>
        <v>32605.277781839504</v>
      </c>
      <c r="H21" s="46">
        <f t="shared" si="3"/>
        <v>61454.66731546908</v>
      </c>
      <c r="I21" s="61">
        <f t="shared" si="2"/>
        <v>61455</v>
      </c>
    </row>
    <row r="22" spans="1:9" ht="18">
      <c r="A22" s="53">
        <v>210044</v>
      </c>
      <c r="B22" s="53" t="s">
        <v>127</v>
      </c>
      <c r="C22" s="8" t="s">
        <v>54</v>
      </c>
      <c r="D22" s="21">
        <f>VLOOKUP(Alpha!A22,Sheet2!$B$1:$H$57,7,FALSE)</f>
        <v>14003</v>
      </c>
      <c r="E22" s="22">
        <f>VLOOKUP(A22,Sheet2!$B$1:$H$57,6,FALSE)</f>
        <v>495095019.97000003</v>
      </c>
      <c r="F22" s="23">
        <f t="shared" si="0"/>
        <v>271855.99033608008</v>
      </c>
      <c r="G22" s="23">
        <f t="shared" si="1"/>
        <v>226849.88644811881</v>
      </c>
      <c r="H22" s="46">
        <f t="shared" si="3"/>
        <v>498705.87678419892</v>
      </c>
      <c r="I22" s="61">
        <f t="shared" si="2"/>
        <v>498706</v>
      </c>
    </row>
    <row r="23" spans="1:9" ht="18">
      <c r="A23" s="53">
        <v>210013</v>
      </c>
      <c r="B23" s="53" t="s">
        <v>120</v>
      </c>
      <c r="C23" s="8" t="s">
        <v>181</v>
      </c>
      <c r="D23" s="21">
        <f>VLOOKUP(Alpha!A23,Sheet2!$B$1:$H$57,7,FALSE)</f>
        <v>0</v>
      </c>
      <c r="E23" s="22">
        <f>VLOOKUP(A23,Sheet2!$B$1:$H$57,6,FALSE)</f>
        <v>28774743.990000002</v>
      </c>
      <c r="F23" s="23">
        <f t="shared" si="0"/>
        <v>0</v>
      </c>
      <c r="G23" s="23">
        <f t="shared" si="1"/>
        <v>13184.433580246319</v>
      </c>
      <c r="H23" s="46">
        <f t="shared" si="3"/>
        <v>13184.433580246319</v>
      </c>
      <c r="I23" s="61">
        <f t="shared" si="2"/>
        <v>13184</v>
      </c>
    </row>
    <row r="24" spans="1:9" ht="18">
      <c r="A24" s="53">
        <v>210065</v>
      </c>
      <c r="B24" s="53" t="s">
        <v>128</v>
      </c>
      <c r="C24" s="8" t="s">
        <v>67</v>
      </c>
      <c r="D24" s="21">
        <f>VLOOKUP(Alpha!A24,Sheet2!$B$1:$H$57,7,FALSE)</f>
        <v>5519</v>
      </c>
      <c r="E24" s="22">
        <f>VLOOKUP(A24,Sheet2!$B$1:$H$57,6,FALSE)</f>
        <v>141903900</v>
      </c>
      <c r="F24" s="23">
        <f t="shared" si="0"/>
        <v>107146.55507140084</v>
      </c>
      <c r="G24" s="23">
        <f t="shared" si="1"/>
        <v>65019.60695039064</v>
      </c>
      <c r="H24" s="46">
        <f t="shared" si="3"/>
        <v>172166.16202179148</v>
      </c>
      <c r="I24" s="61">
        <f t="shared" si="2"/>
        <v>172166</v>
      </c>
    </row>
    <row r="25" spans="1:9" ht="18">
      <c r="A25" s="53">
        <v>210004</v>
      </c>
      <c r="B25" s="53" t="s">
        <v>129</v>
      </c>
      <c r="C25" s="8" t="s">
        <v>24</v>
      </c>
      <c r="D25" s="21">
        <f>VLOOKUP(Alpha!A25,Sheet2!$B$1:$H$57,7,FALSE)</f>
        <v>21166</v>
      </c>
      <c r="E25" s="22">
        <f>VLOOKUP(A25,Sheet2!$B$1:$H$57,6,FALSE)</f>
        <v>573097200.00000012</v>
      </c>
      <c r="F25" s="23">
        <f t="shared" si="0"/>
        <v>410919.36666810472</v>
      </c>
      <c r="G25" s="23">
        <f t="shared" si="1"/>
        <v>262590.06756240968</v>
      </c>
      <c r="H25" s="46">
        <f t="shared" si="3"/>
        <v>673509.43423051434</v>
      </c>
      <c r="I25" s="61">
        <f t="shared" si="2"/>
        <v>673509</v>
      </c>
    </row>
    <row r="26" spans="1:9" ht="18">
      <c r="A26" s="53">
        <v>210048</v>
      </c>
      <c r="B26" s="53" t="s">
        <v>130</v>
      </c>
      <c r="C26" s="8" t="s">
        <v>56</v>
      </c>
      <c r="D26" s="21">
        <f>VLOOKUP(Alpha!A26,Sheet2!$B$1:$H$57,7,FALSE)</f>
        <v>14310</v>
      </c>
      <c r="E26" s="22">
        <f>VLOOKUP(A26,Sheet2!$B$1:$H$57,6,FALSE)</f>
        <v>344977080</v>
      </c>
      <c r="F26" s="23">
        <f t="shared" si="0"/>
        <v>277816.12666637904</v>
      </c>
      <c r="G26" s="23">
        <f t="shared" si="1"/>
        <v>158066.65037742775</v>
      </c>
      <c r="H26" s="46">
        <f t="shared" si="3"/>
        <v>435882.7770438068</v>
      </c>
      <c r="I26" s="61">
        <f t="shared" si="2"/>
        <v>435883</v>
      </c>
    </row>
    <row r="27" spans="1:9" ht="18">
      <c r="A27" s="53">
        <v>210029</v>
      </c>
      <c r="B27" s="53" t="s">
        <v>131</v>
      </c>
      <c r="C27" s="8" t="s">
        <v>43</v>
      </c>
      <c r="D27" s="21">
        <f>VLOOKUP(Alpha!A27,Sheet2!$B$1:$H$57,7,FALSE)</f>
        <v>15806</v>
      </c>
      <c r="E27" s="22">
        <f>VLOOKUP(A27,Sheet2!$B$1:$H$57,6,FALSE)</f>
        <v>778281040.63999999</v>
      </c>
      <c r="F27" s="23">
        <f t="shared" si="0"/>
        <v>306859.65744855255</v>
      </c>
      <c r="G27" s="23">
        <f t="shared" si="1"/>
        <v>356604.20439011051</v>
      </c>
      <c r="H27" s="46">
        <f t="shared" si="3"/>
        <v>663463.861838663</v>
      </c>
      <c r="I27" s="61">
        <f t="shared" si="2"/>
        <v>663464</v>
      </c>
    </row>
    <row r="28" spans="1:9" ht="18">
      <c r="A28" s="53">
        <v>210009</v>
      </c>
      <c r="B28" s="53" t="s">
        <v>132</v>
      </c>
      <c r="C28" s="8" t="s">
        <v>28</v>
      </c>
      <c r="D28" s="21">
        <f>VLOOKUP(Alpha!A28,Sheet2!$B$1:$H$57,7,FALSE)</f>
        <v>37859</v>
      </c>
      <c r="E28" s="22">
        <f>VLOOKUP(A28,Sheet2!$B$1:$H$57,6,FALSE)</f>
        <v>2832180124.5999999</v>
      </c>
      <c r="F28" s="23">
        <f t="shared" si="0"/>
        <v>734999.35286250489</v>
      </c>
      <c r="G28" s="23">
        <f t="shared" si="1"/>
        <v>1297689.7640882344</v>
      </c>
      <c r="H28" s="46">
        <f t="shared" si="3"/>
        <v>2032689.1169507392</v>
      </c>
      <c r="I28" s="61">
        <f t="shared" si="2"/>
        <v>2032689</v>
      </c>
    </row>
    <row r="29" spans="1:9" ht="18">
      <c r="A29" s="53">
        <v>210064</v>
      </c>
      <c r="B29" s="53" t="s">
        <v>134</v>
      </c>
      <c r="C29" s="8" t="s">
        <v>17</v>
      </c>
      <c r="D29" s="21">
        <f>VLOOKUP(Alpha!A29,Sheet2!$B$1:$H$57,7,FALSE)</f>
        <v>1060</v>
      </c>
      <c r="E29" s="22">
        <f>VLOOKUP(A29,Sheet2!$B$1:$H$57,6,FALSE)</f>
        <v>74237914.580000013</v>
      </c>
      <c r="F29" s="23">
        <f t="shared" si="0"/>
        <v>20578.972345657709</v>
      </c>
      <c r="G29" s="23">
        <f t="shared" si="1"/>
        <v>34015.414846302854</v>
      </c>
      <c r="H29" s="46">
        <f t="shared" si="3"/>
        <v>54594.387191960559</v>
      </c>
      <c r="I29" s="61">
        <f t="shared" si="2"/>
        <v>54594</v>
      </c>
    </row>
    <row r="30" spans="1:9" ht="18">
      <c r="A30" s="53">
        <v>210045</v>
      </c>
      <c r="B30" s="53" t="s">
        <v>135</v>
      </c>
      <c r="C30" s="8" t="s">
        <v>55</v>
      </c>
      <c r="D30" s="21">
        <f>VLOOKUP(Alpha!A30,Sheet2!$B$1:$H$57,7,FALSE)</f>
        <v>0</v>
      </c>
      <c r="E30" s="22">
        <f>VLOOKUP(A30,Sheet2!$B$1:$H$57,6,FALSE)</f>
        <v>5787875</v>
      </c>
      <c r="F30" s="23">
        <f t="shared" si="0"/>
        <v>0</v>
      </c>
      <c r="G30" s="23">
        <f t="shared" si="1"/>
        <v>2651.9733254547073</v>
      </c>
      <c r="H30" s="46">
        <f t="shared" si="3"/>
        <v>2651.9733254547073</v>
      </c>
      <c r="I30" s="61">
        <f t="shared" si="2"/>
        <v>2652</v>
      </c>
    </row>
    <row r="31" spans="1:9" ht="18">
      <c r="A31" s="53">
        <v>210015</v>
      </c>
      <c r="B31" s="53" t="s">
        <v>136</v>
      </c>
      <c r="C31" s="8" t="s">
        <v>33</v>
      </c>
      <c r="D31" s="21">
        <f>VLOOKUP(Alpha!A31,Sheet2!$B$1:$H$57,7,FALSE)</f>
        <v>16914</v>
      </c>
      <c r="E31" s="22">
        <f>VLOOKUP(A31,Sheet2!$B$1:$H$57,6,FALSE)</f>
        <v>609274993.89999998</v>
      </c>
      <c r="F31" s="23">
        <f t="shared" si="0"/>
        <v>328370.50778722123</v>
      </c>
      <c r="G31" s="23">
        <f t="shared" si="1"/>
        <v>279166.53896108322</v>
      </c>
      <c r="H31" s="46">
        <f t="shared" si="3"/>
        <v>607537.04674830451</v>
      </c>
      <c r="I31" s="61">
        <f t="shared" si="2"/>
        <v>607537</v>
      </c>
    </row>
    <row r="32" spans="1:9" ht="18">
      <c r="A32" s="53">
        <v>210056</v>
      </c>
      <c r="B32" s="53" t="s">
        <v>137</v>
      </c>
      <c r="C32" s="8" t="s">
        <v>60</v>
      </c>
      <c r="D32" s="21">
        <f>VLOOKUP(Alpha!A32,Sheet2!$B$1:$H$57,7,FALSE)</f>
        <v>7961</v>
      </c>
      <c r="E32" s="22">
        <f>VLOOKUP(A32,Sheet2!$B$1:$H$57,6,FALSE)</f>
        <v>290128586.69999993</v>
      </c>
      <c r="F32" s="23">
        <f t="shared" si="0"/>
        <v>154555.84796583114</v>
      </c>
      <c r="G32" s="23">
        <f t="shared" si="1"/>
        <v>132935.36451292972</v>
      </c>
      <c r="H32" s="46">
        <f t="shared" si="3"/>
        <v>287491.21247876086</v>
      </c>
      <c r="I32" s="61">
        <f t="shared" si="2"/>
        <v>287491</v>
      </c>
    </row>
    <row r="33" spans="1:9" ht="18">
      <c r="A33" s="53">
        <v>210034</v>
      </c>
      <c r="B33" s="53" t="s">
        <v>138</v>
      </c>
      <c r="C33" s="8" t="s">
        <v>47</v>
      </c>
      <c r="D33" s="21">
        <f>VLOOKUP(Alpha!A33,Sheet2!$B$1:$H$57,7,FALSE)</f>
        <v>6488</v>
      </c>
      <c r="E33" s="22">
        <f>VLOOKUP(A33,Sheet2!$B$1:$H$57,6,FALSE)</f>
        <v>201748416.90000001</v>
      </c>
      <c r="F33" s="23">
        <f t="shared" si="0"/>
        <v>125958.84205530869</v>
      </c>
      <c r="G33" s="23">
        <f t="shared" si="1"/>
        <v>92440.044069976575</v>
      </c>
      <c r="H33" s="46">
        <f t="shared" si="3"/>
        <v>218398.88612528527</v>
      </c>
      <c r="I33" s="61">
        <f t="shared" si="2"/>
        <v>218399</v>
      </c>
    </row>
    <row r="34" spans="1:9" ht="18">
      <c r="A34" s="55">
        <v>210018</v>
      </c>
      <c r="B34" s="53" t="s">
        <v>139</v>
      </c>
      <c r="C34" s="8" t="s">
        <v>36</v>
      </c>
      <c r="D34" s="21">
        <f>VLOOKUP(Alpha!A34,Sheet2!$B$1:$H$57,7,FALSE)</f>
        <v>4981</v>
      </c>
      <c r="E34" s="22">
        <f>VLOOKUP(A34,Sheet2!$B$1:$H$57,6,FALSE)</f>
        <v>192883.68515</v>
      </c>
      <c r="F34" s="23">
        <f t="shared" si="0"/>
        <v>96701.755899736832</v>
      </c>
      <c r="G34" s="23">
        <f t="shared" si="1"/>
        <v>88.378271461150121</v>
      </c>
      <c r="H34" s="46">
        <f t="shared" si="3"/>
        <v>96790.134171197977</v>
      </c>
      <c r="I34" s="61">
        <f t="shared" si="2"/>
        <v>96790</v>
      </c>
    </row>
    <row r="35" spans="1:9" ht="18">
      <c r="A35" s="53">
        <v>210062</v>
      </c>
      <c r="B35" s="53" t="s">
        <v>140</v>
      </c>
      <c r="C35" s="8" t="s">
        <v>65</v>
      </c>
      <c r="D35" s="21">
        <f>VLOOKUP(Alpha!A35,Sheet2!$B$1:$H$57,7,FALSE)</f>
        <v>9686</v>
      </c>
      <c r="E35" s="22">
        <f>VLOOKUP(A35,Sheet2!$B$1:$H$57,6,FALSE)</f>
        <v>299185640.55999994</v>
      </c>
      <c r="F35" s="23">
        <f t="shared" si="0"/>
        <v>188045.2133396609</v>
      </c>
      <c r="G35" s="23">
        <f t="shared" si="1"/>
        <v>137085.25808249137</v>
      </c>
      <c r="H35" s="46">
        <f t="shared" si="3"/>
        <v>325130.47142215224</v>
      </c>
      <c r="I35" s="61">
        <f t="shared" si="2"/>
        <v>325130</v>
      </c>
    </row>
    <row r="36" spans="1:9" ht="18">
      <c r="A36" s="53">
        <v>210028</v>
      </c>
      <c r="B36" s="53" t="s">
        <v>141</v>
      </c>
      <c r="C36" s="8" t="s">
        <v>42</v>
      </c>
      <c r="D36" s="21">
        <f>VLOOKUP(Alpha!A36,Sheet2!$B$1:$H$57,7,FALSE)</f>
        <v>6887</v>
      </c>
      <c r="E36" s="22">
        <f>VLOOKUP(A36,Sheet2!$B$1:$H$57,6,FALSE)</f>
        <v>204364193.51000002</v>
      </c>
      <c r="F36" s="23">
        <f t="shared" si="0"/>
        <v>133705.07787221193</v>
      </c>
      <c r="G36" s="23">
        <f t="shared" si="1"/>
        <v>93638.578902720605</v>
      </c>
      <c r="H36" s="46">
        <f t="shared" si="3"/>
        <v>227343.65677493252</v>
      </c>
      <c r="I36" s="61">
        <f t="shared" si="2"/>
        <v>227344</v>
      </c>
    </row>
    <row r="37" spans="1:9" ht="18">
      <c r="A37" s="53">
        <v>210024</v>
      </c>
      <c r="B37" s="53" t="s">
        <v>142</v>
      </c>
      <c r="C37" s="8" t="s">
        <v>40</v>
      </c>
      <c r="D37" s="21">
        <f>VLOOKUP(Alpha!A37,Sheet2!$B$1:$H$57,7,FALSE)</f>
        <v>9184</v>
      </c>
      <c r="E37" s="22">
        <f>VLOOKUP(A37,Sheet2!$B$1:$H$57,6,FALSE)</f>
        <v>442852890.85000002</v>
      </c>
      <c r="F37" s="23">
        <f t="shared" si="0"/>
        <v>178299.32266275506</v>
      </c>
      <c r="G37" s="23">
        <f t="shared" si="1"/>
        <v>202912.82269135135</v>
      </c>
      <c r="H37" s="46">
        <f t="shared" si="3"/>
        <v>381212.14535410644</v>
      </c>
      <c r="I37" s="61">
        <f t="shared" si="2"/>
        <v>381212</v>
      </c>
    </row>
    <row r="38" spans="1:9" ht="18">
      <c r="A38" s="53">
        <v>210008</v>
      </c>
      <c r="B38" s="53" t="s">
        <v>143</v>
      </c>
      <c r="C38" s="8" t="s">
        <v>27</v>
      </c>
      <c r="D38" s="21">
        <f>VLOOKUP(Alpha!A38,Sheet2!$B$1:$H$57,7,FALSE)</f>
        <v>9490</v>
      </c>
      <c r="E38" s="22">
        <f>VLOOKUP(A38,Sheet2!$B$1:$H$57,6,FALSE)</f>
        <v>628565000</v>
      </c>
      <c r="F38" s="23">
        <f t="shared" si="0"/>
        <v>184240.04486819968</v>
      </c>
      <c r="G38" s="23">
        <f t="shared" si="1"/>
        <v>288005.1164398744</v>
      </c>
      <c r="H38" s="46">
        <f t="shared" si="3"/>
        <v>472245.16130807408</v>
      </c>
      <c r="I38" s="61">
        <f t="shared" si="2"/>
        <v>472245</v>
      </c>
    </row>
    <row r="39" spans="1:9" ht="18">
      <c r="A39" s="53">
        <v>210001</v>
      </c>
      <c r="B39" s="53" t="s">
        <v>144</v>
      </c>
      <c r="C39" s="8" t="s">
        <v>21</v>
      </c>
      <c r="D39" s="21">
        <f>VLOOKUP(Alpha!A39,Sheet2!$B$1:$H$57,7,FALSE)</f>
        <v>14091</v>
      </c>
      <c r="E39" s="22">
        <f>VLOOKUP(A39,Sheet2!$B$1:$H$57,6,FALSE)</f>
        <v>430476300</v>
      </c>
      <c r="F39" s="23">
        <f t="shared" si="0"/>
        <v>273564.43332326674</v>
      </c>
      <c r="G39" s="23">
        <f t="shared" si="1"/>
        <v>197241.93505223218</v>
      </c>
      <c r="H39" s="46">
        <f t="shared" si="3"/>
        <v>470806.36837549892</v>
      </c>
      <c r="I39" s="61">
        <f t="shared" si="2"/>
        <v>470806</v>
      </c>
    </row>
    <row r="40" spans="1:9" ht="18">
      <c r="A40" s="53">
        <v>210040</v>
      </c>
      <c r="B40" s="53" t="s">
        <v>145</v>
      </c>
      <c r="C40" s="8" t="s">
        <v>52</v>
      </c>
      <c r="D40" s="21">
        <f>VLOOKUP(Alpha!A40,Sheet2!$B$1:$H$57,7,FALSE)</f>
        <v>7365</v>
      </c>
      <c r="E40" s="22">
        <f>VLOOKUP(A40,Sheet2!$B$1:$H$57,6,FALSE)</f>
        <v>301664523.56999993</v>
      </c>
      <c r="F40" s="23">
        <f t="shared" si="0"/>
        <v>142985.02955261228</v>
      </c>
      <c r="G40" s="23">
        <f t="shared" si="1"/>
        <v>138221.06900091012</v>
      </c>
      <c r="H40" s="46">
        <f t="shared" si="3"/>
        <v>281206.09855352237</v>
      </c>
      <c r="I40" s="61">
        <f t="shared" si="2"/>
        <v>281206</v>
      </c>
    </row>
    <row r="41" spans="1:9" ht="18">
      <c r="A41" s="53">
        <v>210019</v>
      </c>
      <c r="B41" s="53" t="s">
        <v>146</v>
      </c>
      <c r="C41" s="8" t="s">
        <v>37</v>
      </c>
      <c r="D41" s="21">
        <f>VLOOKUP(Alpha!A41,Sheet2!$B$1:$H$57,7,FALSE)</f>
        <v>12705</v>
      </c>
      <c r="E41" s="22">
        <f>VLOOKUP(A41,Sheet2!$B$1:$H$57,6,FALSE)</f>
        <v>519263843</v>
      </c>
      <c r="F41" s="23">
        <f t="shared" si="0"/>
        <v>246656.45627507658</v>
      </c>
      <c r="G41" s="23">
        <f t="shared" si="1"/>
        <v>237923.91171355653</v>
      </c>
      <c r="H41" s="46">
        <f t="shared" si="3"/>
        <v>484580.36798863311</v>
      </c>
      <c r="I41" s="61">
        <f t="shared" si="2"/>
        <v>484580</v>
      </c>
    </row>
    <row r="42" spans="1:9" ht="18">
      <c r="A42" s="53">
        <v>210012</v>
      </c>
      <c r="B42" s="53" t="s">
        <v>149</v>
      </c>
      <c r="C42" s="8" t="s">
        <v>31</v>
      </c>
      <c r="D42" s="21">
        <f>VLOOKUP(Alpha!A42,Sheet2!$B$1:$H$57,7,FALSE)</f>
        <v>16158</v>
      </c>
      <c r="E42" s="22">
        <f>VLOOKUP(A42,Sheet2!$B$1:$H$57,6,FALSE)</f>
        <v>940026414.05999994</v>
      </c>
      <c r="F42" s="23">
        <f t="shared" si="0"/>
        <v>313693.42939729925</v>
      </c>
      <c r="G42" s="23">
        <f t="shared" si="1"/>
        <v>430715.06819168717</v>
      </c>
      <c r="H42" s="46">
        <f t="shared" si="3"/>
        <v>744408.49758898641</v>
      </c>
      <c r="I42" s="61">
        <f t="shared" si="2"/>
        <v>744408</v>
      </c>
    </row>
    <row r="43" spans="1:9" ht="18">
      <c r="A43" s="53">
        <v>210011</v>
      </c>
      <c r="B43" s="53" t="s">
        <v>150</v>
      </c>
      <c r="C43" s="8" t="s">
        <v>30</v>
      </c>
      <c r="D43" s="21">
        <f>VLOOKUP(Alpha!A43,Sheet2!$B$1:$H$57,7,FALSE)</f>
        <v>10223</v>
      </c>
      <c r="E43" s="22">
        <f>VLOOKUP(A43,Sheet2!$B$1:$H$57,6,FALSE)</f>
        <v>472142600</v>
      </c>
      <c r="F43" s="23">
        <f t="shared" si="0"/>
        <v>198470.59838647052</v>
      </c>
      <c r="G43" s="23">
        <f t="shared" si="1"/>
        <v>216333.2105497841</v>
      </c>
      <c r="H43" s="46">
        <f t="shared" si="3"/>
        <v>414803.80893625459</v>
      </c>
      <c r="I43" s="61">
        <f t="shared" si="2"/>
        <v>414804</v>
      </c>
    </row>
    <row r="44" spans="1:9" ht="18">
      <c r="A44" s="53">
        <v>210022</v>
      </c>
      <c r="B44" s="53" t="s">
        <v>151</v>
      </c>
      <c r="C44" s="8" t="s">
        <v>38</v>
      </c>
      <c r="D44" s="21">
        <f>VLOOKUP(Alpha!A44,Sheet2!$B$1:$H$57,7,FALSE)</f>
        <v>10867</v>
      </c>
      <c r="E44" s="22">
        <f>VLOOKUP(A44,Sheet2!$B$1:$H$57,6,FALSE)</f>
        <v>392501909.68000001</v>
      </c>
      <c r="F44" s="23">
        <f t="shared" ref="F44:F60" si="4">(D44/D$79)*$F$6</f>
        <v>210973.2947927003</v>
      </c>
      <c r="G44" s="23">
        <f t="shared" ref="G44:G60" si="5">(E44/E$79)*$F$6</f>
        <v>179842.27279638776</v>
      </c>
      <c r="H44" s="46">
        <f t="shared" si="3"/>
        <v>390815.56758908805</v>
      </c>
      <c r="I44" s="61">
        <f t="shared" ref="I44:I60" si="6">ROUND(H44,0)</f>
        <v>390816</v>
      </c>
    </row>
    <row r="45" spans="1:9" ht="18">
      <c r="A45" s="53">
        <v>210055</v>
      </c>
      <c r="B45" s="53" t="s">
        <v>133</v>
      </c>
      <c r="C45" s="8" t="s">
        <v>183</v>
      </c>
      <c r="D45" s="21">
        <f>VLOOKUP(Alpha!A45,Sheet2!$B$1:$H$57,7,FALSE)</f>
        <v>0</v>
      </c>
      <c r="E45" s="22">
        <f>VLOOKUP(A45,Sheet2!$B$1:$H$57,6,FALSE)</f>
        <v>34414584.63000001</v>
      </c>
      <c r="F45" s="23">
        <f t="shared" si="4"/>
        <v>0</v>
      </c>
      <c r="G45" s="23">
        <f t="shared" si="5"/>
        <v>15768.578354813049</v>
      </c>
      <c r="H45" s="46">
        <f t="shared" si="3"/>
        <v>15768.578354813049</v>
      </c>
      <c r="I45" s="61">
        <f t="shared" si="6"/>
        <v>15769</v>
      </c>
    </row>
    <row r="46" spans="1:9" ht="18">
      <c r="A46" s="53">
        <v>210043</v>
      </c>
      <c r="B46" s="53" t="s">
        <v>152</v>
      </c>
      <c r="C46" s="8" t="s">
        <v>53</v>
      </c>
      <c r="D46" s="21">
        <f>VLOOKUP(Alpha!A46,Sheet2!$B$1:$H$57,7,FALSE)</f>
        <v>15206</v>
      </c>
      <c r="E46" s="22">
        <f>VLOOKUP(A46,Sheet2!$B$1:$H$57,6,FALSE)</f>
        <v>514054373.03000003</v>
      </c>
      <c r="F46" s="23">
        <f t="shared" si="4"/>
        <v>295211.18253591616</v>
      </c>
      <c r="G46" s="23">
        <f t="shared" si="5"/>
        <v>235536.96047494182</v>
      </c>
      <c r="H46" s="46">
        <f t="shared" si="3"/>
        <v>530748.14301085798</v>
      </c>
      <c r="I46" s="61">
        <f t="shared" si="6"/>
        <v>530748</v>
      </c>
    </row>
    <row r="47" spans="1:9" ht="18">
      <c r="A47" s="53">
        <v>210010</v>
      </c>
      <c r="B47" s="53" t="s">
        <v>155</v>
      </c>
      <c r="C47" s="8" t="s">
        <v>182</v>
      </c>
      <c r="D47" s="21">
        <f>VLOOKUP(Alpha!A47,Sheet2!$B$1:$H$57,7,FALSE)</f>
        <v>98</v>
      </c>
      <c r="E47" s="22">
        <f>VLOOKUP(A47,Sheet2!$B$1:$H$57,6,FALSE)</f>
        <v>23879668.48</v>
      </c>
      <c r="F47" s="23">
        <f t="shared" si="4"/>
        <v>1902.5842357306183</v>
      </c>
      <c r="G47" s="23">
        <f t="shared" si="5"/>
        <v>10941.536199323855</v>
      </c>
      <c r="H47" s="46">
        <f t="shared" si="3"/>
        <v>12844.120435054472</v>
      </c>
      <c r="I47" s="61">
        <f t="shared" si="6"/>
        <v>12844</v>
      </c>
    </row>
    <row r="48" spans="1:9" ht="18">
      <c r="A48" s="53">
        <v>210003</v>
      </c>
      <c r="B48" s="53" t="s">
        <v>147</v>
      </c>
      <c r="C48" s="8" t="s">
        <v>190</v>
      </c>
      <c r="D48" s="21">
        <f>VLOOKUP(Alpha!A48,Sheet2!$B$1:$H$57,7,FALSE)</f>
        <v>9456</v>
      </c>
      <c r="E48" s="22">
        <f>VLOOKUP(A48,Sheet2!$B$1:$H$57,6,FALSE)+E82</f>
        <v>405250682.91000009</v>
      </c>
      <c r="F48" s="23">
        <f t="shared" si="4"/>
        <v>183579.96462315027</v>
      </c>
      <c r="G48" s="23">
        <f t="shared" si="5"/>
        <v>185683.69240863429</v>
      </c>
      <c r="H48" s="46">
        <f t="shared" si="3"/>
        <v>369263.65703178453</v>
      </c>
      <c r="I48" s="61">
        <f t="shared" si="6"/>
        <v>369264</v>
      </c>
    </row>
    <row r="49" spans="1:9" ht="18">
      <c r="A49" s="53">
        <v>210035</v>
      </c>
      <c r="B49" s="53" t="s">
        <v>153</v>
      </c>
      <c r="C49" s="8" t="s">
        <v>48</v>
      </c>
      <c r="D49" s="21">
        <f>VLOOKUP(Alpha!A49,Sheet2!$B$1:$H$57,7,FALSE)</f>
        <v>5492</v>
      </c>
      <c r="E49" s="22">
        <f>VLOOKUP(A49,Sheet2!$B$1:$H$57,6,FALSE)</f>
        <v>175776450.34999999</v>
      </c>
      <c r="F49" s="23">
        <f t="shared" si="4"/>
        <v>106622.3737003322</v>
      </c>
      <c r="G49" s="23">
        <f t="shared" si="5"/>
        <v>80539.828101213963</v>
      </c>
      <c r="H49" s="46">
        <f t="shared" si="3"/>
        <v>187162.20180154615</v>
      </c>
      <c r="I49" s="61">
        <f t="shared" si="6"/>
        <v>187162</v>
      </c>
    </row>
    <row r="50" spans="1:9" ht="18">
      <c r="A50" s="53">
        <v>210030</v>
      </c>
      <c r="B50" s="53" t="s">
        <v>154</v>
      </c>
      <c r="C50" s="8" t="s">
        <v>44</v>
      </c>
      <c r="D50" s="21">
        <f>VLOOKUP(Alpha!A50,Sheet2!$B$1:$H$57,7,FALSE)</f>
        <v>269</v>
      </c>
      <c r="E50" s="22">
        <f>VLOOKUP(A50,Sheet2!$B$1:$H$57,6,FALSE)</f>
        <v>54346447.520000003</v>
      </c>
      <c r="F50" s="23">
        <f t="shared" si="4"/>
        <v>5222.3995858320022</v>
      </c>
      <c r="G50" s="23">
        <f t="shared" si="5"/>
        <v>24901.251177032009</v>
      </c>
      <c r="H50" s="46">
        <f t="shared" si="3"/>
        <v>30123.65076286401</v>
      </c>
      <c r="I50" s="61">
        <f t="shared" si="6"/>
        <v>30124</v>
      </c>
    </row>
    <row r="51" spans="1:9" ht="18">
      <c r="A51" s="53">
        <v>210037</v>
      </c>
      <c r="B51" s="53" t="s">
        <v>156</v>
      </c>
      <c r="C51" s="8" t="s">
        <v>77</v>
      </c>
      <c r="D51" s="21">
        <f>VLOOKUP(Alpha!A51,Sheet2!$B$1:$H$57,7,FALSE)</f>
        <v>5352</v>
      </c>
      <c r="E51" s="22">
        <f>VLOOKUP(A51,Sheet2!$B$1:$H$57,6,FALSE)+E83</f>
        <v>293559466.60000002</v>
      </c>
      <c r="F51" s="23">
        <f t="shared" si="4"/>
        <v>103904.39622071703</v>
      </c>
      <c r="G51" s="23">
        <f t="shared" si="5"/>
        <v>134507.37530750269</v>
      </c>
      <c r="H51" s="46">
        <f t="shared" si="3"/>
        <v>238411.77152821972</v>
      </c>
      <c r="I51" s="61">
        <f t="shared" si="6"/>
        <v>238412</v>
      </c>
    </row>
    <row r="52" spans="1:9" ht="18">
      <c r="A52" s="53">
        <v>210006</v>
      </c>
      <c r="B52" s="53" t="s">
        <v>157</v>
      </c>
      <c r="C52" s="8" t="s">
        <v>26</v>
      </c>
      <c r="D52" s="21">
        <f>VLOOKUP(Alpha!A52,Sheet2!$B$1:$H$57,7,FALSE)</f>
        <v>3895</v>
      </c>
      <c r="E52" s="22">
        <f>VLOOKUP(A52,Sheet2!$B$1:$H$57,6,FALSE)</f>
        <v>119935431.28999999</v>
      </c>
      <c r="F52" s="23">
        <f t="shared" si="4"/>
        <v>75618.016307864891</v>
      </c>
      <c r="G52" s="23">
        <f t="shared" si="5"/>
        <v>54953.772249398244</v>
      </c>
      <c r="H52" s="46">
        <f t="shared" si="3"/>
        <v>130571.78855726313</v>
      </c>
      <c r="I52" s="61">
        <f t="shared" si="6"/>
        <v>130572</v>
      </c>
    </row>
    <row r="53" spans="1:9" ht="18">
      <c r="A53" s="53">
        <v>210002</v>
      </c>
      <c r="B53" s="53" t="s">
        <v>158</v>
      </c>
      <c r="C53" s="8" t="s">
        <v>22</v>
      </c>
      <c r="D53" s="21">
        <f>VLOOKUP(Alpha!A53,Sheet2!$B$1:$H$57,7,FALSE)</f>
        <v>19975</v>
      </c>
      <c r="E53" s="22">
        <f>VLOOKUP(A53,Sheet2!$B$1:$H$57,6,FALSE)</f>
        <v>1807461728.9700003</v>
      </c>
      <c r="F53" s="23">
        <f t="shared" si="4"/>
        <v>387797.14396652143</v>
      </c>
      <c r="G53" s="23">
        <f t="shared" si="5"/>
        <v>828169.28354684345</v>
      </c>
      <c r="H53" s="46">
        <f t="shared" si="3"/>
        <v>1215966.4275133649</v>
      </c>
      <c r="I53" s="61">
        <f t="shared" si="6"/>
        <v>1215966</v>
      </c>
    </row>
    <row r="54" spans="1:9" ht="18">
      <c r="A54" s="53">
        <v>210038</v>
      </c>
      <c r="B54" s="53" t="s">
        <v>159</v>
      </c>
      <c r="C54" s="8" t="s">
        <v>50</v>
      </c>
      <c r="D54" s="21">
        <f>VLOOKUP(Alpha!A54,Sheet2!$B$1:$H$57,7,FALSE)</f>
        <v>4170</v>
      </c>
      <c r="E54" s="22">
        <f>VLOOKUP(A54,Sheet2!$B$1:$H$57,6,FALSE)</f>
        <v>245010324.56999999</v>
      </c>
      <c r="F54" s="23">
        <f t="shared" si="4"/>
        <v>80956.900642823253</v>
      </c>
      <c r="G54" s="23">
        <f t="shared" si="5"/>
        <v>112262.41845593418</v>
      </c>
      <c r="H54" s="46">
        <f t="shared" si="3"/>
        <v>193219.31909875743</v>
      </c>
      <c r="I54" s="61">
        <f t="shared" si="6"/>
        <v>193219</v>
      </c>
    </row>
    <row r="55" spans="1:9" ht="18">
      <c r="A55" s="53">
        <v>210058</v>
      </c>
      <c r="B55" s="53" t="s">
        <v>160</v>
      </c>
      <c r="C55" s="8" t="s">
        <v>62</v>
      </c>
      <c r="D55" s="21">
        <f>VLOOKUP(Alpha!A55,Sheet2!$B$1:$H$57,7,FALSE)</f>
        <v>1707</v>
      </c>
      <c r="E55" s="22">
        <f>VLOOKUP(A55,Sheet2!$B$1:$H$57,6,FALSE)</f>
        <v>135127733.62</v>
      </c>
      <c r="F55" s="23">
        <f t="shared" si="4"/>
        <v>33139.911126450665</v>
      </c>
      <c r="G55" s="23">
        <f t="shared" si="5"/>
        <v>61914.803807855089</v>
      </c>
      <c r="H55" s="46">
        <f t="shared" si="3"/>
        <v>95054.714934305754</v>
      </c>
      <c r="I55" s="61">
        <f t="shared" si="6"/>
        <v>95055</v>
      </c>
    </row>
    <row r="56" spans="1:9" ht="18">
      <c r="A56" s="53">
        <v>218992</v>
      </c>
      <c r="B56" s="53" t="s">
        <v>161</v>
      </c>
      <c r="C56" s="8" t="s">
        <v>75</v>
      </c>
      <c r="D56" s="21">
        <f>VLOOKUP(Alpha!A56,Sheet2!$B$1:$H$57,7,FALSE)</f>
        <v>3158</v>
      </c>
      <c r="E56" s="22">
        <f>VLOOKUP(A56,Sheet2!$B$1:$H$57,6,FALSE)</f>
        <v>255045568.09999993</v>
      </c>
      <c r="F56" s="23">
        <f t="shared" si="4"/>
        <v>61309.80629017645</v>
      </c>
      <c r="G56" s="23">
        <f t="shared" si="5"/>
        <v>116860.51329315886</v>
      </c>
      <c r="H56" s="46">
        <f t="shared" si="3"/>
        <v>178170.31958333531</v>
      </c>
      <c r="I56" s="61">
        <f t="shared" si="6"/>
        <v>178170</v>
      </c>
    </row>
    <row r="57" spans="1:9" ht="18">
      <c r="A57" s="53">
        <v>210063</v>
      </c>
      <c r="B57" s="53" t="s">
        <v>162</v>
      </c>
      <c r="C57" s="8" t="s">
        <v>66</v>
      </c>
      <c r="D57" s="21">
        <f>VLOOKUP(Alpha!A57,Sheet2!$B$1:$H$57,7,FALSE)</f>
        <v>12046</v>
      </c>
      <c r="E57" s="22">
        <f>VLOOKUP(A57,Sheet2!$B$1:$H$57,6,FALSE)</f>
        <v>431502933.33999997</v>
      </c>
      <c r="F57" s="23">
        <f t="shared" si="4"/>
        <v>233862.54799603089</v>
      </c>
      <c r="G57" s="23">
        <f t="shared" si="5"/>
        <v>197712.33295002754</v>
      </c>
      <c r="H57" s="46">
        <f t="shared" si="3"/>
        <v>431574.88094605843</v>
      </c>
      <c r="I57" s="61">
        <f t="shared" si="6"/>
        <v>431575</v>
      </c>
    </row>
    <row r="58" spans="1:9" ht="18">
      <c r="A58" s="53">
        <v>210049</v>
      </c>
      <c r="B58" s="53" t="s">
        <v>163</v>
      </c>
      <c r="C58" s="8" t="s">
        <v>57</v>
      </c>
      <c r="D58" s="21">
        <f>VLOOKUP(Alpha!A58,Sheet2!$B$1:$H$57,7,FALSE)</f>
        <v>11104</v>
      </c>
      <c r="E58" s="22">
        <f>VLOOKUP(A58,Sheet2!$B$1:$H$57,6,FALSE)</f>
        <v>366388839.96999997</v>
      </c>
      <c r="F58" s="23">
        <f t="shared" si="4"/>
        <v>215574.44238319166</v>
      </c>
      <c r="G58" s="23">
        <f t="shared" si="5"/>
        <v>167877.404115454</v>
      </c>
      <c r="H58" s="46">
        <f t="shared" si="3"/>
        <v>383451.84649864567</v>
      </c>
      <c r="I58" s="61">
        <f t="shared" si="6"/>
        <v>383452</v>
      </c>
    </row>
    <row r="59" spans="1:9" ht="18">
      <c r="A59" s="53">
        <v>210032</v>
      </c>
      <c r="B59" s="53" t="s">
        <v>164</v>
      </c>
      <c r="C59" s="8" t="s">
        <v>45</v>
      </c>
      <c r="D59" s="21">
        <f>VLOOKUP(Alpha!A59,Sheet2!$B$1:$H$57,7,FALSE)</f>
        <v>6160</v>
      </c>
      <c r="E59" s="22">
        <f>VLOOKUP(A59,Sheet2!$B$1:$H$57,6,FALSE)</f>
        <v>181753067.63</v>
      </c>
      <c r="F59" s="23">
        <f t="shared" si="4"/>
        <v>119591.00910306742</v>
      </c>
      <c r="G59" s="23">
        <f t="shared" si="5"/>
        <v>83278.282128471226</v>
      </c>
      <c r="H59" s="46">
        <f t="shared" si="3"/>
        <v>202869.29123153863</v>
      </c>
      <c r="I59" s="61">
        <f t="shared" si="6"/>
        <v>202869</v>
      </c>
    </row>
    <row r="60" spans="1:9" ht="18">
      <c r="A60" s="53">
        <v>210027</v>
      </c>
      <c r="B60" s="53" t="s">
        <v>166</v>
      </c>
      <c r="C60" s="8" t="s">
        <v>41</v>
      </c>
      <c r="D60" s="21">
        <f>VLOOKUP(Alpha!A60,Sheet2!$B$1:$H$57,7,FALSE)</f>
        <v>9028</v>
      </c>
      <c r="E60" s="22">
        <f>VLOOKUP(A60,Sheet2!$B$1:$H$57,6,FALSE)</f>
        <v>367681699.99999988</v>
      </c>
      <c r="F60" s="23">
        <f t="shared" si="4"/>
        <v>175270.71918546961</v>
      </c>
      <c r="G60" s="23">
        <f t="shared" si="5"/>
        <v>168469.78565671161</v>
      </c>
      <c r="H60" s="46">
        <f t="shared" si="3"/>
        <v>343740.50484218122</v>
      </c>
      <c r="I60" s="61">
        <f t="shared" si="6"/>
        <v>343741</v>
      </c>
    </row>
    <row r="61" spans="1:9" ht="18.75">
      <c r="A61" s="53"/>
      <c r="B61" s="53"/>
      <c r="C61" s="8"/>
      <c r="D61" s="28"/>
      <c r="E61" s="27"/>
      <c r="F61" s="28"/>
      <c r="G61" s="28"/>
      <c r="H61" s="29"/>
      <c r="I61" s="25"/>
    </row>
    <row r="63" spans="1:9" ht="18">
      <c r="C63" s="8" t="s">
        <v>14</v>
      </c>
      <c r="D63" s="9">
        <f t="shared" ref="D63:I63" si="7">SUM(D12:D60)</f>
        <v>453099</v>
      </c>
      <c r="E63" s="9">
        <f t="shared" si="7"/>
        <v>19382459275.965153</v>
      </c>
      <c r="F63" s="9">
        <f t="shared" si="7"/>
        <v>8796520.5574010964</v>
      </c>
      <c r="G63" s="9">
        <f t="shared" si="7"/>
        <v>8880939.0288442168</v>
      </c>
      <c r="H63" s="9">
        <f t="shared" si="7"/>
        <v>17677459.586245317</v>
      </c>
      <c r="I63" s="9">
        <f t="shared" si="7"/>
        <v>17677457</v>
      </c>
    </row>
    <row r="64" spans="1:9" ht="18.75">
      <c r="D64" s="14"/>
      <c r="E64" s="31"/>
      <c r="F64" s="28"/>
      <c r="G64" s="28"/>
      <c r="H64" s="9"/>
      <c r="I64" s="25"/>
    </row>
    <row r="65" spans="1:10" ht="18.75">
      <c r="A65" s="53"/>
      <c r="B65" s="53"/>
      <c r="D65" s="14"/>
      <c r="E65" s="31"/>
      <c r="F65" s="28"/>
      <c r="G65" s="28"/>
      <c r="H65" s="29"/>
      <c r="I65" s="25"/>
    </row>
    <row r="66" spans="1:10" ht="18.75">
      <c r="A66" s="53"/>
      <c r="B66" s="53"/>
      <c r="C66" s="8"/>
      <c r="D66" s="14"/>
      <c r="E66" s="31"/>
      <c r="F66" s="28"/>
      <c r="G66" s="28"/>
      <c r="H66" s="29"/>
      <c r="I66" s="25"/>
    </row>
    <row r="67" spans="1:10" ht="19.5" thickBot="1">
      <c r="A67" s="53"/>
      <c r="B67" s="53"/>
      <c r="C67" s="40" t="s">
        <v>19</v>
      </c>
      <c r="D67" s="14"/>
      <c r="E67" s="31"/>
      <c r="F67" s="28"/>
      <c r="G67" s="28"/>
      <c r="H67" s="29"/>
      <c r="I67" s="25"/>
    </row>
    <row r="68" spans="1:10" ht="18.75">
      <c r="A68" s="53"/>
      <c r="B68" s="53"/>
      <c r="D68" s="16"/>
      <c r="E68" s="32"/>
      <c r="F68" s="16"/>
      <c r="G68" s="16"/>
      <c r="H68" s="20"/>
      <c r="I68" s="33"/>
    </row>
    <row r="69" spans="1:10" ht="18">
      <c r="A69" s="53"/>
      <c r="B69" s="53"/>
      <c r="C69" s="8"/>
      <c r="D69" s="21"/>
      <c r="E69" s="22"/>
      <c r="F69" s="23"/>
      <c r="G69" s="23"/>
      <c r="H69" s="46"/>
      <c r="I69" s="25"/>
    </row>
    <row r="70" spans="1:10" ht="18">
      <c r="A70" s="53"/>
      <c r="B70" s="53"/>
      <c r="C70" s="8"/>
      <c r="D70" s="21"/>
      <c r="E70" s="22"/>
      <c r="F70" s="23"/>
      <c r="G70" s="23"/>
      <c r="H70" s="46"/>
      <c r="I70" s="25"/>
    </row>
    <row r="71" spans="1:10" ht="18">
      <c r="A71" s="53">
        <v>214003</v>
      </c>
      <c r="B71" s="53" t="s">
        <v>167</v>
      </c>
      <c r="C71" s="8" t="s">
        <v>73</v>
      </c>
      <c r="D71" s="21">
        <f>VLOOKUP(Alpha!A71,Sheet2!$B$1:$H$57,7,FALSE)</f>
        <v>1471</v>
      </c>
      <c r="E71" s="22">
        <f>VLOOKUP(A71,Sheet2!$B$1:$H$57,6,FALSE)</f>
        <v>24175600</v>
      </c>
      <c r="F71" s="23">
        <f t="shared" ref="F71:G74" si="8">(D71/D$79)*$F$6</f>
        <v>28558.177660813668</v>
      </c>
      <c r="G71" s="23">
        <f t="shared" si="8"/>
        <v>11077.130436794647</v>
      </c>
      <c r="H71" s="46">
        <f>F71+G71</f>
        <v>39635.308097608315</v>
      </c>
      <c r="I71" s="61">
        <f>ROUND(H71,0)</f>
        <v>39635</v>
      </c>
    </row>
    <row r="72" spans="1:10" ht="18">
      <c r="A72" s="53">
        <v>213300</v>
      </c>
      <c r="B72" s="53" t="s">
        <v>168</v>
      </c>
      <c r="C72" s="8" t="s">
        <v>71</v>
      </c>
      <c r="D72" s="21">
        <f>VLOOKUP(Alpha!A72,Sheet2!$B$1:$H$57,7,FALSE)</f>
        <v>410</v>
      </c>
      <c r="E72" s="22">
        <f>VLOOKUP(A72,Sheet2!$B$1:$H$57,6,FALSE)</f>
        <v>60325936</v>
      </c>
      <c r="F72" s="23">
        <f t="shared" si="8"/>
        <v>7959.7911903015665</v>
      </c>
      <c r="G72" s="23">
        <f t="shared" si="8"/>
        <v>27641.020772751282</v>
      </c>
      <c r="H72" s="46">
        <f>F72+G72</f>
        <v>35600.811963052853</v>
      </c>
      <c r="I72" s="61">
        <f>ROUND(H72,0)</f>
        <v>35601</v>
      </c>
    </row>
    <row r="73" spans="1:10" ht="18">
      <c r="A73" s="54">
        <v>214000</v>
      </c>
      <c r="B73" s="53" t="s">
        <v>169</v>
      </c>
      <c r="C73" s="8" t="s">
        <v>72</v>
      </c>
      <c r="D73" s="21">
        <f>VLOOKUP(Alpha!A73,Sheet2!$B$1:$H$57,7,FALSE)</f>
        <v>7825</v>
      </c>
      <c r="E73" s="22">
        <f>VLOOKUP(A73,Sheet2!$B$1:$H$57,6,FALSE)</f>
        <v>166177984.26999995</v>
      </c>
      <c r="F73" s="23">
        <f t="shared" si="8"/>
        <v>151915.52698563357</v>
      </c>
      <c r="G73" s="23">
        <f t="shared" si="8"/>
        <v>76141.862352222844</v>
      </c>
      <c r="H73" s="46">
        <f>F73+G73</f>
        <v>228057.38933785641</v>
      </c>
      <c r="I73" s="61">
        <f>ROUND(H73,0)</f>
        <v>228057</v>
      </c>
    </row>
    <row r="74" spans="1:10" ht="18">
      <c r="A74" s="53">
        <v>214020</v>
      </c>
      <c r="B74" s="67"/>
      <c r="C74" s="8" t="s">
        <v>184</v>
      </c>
      <c r="D74" s="21">
        <f>VLOOKUP(Alpha!A74,Sheet2!$B$1:$H$57,7,FALSE)</f>
        <v>775</v>
      </c>
      <c r="E74" s="22">
        <f>VLOOKUP(A74,Sheet2!$B$1:$H$57,6,FALSE)</f>
        <v>9168500</v>
      </c>
      <c r="F74" s="23">
        <f t="shared" si="8"/>
        <v>15045.946762155399</v>
      </c>
      <c r="G74" s="23">
        <f t="shared" ref="G74" si="9">(E74/E$79)*$F$6</f>
        <v>4200.9575940101477</v>
      </c>
      <c r="H74" s="46">
        <f>F74+G74</f>
        <v>19246.904356165549</v>
      </c>
      <c r="I74" s="61">
        <f>ROUND(H74,0)</f>
        <v>19247</v>
      </c>
    </row>
    <row r="75" spans="1:10" ht="18.75">
      <c r="A75" s="53"/>
      <c r="B75" s="53"/>
      <c r="C75" s="8"/>
      <c r="D75" s="28"/>
      <c r="E75" s="9"/>
      <c r="F75" s="28"/>
      <c r="G75" s="28"/>
      <c r="H75" s="30"/>
      <c r="I75" s="34"/>
    </row>
    <row r="76" spans="1:10" ht="18">
      <c r="A76" s="53"/>
      <c r="B76" s="53"/>
      <c r="C76" s="8" t="s">
        <v>14</v>
      </c>
      <c r="D76" s="9">
        <f>SUM(D69:D74)</f>
        <v>10481</v>
      </c>
      <c r="E76" s="9">
        <f>SUM(E69:E74)</f>
        <v>259848020.26999995</v>
      </c>
      <c r="F76" s="9">
        <f>SUM(F69:F74)</f>
        <v>203479.44259890419</v>
      </c>
      <c r="G76" s="9">
        <f t="shared" ref="G76:J76" si="10">SUM(G69:G74)</f>
        <v>119060.97115577893</v>
      </c>
      <c r="H76" s="9">
        <f t="shared" si="10"/>
        <v>322540.4137546831</v>
      </c>
      <c r="I76" s="9">
        <f t="shared" si="10"/>
        <v>322540</v>
      </c>
      <c r="J76" s="9">
        <f t="shared" si="10"/>
        <v>0</v>
      </c>
    </row>
    <row r="77" spans="1:10" ht="18.75">
      <c r="A77" s="53"/>
      <c r="B77" s="53"/>
      <c r="C77" s="8"/>
      <c r="D77" s="35"/>
      <c r="E77" s="9"/>
      <c r="F77" s="57"/>
      <c r="G77" s="57"/>
      <c r="H77" s="29"/>
      <c r="I77" s="52"/>
    </row>
    <row r="78" spans="1:10" ht="18.75">
      <c r="A78" s="53"/>
      <c r="B78" s="53"/>
      <c r="C78" s="8"/>
      <c r="D78" s="35"/>
      <c r="E78" s="9"/>
      <c r="F78" s="35"/>
      <c r="G78" s="35"/>
      <c r="H78" s="29"/>
      <c r="I78" s="34"/>
    </row>
    <row r="79" spans="1:10" ht="18">
      <c r="A79" s="53"/>
      <c r="B79" s="53"/>
      <c r="C79" s="8" t="s">
        <v>15</v>
      </c>
      <c r="D79" s="9">
        <f t="shared" ref="D79:G79" si="11">D76+D63</f>
        <v>463580</v>
      </c>
      <c r="E79" s="39">
        <f t="shared" si="11"/>
        <v>19642307296.235153</v>
      </c>
      <c r="F79" s="23">
        <f t="shared" si="11"/>
        <v>9000000</v>
      </c>
      <c r="G79" s="23">
        <f t="shared" si="11"/>
        <v>8999999.9999999963</v>
      </c>
      <c r="H79" s="23">
        <f>H76+H63</f>
        <v>18000000</v>
      </c>
      <c r="I79" s="25">
        <f>I76+I63</f>
        <v>17999997</v>
      </c>
    </row>
    <row r="80" spans="1:10" ht="18">
      <c r="A80" s="53"/>
      <c r="B80" s="53"/>
      <c r="C80" s="8"/>
      <c r="D80" s="9"/>
      <c r="E80" s="9"/>
      <c r="F80" s="9"/>
      <c r="G80" s="9"/>
      <c r="H80" s="9"/>
      <c r="I80" s="9"/>
    </row>
    <row r="81" spans="1:7">
      <c r="C81" t="s">
        <v>18</v>
      </c>
    </row>
    <row r="82" spans="1:7" ht="18">
      <c r="A82" s="53">
        <v>210333</v>
      </c>
      <c r="C82" s="37" t="s">
        <v>178</v>
      </c>
      <c r="E82" s="22">
        <f>VLOOKUP(A82,Sheet2!$B$1:$H$57,6,FALSE)</f>
        <v>18495626.439999998</v>
      </c>
      <c r="G82" s="58" t="s">
        <v>116</v>
      </c>
    </row>
    <row r="83" spans="1:7" ht="18">
      <c r="A83" s="54">
        <v>210088</v>
      </c>
      <c r="C83" s="37" t="s">
        <v>177</v>
      </c>
      <c r="E83" s="22">
        <f>VLOOKUP(A83,Sheet2!$B$1:$H$57,6,FALSE)</f>
        <v>8125994.0999999996</v>
      </c>
    </row>
    <row r="84" spans="1:7" ht="18">
      <c r="A84" s="53">
        <v>210087</v>
      </c>
      <c r="C84" s="37" t="s">
        <v>179</v>
      </c>
      <c r="E84" s="22">
        <f>VLOOKUP(A84,Sheet2!$B$1:$H$57,6,FALSE)</f>
        <v>17461500</v>
      </c>
      <c r="G84" s="58"/>
    </row>
    <row r="85" spans="1:7">
      <c r="F85" s="58"/>
      <c r="G85" s="58"/>
    </row>
    <row r="86" spans="1:7">
      <c r="F86" s="58"/>
    </row>
    <row r="87" spans="1:7">
      <c r="F87" s="58"/>
    </row>
  </sheetData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430F-19FA-44CA-BDA4-2C23BA9C2D2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zoomScale="75" zoomScaleNormal="75" workbookViewId="0">
      <selection activeCell="G34" sqref="G34"/>
    </sheetView>
  </sheetViews>
  <sheetFormatPr defaultRowHeight="15"/>
  <cols>
    <col min="1" max="1" width="9.85546875" bestFit="1" customWidth="1"/>
    <col min="2" max="2" width="11.42578125" bestFit="1" customWidth="1"/>
    <col min="3" max="3" width="38" customWidth="1"/>
    <col min="4" max="4" width="9.85546875" bestFit="1" customWidth="1"/>
    <col min="5" max="5" width="14.28515625" customWidth="1"/>
    <col min="6" max="6" width="14.42578125" bestFit="1" customWidth="1"/>
    <col min="7" max="7" width="16.140625" bestFit="1" customWidth="1"/>
    <col min="8" max="8" width="14.85546875" customWidth="1"/>
    <col min="10" max="10" width="10.85546875" bestFit="1" customWidth="1"/>
  </cols>
  <sheetData>
    <row r="1" spans="1:10" ht="21" customHeight="1">
      <c r="A1" t="s">
        <v>173</v>
      </c>
      <c r="B1" t="s">
        <v>82</v>
      </c>
      <c r="C1" t="s">
        <v>83</v>
      </c>
      <c r="D1" t="s">
        <v>174</v>
      </c>
      <c r="E1" t="s">
        <v>175</v>
      </c>
      <c r="F1" t="s">
        <v>84</v>
      </c>
      <c r="G1">
        <v>1000</v>
      </c>
      <c r="H1" t="s">
        <v>10</v>
      </c>
    </row>
    <row r="2" spans="1:10" ht="17.45" customHeight="1">
      <c r="A2">
        <v>2022</v>
      </c>
      <c r="B2">
        <v>210001</v>
      </c>
      <c r="C2" t="s">
        <v>85</v>
      </c>
      <c r="D2" t="s">
        <v>176</v>
      </c>
      <c r="E2" t="s">
        <v>180</v>
      </c>
      <c r="F2" s="69">
        <v>430476.3</v>
      </c>
      <c r="G2" s="58">
        <f>F2*$G$1</f>
        <v>430476300</v>
      </c>
      <c r="H2" s="72">
        <v>14091</v>
      </c>
      <c r="J2" s="66"/>
    </row>
    <row r="3" spans="1:10" ht="17.45" customHeight="1">
      <c r="A3">
        <v>2022</v>
      </c>
      <c r="B3">
        <v>210002</v>
      </c>
      <c r="C3" t="s">
        <v>22</v>
      </c>
      <c r="D3" t="s">
        <v>176</v>
      </c>
      <c r="E3" t="s">
        <v>180</v>
      </c>
      <c r="F3" s="70">
        <v>1807461.7289700003</v>
      </c>
      <c r="G3" s="58">
        <f t="shared" ref="G3:G57" si="0">F3*$G$1</f>
        <v>1807461728.9700003</v>
      </c>
      <c r="H3" s="72">
        <v>19975</v>
      </c>
      <c r="J3" s="66"/>
    </row>
    <row r="4" spans="1:10" ht="17.45" customHeight="1">
      <c r="A4">
        <v>2022</v>
      </c>
      <c r="B4">
        <v>210003</v>
      </c>
      <c r="C4" t="s">
        <v>86</v>
      </c>
      <c r="D4" t="s">
        <v>176</v>
      </c>
      <c r="E4" s="65" t="s">
        <v>180</v>
      </c>
      <c r="F4" s="71">
        <v>386755.05647000007</v>
      </c>
      <c r="G4" s="58">
        <f t="shared" si="0"/>
        <v>386755056.47000009</v>
      </c>
      <c r="H4" s="72">
        <v>9456</v>
      </c>
      <c r="J4" s="66"/>
    </row>
    <row r="5" spans="1:10" ht="17.45" customHeight="1">
      <c r="A5">
        <v>2022</v>
      </c>
      <c r="B5">
        <v>210004</v>
      </c>
      <c r="C5" t="s">
        <v>24</v>
      </c>
      <c r="D5" t="s">
        <v>176</v>
      </c>
      <c r="E5" s="65" t="s">
        <v>180</v>
      </c>
      <c r="F5" s="71">
        <v>573097.20000000007</v>
      </c>
      <c r="G5" s="58">
        <f t="shared" si="0"/>
        <v>573097200.00000012</v>
      </c>
      <c r="H5" s="72">
        <v>21166</v>
      </c>
      <c r="J5" s="66"/>
    </row>
    <row r="6" spans="1:10" ht="17.45" customHeight="1">
      <c r="A6">
        <v>2022</v>
      </c>
      <c r="B6">
        <v>210005</v>
      </c>
      <c r="C6" t="s">
        <v>87</v>
      </c>
      <c r="D6" t="s">
        <v>176</v>
      </c>
      <c r="E6" s="65" t="s">
        <v>180</v>
      </c>
      <c r="F6" s="71">
        <v>400842.4</v>
      </c>
      <c r="G6" s="58">
        <f t="shared" si="0"/>
        <v>400842400</v>
      </c>
      <c r="H6" s="72">
        <v>14077</v>
      </c>
      <c r="J6" s="66"/>
    </row>
    <row r="7" spans="1:10" ht="17.45" customHeight="1">
      <c r="A7">
        <v>2022</v>
      </c>
      <c r="B7">
        <v>210006</v>
      </c>
      <c r="C7" t="s">
        <v>88</v>
      </c>
      <c r="D7" t="s">
        <v>176</v>
      </c>
      <c r="E7" s="65" t="s">
        <v>180</v>
      </c>
      <c r="F7" s="71">
        <v>119935.43128999999</v>
      </c>
      <c r="G7" s="58">
        <f t="shared" si="0"/>
        <v>119935431.28999999</v>
      </c>
      <c r="H7" s="72">
        <v>3895</v>
      </c>
      <c r="J7" s="66"/>
    </row>
    <row r="8" spans="1:10" ht="17.45" customHeight="1">
      <c r="A8">
        <v>2022</v>
      </c>
      <c r="B8">
        <v>210008</v>
      </c>
      <c r="C8" t="s">
        <v>89</v>
      </c>
      <c r="D8" t="s">
        <v>176</v>
      </c>
      <c r="E8" s="65" t="s">
        <v>180</v>
      </c>
      <c r="F8" s="71">
        <v>628565</v>
      </c>
      <c r="G8" s="58">
        <f t="shared" si="0"/>
        <v>628565000</v>
      </c>
      <c r="H8" s="72">
        <v>9490</v>
      </c>
      <c r="J8" s="66"/>
    </row>
    <row r="9" spans="1:10" ht="17.45" customHeight="1">
      <c r="A9">
        <v>2022</v>
      </c>
      <c r="B9">
        <v>210009</v>
      </c>
      <c r="C9" t="s">
        <v>28</v>
      </c>
      <c r="D9" t="s">
        <v>176</v>
      </c>
      <c r="E9" s="65" t="s">
        <v>180</v>
      </c>
      <c r="F9" s="71">
        <v>2832180.1245999997</v>
      </c>
      <c r="G9" s="58">
        <f t="shared" si="0"/>
        <v>2832180124.5999999</v>
      </c>
      <c r="H9" s="72">
        <v>37859</v>
      </c>
      <c r="J9" s="66"/>
    </row>
    <row r="10" spans="1:10" ht="17.45" customHeight="1">
      <c r="A10">
        <v>2022</v>
      </c>
      <c r="B10">
        <v>210010</v>
      </c>
      <c r="C10" t="s">
        <v>90</v>
      </c>
      <c r="D10" t="s">
        <v>176</v>
      </c>
      <c r="E10" s="65" t="s">
        <v>180</v>
      </c>
      <c r="F10" s="71">
        <v>23879.66848</v>
      </c>
      <c r="G10" s="58">
        <f t="shared" si="0"/>
        <v>23879668.48</v>
      </c>
      <c r="H10" s="72">
        <v>98</v>
      </c>
      <c r="J10" s="66"/>
    </row>
    <row r="11" spans="1:10" ht="17.45" customHeight="1">
      <c r="A11">
        <v>2022</v>
      </c>
      <c r="B11">
        <v>210011</v>
      </c>
      <c r="C11" t="s">
        <v>91</v>
      </c>
      <c r="D11" t="s">
        <v>176</v>
      </c>
      <c r="E11" s="65" t="s">
        <v>180</v>
      </c>
      <c r="F11" s="71">
        <v>472142.6</v>
      </c>
      <c r="G11" s="58">
        <f t="shared" si="0"/>
        <v>472142600</v>
      </c>
      <c r="H11" s="72">
        <v>10223</v>
      </c>
      <c r="J11" s="66"/>
    </row>
    <row r="12" spans="1:10" ht="17.45" customHeight="1">
      <c r="A12">
        <v>2022</v>
      </c>
      <c r="B12">
        <v>210012</v>
      </c>
      <c r="C12" t="s">
        <v>92</v>
      </c>
      <c r="D12" t="s">
        <v>176</v>
      </c>
      <c r="E12" s="65" t="s">
        <v>180</v>
      </c>
      <c r="F12" s="71">
        <v>940026.41405999998</v>
      </c>
      <c r="G12" s="58">
        <f t="shared" si="0"/>
        <v>940026414.05999994</v>
      </c>
      <c r="H12" s="72">
        <v>16158</v>
      </c>
      <c r="J12" s="66"/>
    </row>
    <row r="13" spans="1:10" ht="17.45" customHeight="1">
      <c r="A13">
        <v>2022</v>
      </c>
      <c r="B13">
        <v>210013</v>
      </c>
      <c r="C13" t="s">
        <v>93</v>
      </c>
      <c r="D13" t="s">
        <v>176</v>
      </c>
      <c r="E13" s="65" t="s">
        <v>180</v>
      </c>
      <c r="F13" s="71">
        <v>28774.743990000003</v>
      </c>
      <c r="G13" s="58">
        <f t="shared" si="0"/>
        <v>28774743.990000002</v>
      </c>
      <c r="H13" s="72">
        <v>0</v>
      </c>
      <c r="J13" s="66"/>
    </row>
    <row r="14" spans="1:10" ht="17.45" customHeight="1">
      <c r="A14">
        <v>2022</v>
      </c>
      <c r="B14">
        <v>210015</v>
      </c>
      <c r="C14" t="s">
        <v>94</v>
      </c>
      <c r="D14" t="s">
        <v>176</v>
      </c>
      <c r="E14" s="65" t="s">
        <v>180</v>
      </c>
      <c r="F14" s="71">
        <v>609274.9939</v>
      </c>
      <c r="G14" s="58">
        <f t="shared" si="0"/>
        <v>609274993.89999998</v>
      </c>
      <c r="H14" s="72">
        <v>16914</v>
      </c>
      <c r="J14" s="66"/>
    </row>
    <row r="15" spans="1:10" ht="17.45" customHeight="1">
      <c r="A15">
        <v>2022</v>
      </c>
      <c r="B15">
        <v>210016</v>
      </c>
      <c r="C15" t="s">
        <v>95</v>
      </c>
      <c r="D15" t="s">
        <v>176</v>
      </c>
      <c r="E15" s="65" t="s">
        <v>180</v>
      </c>
      <c r="F15" s="71">
        <v>352793.52468999999</v>
      </c>
      <c r="G15" s="58">
        <f t="shared" si="0"/>
        <v>352793524.69</v>
      </c>
      <c r="H15" s="72">
        <v>9583</v>
      </c>
      <c r="J15" s="66"/>
    </row>
    <row r="16" spans="1:10" ht="17.45" customHeight="1">
      <c r="A16">
        <v>2022</v>
      </c>
      <c r="B16">
        <v>210017</v>
      </c>
      <c r="C16" t="s">
        <v>96</v>
      </c>
      <c r="D16" t="s">
        <v>176</v>
      </c>
      <c r="E16" s="65" t="s">
        <v>180</v>
      </c>
      <c r="F16" s="71">
        <v>71160.320630000002</v>
      </c>
      <c r="G16" s="58">
        <f t="shared" si="0"/>
        <v>71160320.629999995</v>
      </c>
      <c r="H16" s="72">
        <v>1486</v>
      </c>
      <c r="J16" s="66"/>
    </row>
    <row r="17" spans="1:10" ht="17.45" customHeight="1">
      <c r="A17">
        <v>2022</v>
      </c>
      <c r="B17">
        <v>210018</v>
      </c>
      <c r="C17" t="s">
        <v>36</v>
      </c>
      <c r="D17" t="s">
        <v>176</v>
      </c>
      <c r="E17" s="65" t="s">
        <v>180</v>
      </c>
      <c r="F17" s="71">
        <v>192883.68515</v>
      </c>
      <c r="G17" s="58">
        <v>192883.68515</v>
      </c>
      <c r="H17" s="72">
        <v>4981</v>
      </c>
      <c r="J17" s="66"/>
    </row>
    <row r="18" spans="1:10" ht="17.45" customHeight="1">
      <c r="A18">
        <v>2022</v>
      </c>
      <c r="B18">
        <v>210019</v>
      </c>
      <c r="C18" t="s">
        <v>97</v>
      </c>
      <c r="D18" t="s">
        <v>176</v>
      </c>
      <c r="E18" s="65" t="s">
        <v>180</v>
      </c>
      <c r="F18" s="71">
        <v>519263.84299999999</v>
      </c>
      <c r="G18" s="58">
        <f t="shared" si="0"/>
        <v>519263843</v>
      </c>
      <c r="H18" s="72">
        <v>12705</v>
      </c>
      <c r="J18" s="66"/>
    </row>
    <row r="19" spans="1:10" ht="17.45" customHeight="1">
      <c r="A19">
        <v>2022</v>
      </c>
      <c r="B19">
        <v>210022</v>
      </c>
      <c r="C19" t="s">
        <v>38</v>
      </c>
      <c r="D19" t="s">
        <v>176</v>
      </c>
      <c r="E19" s="65" t="s">
        <v>180</v>
      </c>
      <c r="F19" s="71">
        <v>392501.90967999998</v>
      </c>
      <c r="G19" s="58">
        <f t="shared" si="0"/>
        <v>392501909.68000001</v>
      </c>
      <c r="H19" s="72">
        <v>10867</v>
      </c>
      <c r="J19" s="66"/>
    </row>
    <row r="20" spans="1:10" ht="17.45" customHeight="1">
      <c r="A20">
        <v>2022</v>
      </c>
      <c r="B20">
        <v>210023</v>
      </c>
      <c r="C20" t="s">
        <v>98</v>
      </c>
      <c r="D20" t="s">
        <v>176</v>
      </c>
      <c r="E20" s="65" t="s">
        <v>180</v>
      </c>
      <c r="F20" s="71">
        <v>724138.5</v>
      </c>
      <c r="G20" s="58">
        <f t="shared" si="0"/>
        <v>724138500</v>
      </c>
      <c r="H20" s="72">
        <v>23814</v>
      </c>
      <c r="J20" s="66"/>
    </row>
    <row r="21" spans="1:10" ht="17.45" customHeight="1">
      <c r="A21">
        <v>2022</v>
      </c>
      <c r="B21">
        <v>210024</v>
      </c>
      <c r="C21" t="s">
        <v>99</v>
      </c>
      <c r="D21" t="s">
        <v>176</v>
      </c>
      <c r="E21" s="65" t="s">
        <v>180</v>
      </c>
      <c r="F21" s="71">
        <v>442852.89085000003</v>
      </c>
      <c r="G21" s="58">
        <f t="shared" si="0"/>
        <v>442852890.85000002</v>
      </c>
      <c r="H21" s="72">
        <v>9184</v>
      </c>
      <c r="J21" s="66"/>
    </row>
    <row r="22" spans="1:10" ht="17.45" customHeight="1">
      <c r="A22">
        <v>2022</v>
      </c>
      <c r="B22">
        <v>210027</v>
      </c>
      <c r="C22" t="s">
        <v>41</v>
      </c>
      <c r="D22" t="s">
        <v>176</v>
      </c>
      <c r="E22" s="65" t="s">
        <v>180</v>
      </c>
      <c r="F22" s="71">
        <v>367681.6999999999</v>
      </c>
      <c r="G22" s="58">
        <f t="shared" si="0"/>
        <v>367681699.99999988</v>
      </c>
      <c r="H22" s="72">
        <v>9028</v>
      </c>
      <c r="J22" s="66"/>
    </row>
    <row r="23" spans="1:10" ht="17.45" customHeight="1">
      <c r="A23">
        <v>2022</v>
      </c>
      <c r="B23">
        <v>210028</v>
      </c>
      <c r="C23" t="s">
        <v>42</v>
      </c>
      <c r="D23" t="s">
        <v>176</v>
      </c>
      <c r="E23" s="65" t="s">
        <v>180</v>
      </c>
      <c r="F23" s="71">
        <v>204364.19351000001</v>
      </c>
      <c r="G23" s="58">
        <f t="shared" si="0"/>
        <v>204364193.51000002</v>
      </c>
      <c r="H23" s="72">
        <v>6887</v>
      </c>
      <c r="J23" s="66"/>
    </row>
    <row r="24" spans="1:10" ht="17.45" customHeight="1">
      <c r="A24">
        <v>2022</v>
      </c>
      <c r="B24">
        <v>210029</v>
      </c>
      <c r="C24" t="s">
        <v>43</v>
      </c>
      <c r="D24" t="s">
        <v>176</v>
      </c>
      <c r="E24" s="65" t="s">
        <v>180</v>
      </c>
      <c r="F24" s="71">
        <v>778281.04064000002</v>
      </c>
      <c r="G24" s="58">
        <f t="shared" si="0"/>
        <v>778281040.63999999</v>
      </c>
      <c r="H24" s="72">
        <v>15806</v>
      </c>
      <c r="J24" s="66"/>
    </row>
    <row r="25" spans="1:10" ht="17.45" customHeight="1">
      <c r="A25">
        <v>2022</v>
      </c>
      <c r="B25">
        <v>210030</v>
      </c>
      <c r="C25" t="s">
        <v>100</v>
      </c>
      <c r="D25" t="s">
        <v>176</v>
      </c>
      <c r="E25" s="65" t="s">
        <v>180</v>
      </c>
      <c r="F25" s="71">
        <v>54346.447520000002</v>
      </c>
      <c r="G25" s="58">
        <f t="shared" si="0"/>
        <v>54346447.520000003</v>
      </c>
      <c r="H25" s="72">
        <v>269</v>
      </c>
      <c r="J25" s="66"/>
    </row>
    <row r="26" spans="1:10" ht="17.45" customHeight="1">
      <c r="A26">
        <v>2022</v>
      </c>
      <c r="B26">
        <v>210032</v>
      </c>
      <c r="C26" t="s">
        <v>101</v>
      </c>
      <c r="D26" t="s">
        <v>176</v>
      </c>
      <c r="E26" s="65" t="s">
        <v>180</v>
      </c>
      <c r="F26" s="71">
        <v>181753.06763000001</v>
      </c>
      <c r="G26" s="58">
        <f t="shared" si="0"/>
        <v>181753067.63</v>
      </c>
      <c r="H26" s="72">
        <v>6160</v>
      </c>
      <c r="J26" s="66"/>
    </row>
    <row r="27" spans="1:10" ht="17.45" customHeight="1">
      <c r="A27">
        <v>2022</v>
      </c>
      <c r="B27">
        <v>210033</v>
      </c>
      <c r="C27" t="s">
        <v>102</v>
      </c>
      <c r="D27" t="s">
        <v>176</v>
      </c>
      <c r="E27" s="65" t="s">
        <v>180</v>
      </c>
      <c r="F27" s="71">
        <v>258148.44699999999</v>
      </c>
      <c r="G27" s="58">
        <f t="shared" si="0"/>
        <v>258148447</v>
      </c>
      <c r="H27" s="72">
        <v>8827</v>
      </c>
      <c r="J27" s="66"/>
    </row>
    <row r="28" spans="1:10" ht="17.45" customHeight="1">
      <c r="A28">
        <v>2022</v>
      </c>
      <c r="B28">
        <v>210034</v>
      </c>
      <c r="C28" t="s">
        <v>103</v>
      </c>
      <c r="D28" t="s">
        <v>176</v>
      </c>
      <c r="E28" s="65" t="s">
        <v>180</v>
      </c>
      <c r="F28" s="71">
        <v>201748.41690000001</v>
      </c>
      <c r="G28" s="58">
        <f t="shared" si="0"/>
        <v>201748416.90000001</v>
      </c>
      <c r="H28" s="72">
        <v>6488</v>
      </c>
      <c r="J28" s="66"/>
    </row>
    <row r="29" spans="1:10" ht="17.45" customHeight="1">
      <c r="A29">
        <v>2022</v>
      </c>
      <c r="B29">
        <v>210035</v>
      </c>
      <c r="C29" t="s">
        <v>48</v>
      </c>
      <c r="D29" t="s">
        <v>176</v>
      </c>
      <c r="E29" s="65" t="s">
        <v>180</v>
      </c>
      <c r="F29" s="71">
        <v>175776.45035</v>
      </c>
      <c r="G29" s="58">
        <f t="shared" si="0"/>
        <v>175776450.34999999</v>
      </c>
      <c r="H29" s="72">
        <v>5492</v>
      </c>
      <c r="J29" s="66"/>
    </row>
    <row r="30" spans="1:10" ht="17.45" customHeight="1">
      <c r="A30">
        <v>2022</v>
      </c>
      <c r="B30">
        <v>210037</v>
      </c>
      <c r="C30" t="s">
        <v>104</v>
      </c>
      <c r="D30" t="s">
        <v>176</v>
      </c>
      <c r="E30" s="65" t="s">
        <v>180</v>
      </c>
      <c r="F30" s="71">
        <v>285433.47249999997</v>
      </c>
      <c r="G30" s="58">
        <f t="shared" si="0"/>
        <v>285433472.5</v>
      </c>
      <c r="H30" s="72">
        <v>5352</v>
      </c>
      <c r="J30" s="66"/>
    </row>
    <row r="31" spans="1:10" ht="17.45" customHeight="1">
      <c r="A31">
        <v>2022</v>
      </c>
      <c r="B31">
        <v>210038</v>
      </c>
      <c r="C31" t="s">
        <v>105</v>
      </c>
      <c r="D31" t="s">
        <v>176</v>
      </c>
      <c r="E31" s="65" t="s">
        <v>180</v>
      </c>
      <c r="F31" s="71">
        <v>245010.32457</v>
      </c>
      <c r="G31" s="58">
        <f t="shared" si="0"/>
        <v>245010324.56999999</v>
      </c>
      <c r="H31" s="72">
        <v>4170</v>
      </c>
      <c r="J31" s="66"/>
    </row>
    <row r="32" spans="1:10" ht="17.45" customHeight="1">
      <c r="A32">
        <v>2022</v>
      </c>
      <c r="B32">
        <v>210039</v>
      </c>
      <c r="C32" t="s">
        <v>106</v>
      </c>
      <c r="D32" t="s">
        <v>176</v>
      </c>
      <c r="E32" s="65" t="s">
        <v>180</v>
      </c>
      <c r="F32" s="71">
        <v>170683.94</v>
      </c>
      <c r="G32" s="58">
        <f t="shared" si="0"/>
        <v>170683940</v>
      </c>
      <c r="H32" s="72">
        <v>5251</v>
      </c>
      <c r="J32" s="66"/>
    </row>
    <row r="33" spans="1:10" ht="17.45" customHeight="1">
      <c r="A33">
        <v>2022</v>
      </c>
      <c r="B33">
        <v>210040</v>
      </c>
      <c r="C33" t="s">
        <v>107</v>
      </c>
      <c r="D33" t="s">
        <v>176</v>
      </c>
      <c r="E33" s="65" t="s">
        <v>180</v>
      </c>
      <c r="F33" s="71">
        <v>301664.52356999996</v>
      </c>
      <c r="G33" s="58">
        <f t="shared" si="0"/>
        <v>301664523.56999993</v>
      </c>
      <c r="H33" s="72">
        <v>7365</v>
      </c>
      <c r="J33" s="66"/>
    </row>
    <row r="34" spans="1:10" ht="17.45" customHeight="1">
      <c r="A34">
        <v>2022</v>
      </c>
      <c r="B34">
        <v>210043</v>
      </c>
      <c r="C34" t="s">
        <v>53</v>
      </c>
      <c r="D34" t="s">
        <v>176</v>
      </c>
      <c r="E34" s="65" t="s">
        <v>180</v>
      </c>
      <c r="F34" s="71">
        <v>514054.37303000002</v>
      </c>
      <c r="G34" s="58">
        <f t="shared" si="0"/>
        <v>514054373.03000003</v>
      </c>
      <c r="H34" s="72">
        <v>15206</v>
      </c>
      <c r="J34" s="66"/>
    </row>
    <row r="35" spans="1:10" ht="17.45" customHeight="1">
      <c r="A35">
        <v>2022</v>
      </c>
      <c r="B35">
        <v>210044</v>
      </c>
      <c r="C35" t="s">
        <v>54</v>
      </c>
      <c r="D35" t="s">
        <v>176</v>
      </c>
      <c r="E35" s="65" t="s">
        <v>180</v>
      </c>
      <c r="F35" s="71">
        <v>495095.01997000002</v>
      </c>
      <c r="G35" s="58">
        <f t="shared" si="0"/>
        <v>495095019.97000003</v>
      </c>
      <c r="H35" s="72">
        <v>14003</v>
      </c>
      <c r="J35" s="66"/>
    </row>
    <row r="36" spans="1:10" ht="17.45" customHeight="1">
      <c r="A36">
        <v>2022</v>
      </c>
      <c r="B36">
        <v>210045</v>
      </c>
      <c r="C36" t="s">
        <v>108</v>
      </c>
      <c r="D36" t="s">
        <v>176</v>
      </c>
      <c r="E36" s="65" t="s">
        <v>180</v>
      </c>
      <c r="F36" s="71">
        <v>5787.875</v>
      </c>
      <c r="G36" s="58">
        <f t="shared" si="0"/>
        <v>5787875</v>
      </c>
      <c r="H36" s="72">
        <v>0</v>
      </c>
      <c r="J36" s="66"/>
    </row>
    <row r="37" spans="1:10" ht="17.45" customHeight="1">
      <c r="A37">
        <v>2022</v>
      </c>
      <c r="B37">
        <v>210048</v>
      </c>
      <c r="C37" t="s">
        <v>109</v>
      </c>
      <c r="D37" t="s">
        <v>176</v>
      </c>
      <c r="E37" s="65" t="s">
        <v>180</v>
      </c>
      <c r="F37" s="71">
        <v>344977.08</v>
      </c>
      <c r="G37" s="58">
        <f t="shared" si="0"/>
        <v>344977080</v>
      </c>
      <c r="H37" s="72">
        <v>14310</v>
      </c>
      <c r="J37" s="66"/>
    </row>
    <row r="38" spans="1:10" ht="17.45" customHeight="1">
      <c r="A38">
        <v>2022</v>
      </c>
      <c r="B38">
        <v>210049</v>
      </c>
      <c r="C38" t="s">
        <v>57</v>
      </c>
      <c r="D38" t="s">
        <v>176</v>
      </c>
      <c r="E38" s="65" t="s">
        <v>180</v>
      </c>
      <c r="F38" s="71">
        <v>366388.83996999997</v>
      </c>
      <c r="G38" s="58">
        <f t="shared" si="0"/>
        <v>366388839.96999997</v>
      </c>
      <c r="H38" s="72">
        <v>11104</v>
      </c>
      <c r="J38" s="66"/>
    </row>
    <row r="39" spans="1:10" ht="17.45" customHeight="1">
      <c r="A39">
        <v>2022</v>
      </c>
      <c r="B39">
        <v>210051</v>
      </c>
      <c r="C39" t="s">
        <v>110</v>
      </c>
      <c r="D39" t="s">
        <v>176</v>
      </c>
      <c r="E39" s="65" t="s">
        <v>180</v>
      </c>
      <c r="F39" s="71">
        <v>263081</v>
      </c>
      <c r="G39" s="58">
        <f t="shared" si="0"/>
        <v>263081000</v>
      </c>
      <c r="H39" s="72">
        <v>9026</v>
      </c>
      <c r="J39" s="66"/>
    </row>
    <row r="40" spans="1:10" ht="17.45" customHeight="1">
      <c r="A40">
        <v>2022</v>
      </c>
      <c r="B40">
        <v>210055</v>
      </c>
      <c r="C40" t="s">
        <v>111</v>
      </c>
      <c r="D40" t="s">
        <v>176</v>
      </c>
      <c r="E40" s="65" t="s">
        <v>180</v>
      </c>
      <c r="F40" s="71">
        <v>34414.584630000012</v>
      </c>
      <c r="G40" s="58">
        <f t="shared" si="0"/>
        <v>34414584.63000001</v>
      </c>
      <c r="H40" s="72">
        <v>0</v>
      </c>
      <c r="J40" s="66"/>
    </row>
    <row r="41" spans="1:10" ht="17.45" customHeight="1">
      <c r="A41">
        <v>2022</v>
      </c>
      <c r="B41">
        <v>210056</v>
      </c>
      <c r="C41" t="s">
        <v>112</v>
      </c>
      <c r="D41" t="s">
        <v>176</v>
      </c>
      <c r="E41" s="65" t="s">
        <v>180</v>
      </c>
      <c r="F41" s="71">
        <v>290128.58669999993</v>
      </c>
      <c r="G41" s="58">
        <f t="shared" si="0"/>
        <v>290128586.69999993</v>
      </c>
      <c r="H41" s="72">
        <v>7961</v>
      </c>
      <c r="J41" s="66"/>
    </row>
    <row r="42" spans="1:10" ht="17.45" customHeight="1">
      <c r="A42">
        <v>2022</v>
      </c>
      <c r="B42">
        <v>210057</v>
      </c>
      <c r="C42" t="s">
        <v>61</v>
      </c>
      <c r="D42" t="s">
        <v>176</v>
      </c>
      <c r="E42" s="65" t="s">
        <v>180</v>
      </c>
      <c r="F42" s="71">
        <v>507181.03636000003</v>
      </c>
      <c r="G42" s="58">
        <f t="shared" si="0"/>
        <v>507181036.36000001</v>
      </c>
      <c r="H42" s="72">
        <v>16664</v>
      </c>
      <c r="J42" s="66"/>
    </row>
    <row r="43" spans="1:10" ht="17.45" customHeight="1">
      <c r="A43">
        <v>2022</v>
      </c>
      <c r="B43">
        <v>210058</v>
      </c>
      <c r="C43" t="s">
        <v>113</v>
      </c>
      <c r="D43" t="s">
        <v>176</v>
      </c>
      <c r="E43" s="65" t="s">
        <v>180</v>
      </c>
      <c r="F43" s="71">
        <v>135127.73362000001</v>
      </c>
      <c r="G43" s="58">
        <f t="shared" si="0"/>
        <v>135127733.62</v>
      </c>
      <c r="H43" s="72">
        <v>1707</v>
      </c>
      <c r="J43" s="66"/>
    </row>
    <row r="44" spans="1:10" ht="17.45" customHeight="1">
      <c r="A44">
        <v>2022</v>
      </c>
      <c r="B44">
        <v>210060</v>
      </c>
      <c r="C44" t="s">
        <v>63</v>
      </c>
      <c r="D44" t="s">
        <v>176</v>
      </c>
      <c r="E44" s="65" t="s">
        <v>180</v>
      </c>
      <c r="F44" s="71">
        <v>74115.596409999998</v>
      </c>
      <c r="G44" s="58">
        <f t="shared" si="0"/>
        <v>74115596.409999996</v>
      </c>
      <c r="H44" s="72">
        <v>1948</v>
      </c>
      <c r="J44" s="66"/>
    </row>
    <row r="45" spans="1:10" ht="17.45" customHeight="1">
      <c r="A45">
        <v>2022</v>
      </c>
      <c r="B45">
        <v>210061</v>
      </c>
      <c r="C45" t="s">
        <v>64</v>
      </c>
      <c r="D45" t="s">
        <v>176</v>
      </c>
      <c r="E45" s="65" t="s">
        <v>180</v>
      </c>
      <c r="F45" s="71">
        <v>124940.91467</v>
      </c>
      <c r="G45" s="58">
        <f t="shared" si="0"/>
        <v>124940914.67</v>
      </c>
      <c r="H45" s="72">
        <v>2584</v>
      </c>
      <c r="J45" s="66"/>
    </row>
    <row r="46" spans="1:10" ht="17.45" customHeight="1">
      <c r="A46">
        <v>2022</v>
      </c>
      <c r="B46">
        <v>210062</v>
      </c>
      <c r="C46" t="s">
        <v>65</v>
      </c>
      <c r="D46" t="s">
        <v>176</v>
      </c>
      <c r="E46" s="65" t="s">
        <v>180</v>
      </c>
      <c r="F46" s="71">
        <v>299185.64055999997</v>
      </c>
      <c r="G46" s="58">
        <f t="shared" si="0"/>
        <v>299185640.55999994</v>
      </c>
      <c r="H46" s="72">
        <v>9686</v>
      </c>
      <c r="J46" s="66"/>
    </row>
    <row r="47" spans="1:10" ht="17.45" customHeight="1">
      <c r="A47">
        <v>2022</v>
      </c>
      <c r="B47">
        <v>210063</v>
      </c>
      <c r="C47" t="s">
        <v>114</v>
      </c>
      <c r="D47" t="s">
        <v>176</v>
      </c>
      <c r="E47" s="65" t="s">
        <v>180</v>
      </c>
      <c r="F47" s="71">
        <v>431502.93333999999</v>
      </c>
      <c r="G47" s="58">
        <f t="shared" si="0"/>
        <v>431502933.33999997</v>
      </c>
      <c r="H47" s="72">
        <v>12046</v>
      </c>
      <c r="J47" s="66"/>
    </row>
    <row r="48" spans="1:10" ht="17.45" customHeight="1">
      <c r="A48">
        <v>2022</v>
      </c>
      <c r="B48">
        <v>210064</v>
      </c>
      <c r="C48" t="s">
        <v>17</v>
      </c>
      <c r="D48" t="s">
        <v>176</v>
      </c>
      <c r="E48" s="65" t="s">
        <v>180</v>
      </c>
      <c r="F48" s="71">
        <v>74237.914580000011</v>
      </c>
      <c r="G48" s="58">
        <f t="shared" si="0"/>
        <v>74237914.580000013</v>
      </c>
      <c r="H48" s="72">
        <v>1060</v>
      </c>
      <c r="J48" s="66"/>
    </row>
    <row r="49" spans="1:10" ht="17.45" customHeight="1">
      <c r="A49">
        <v>2022</v>
      </c>
      <c r="B49">
        <v>210065</v>
      </c>
      <c r="C49" t="s">
        <v>67</v>
      </c>
      <c r="D49" t="s">
        <v>176</v>
      </c>
      <c r="E49" s="65" t="s">
        <v>180</v>
      </c>
      <c r="F49" s="71">
        <v>141903.9</v>
      </c>
      <c r="G49" s="58">
        <f t="shared" si="0"/>
        <v>141903900</v>
      </c>
      <c r="H49" s="72">
        <v>5519</v>
      </c>
      <c r="J49" s="66"/>
    </row>
    <row r="50" spans="1:10" ht="17.45" customHeight="1">
      <c r="A50">
        <v>2022</v>
      </c>
      <c r="B50">
        <v>210087</v>
      </c>
      <c r="C50" t="s">
        <v>68</v>
      </c>
      <c r="D50" t="s">
        <v>176</v>
      </c>
      <c r="E50" s="65" t="s">
        <v>180</v>
      </c>
      <c r="F50" s="71">
        <v>17461.5</v>
      </c>
      <c r="G50" s="58">
        <f t="shared" si="0"/>
        <v>17461500</v>
      </c>
      <c r="H50" s="72"/>
      <c r="J50" s="66"/>
    </row>
    <row r="51" spans="1:10" ht="17.45" customHeight="1">
      <c r="A51">
        <v>2022</v>
      </c>
      <c r="B51">
        <v>210088</v>
      </c>
      <c r="C51" t="s">
        <v>69</v>
      </c>
      <c r="D51" t="s">
        <v>176</v>
      </c>
      <c r="E51" s="65" t="s">
        <v>180</v>
      </c>
      <c r="F51" s="71">
        <v>8125.9940999999999</v>
      </c>
      <c r="G51" s="58">
        <f t="shared" si="0"/>
        <v>8125994.0999999996</v>
      </c>
      <c r="H51" s="72">
        <v>0</v>
      </c>
      <c r="J51" s="66"/>
    </row>
    <row r="52" spans="1:10" ht="17.45" customHeight="1">
      <c r="A52">
        <v>2022</v>
      </c>
      <c r="B52">
        <v>210333</v>
      </c>
      <c r="C52" t="s">
        <v>115</v>
      </c>
      <c r="D52" t="s">
        <v>176</v>
      </c>
      <c r="E52" s="65" t="s">
        <v>180</v>
      </c>
      <c r="F52" s="71">
        <v>18495.626439999996</v>
      </c>
      <c r="G52" s="58">
        <f t="shared" si="0"/>
        <v>18495626.439999998</v>
      </c>
      <c r="H52" s="72">
        <v>0</v>
      </c>
      <c r="J52" s="66"/>
    </row>
    <row r="53" spans="1:10" ht="17.45" customHeight="1">
      <c r="A53">
        <v>2022</v>
      </c>
      <c r="B53">
        <v>213300</v>
      </c>
      <c r="C53" t="s">
        <v>71</v>
      </c>
      <c r="D53" t="s">
        <v>176</v>
      </c>
      <c r="E53" s="65" t="s">
        <v>180</v>
      </c>
      <c r="F53" s="71">
        <v>60325.936000000002</v>
      </c>
      <c r="G53" s="58">
        <f t="shared" si="0"/>
        <v>60325936</v>
      </c>
      <c r="H53" s="72">
        <v>410</v>
      </c>
      <c r="J53" s="66"/>
    </row>
    <row r="54" spans="1:10" ht="17.45" customHeight="1">
      <c r="A54">
        <v>2022</v>
      </c>
      <c r="B54">
        <v>214000</v>
      </c>
      <c r="C54" t="s">
        <v>72</v>
      </c>
      <c r="D54" t="s">
        <v>176</v>
      </c>
      <c r="E54" s="65" t="s">
        <v>180</v>
      </c>
      <c r="F54" s="71">
        <v>166177.98426999996</v>
      </c>
      <c r="G54" s="58">
        <f t="shared" si="0"/>
        <v>166177984.26999995</v>
      </c>
      <c r="H54" s="72">
        <v>7825</v>
      </c>
      <c r="J54" s="66"/>
    </row>
    <row r="55" spans="1:10" ht="17.45" customHeight="1">
      <c r="A55">
        <v>2022</v>
      </c>
      <c r="B55">
        <v>214003</v>
      </c>
      <c r="C55" t="s">
        <v>73</v>
      </c>
      <c r="D55" t="s">
        <v>176</v>
      </c>
      <c r="E55" s="65" t="s">
        <v>180</v>
      </c>
      <c r="F55" s="71">
        <v>24175.599999999999</v>
      </c>
      <c r="G55" s="58">
        <f t="shared" si="0"/>
        <v>24175600</v>
      </c>
      <c r="H55" s="72">
        <v>1471</v>
      </c>
      <c r="J55" s="66"/>
    </row>
    <row r="56" spans="1:10" ht="17.45" customHeight="1">
      <c r="A56">
        <v>2022</v>
      </c>
      <c r="B56">
        <v>214020</v>
      </c>
      <c r="C56" t="s">
        <v>184</v>
      </c>
      <c r="D56" t="s">
        <v>176</v>
      </c>
      <c r="E56" s="65" t="s">
        <v>180</v>
      </c>
      <c r="F56" s="69">
        <v>9168.5</v>
      </c>
      <c r="G56" s="58">
        <f t="shared" si="0"/>
        <v>9168500</v>
      </c>
      <c r="H56">
        <v>775</v>
      </c>
      <c r="J56" s="66"/>
    </row>
    <row r="57" spans="1:10" ht="17.45" customHeight="1">
      <c r="A57">
        <v>2022</v>
      </c>
      <c r="B57">
        <v>218992</v>
      </c>
      <c r="C57" t="s">
        <v>75</v>
      </c>
      <c r="D57" t="s">
        <v>176</v>
      </c>
      <c r="E57" s="65" t="s">
        <v>180</v>
      </c>
      <c r="F57" s="71">
        <v>255045.56809999995</v>
      </c>
      <c r="G57" s="58">
        <f t="shared" si="0"/>
        <v>255045568.09999993</v>
      </c>
      <c r="H57" s="72">
        <v>3158</v>
      </c>
      <c r="J57" s="66"/>
    </row>
    <row r="58" spans="1:10">
      <c r="B58" t="s">
        <v>185</v>
      </c>
      <c r="E58" s="58"/>
      <c r="F58" s="68"/>
    </row>
    <row r="59" spans="1:10">
      <c r="E59" s="58"/>
      <c r="F59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FY2020 Original</vt:lpstr>
      <vt:lpstr>Alpha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 Cooksey</cp:lastModifiedBy>
  <dcterms:created xsi:type="dcterms:W3CDTF">2015-07-14T20:42:21Z</dcterms:created>
  <dcterms:modified xsi:type="dcterms:W3CDTF">2023-10-16T15:22:46Z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