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mayo\OneDrive\Files\Web Inputs\Rate Setting\"/>
    </mc:Choice>
  </mc:AlternateContent>
  <xr:revisionPtr revIDLastSave="0" documentId="8_{A1A4A857-A3BD-4F93-9E2F-AB757C86257F}" xr6:coauthVersionLast="47" xr6:coauthVersionMax="47" xr10:uidLastSave="{00000000-0000-0000-0000-000000000000}"/>
  <bookViews>
    <workbookView xWindow="-110" yWindow="-110" windowWidth="38620" windowHeight="21220" xr2:uid="{D3C75C50-840C-4F0D-AAB0-F401D06E960C}"/>
  </bookViews>
  <sheets>
    <sheet name="PayOut  PayIn FY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C57" i="1"/>
  <c r="D56" i="1"/>
  <c r="C56" i="1"/>
  <c r="O55" i="1"/>
  <c r="D55" i="1"/>
  <c r="C55" i="1"/>
  <c r="D54" i="1"/>
  <c r="C54" i="1"/>
  <c r="D53" i="1"/>
  <c r="C53" i="1"/>
  <c r="D52" i="1"/>
  <c r="C52" i="1"/>
  <c r="O51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O41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O31" i="1"/>
  <c r="D31" i="1"/>
  <c r="C31" i="1"/>
  <c r="O30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O20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I8" i="1"/>
  <c r="O8" i="1" s="1"/>
  <c r="F8" i="1"/>
  <c r="L8" i="1" s="1"/>
  <c r="I7" i="1"/>
  <c r="O7" i="1" s="1"/>
  <c r="E2" i="1"/>
  <c r="O18" i="1" l="1"/>
  <c r="O40" i="1"/>
  <c r="O12" i="1"/>
  <c r="K10" i="1"/>
  <c r="O21" i="1"/>
  <c r="O35" i="1"/>
  <c r="O53" i="1"/>
  <c r="O19" i="1"/>
  <c r="O45" i="1"/>
  <c r="O29" i="1"/>
  <c r="O15" i="1"/>
  <c r="O43" i="1"/>
  <c r="O25" i="1"/>
  <c r="O48" i="1"/>
  <c r="O38" i="1"/>
  <c r="O16" i="1"/>
  <c r="O22" i="1"/>
  <c r="O23" i="1"/>
  <c r="E10" i="1"/>
  <c r="O50" i="1"/>
  <c r="O26" i="1"/>
  <c r="O52" i="1"/>
  <c r="O13" i="1"/>
  <c r="O32" i="1"/>
  <c r="O14" i="1"/>
  <c r="O17" i="1"/>
  <c r="O27" i="1"/>
  <c r="O37" i="1"/>
  <c r="O47" i="1"/>
  <c r="O57" i="1"/>
  <c r="O56" i="1"/>
  <c r="O39" i="1"/>
  <c r="O49" i="1"/>
  <c r="O28" i="1" l="1"/>
  <c r="O36" i="1"/>
  <c r="O34" i="1"/>
  <c r="O24" i="1"/>
  <c r="L10" i="1"/>
  <c r="O46" i="1"/>
  <c r="F10" i="1"/>
  <c r="O33" i="1"/>
  <c r="O42" i="1"/>
  <c r="G10" i="1" l="1"/>
  <c r="O54" i="1"/>
  <c r="O44" i="1"/>
  <c r="M10" i="1"/>
  <c r="H10" i="1" l="1"/>
  <c r="N10" i="1"/>
  <c r="O11" i="1"/>
  <c r="O10" i="1" s="1"/>
  <c r="I10" i="1"/>
</calcChain>
</file>

<file path=xl/sharedStrings.xml><?xml version="1.0" encoding="utf-8"?>
<sst xmlns="http://schemas.openxmlformats.org/spreadsheetml/2006/main" count="37" uniqueCount="18">
  <si>
    <t>Original</t>
  </si>
  <si>
    <t>UNCOMPENSATED CARE FUND ADJUSTMENT</t>
  </si>
  <si>
    <t>PAYMENTS FROM FUND</t>
  </si>
  <si>
    <t>PAYMENTS INTO FUND</t>
  </si>
  <si>
    <t>NEW</t>
  </si>
  <si>
    <t xml:space="preserve">Total </t>
  </si>
  <si>
    <t>New</t>
  </si>
  <si>
    <t>ANNUAL</t>
  </si>
  <si>
    <t xml:space="preserve">Adjustments </t>
  </si>
  <si>
    <t>NET</t>
  </si>
  <si>
    <t>MONTHLY</t>
  </si>
  <si>
    <t>Payments Out</t>
  </si>
  <si>
    <t>Payments In</t>
  </si>
  <si>
    <t>PAYMENTS</t>
  </si>
  <si>
    <t>to Payments</t>
  </si>
  <si>
    <t>FROM FUND</t>
  </si>
  <si>
    <t>INTO FUND</t>
  </si>
  <si>
    <t>Hosp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</si>
</sst>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2"/>
      <name val="Arial"/>
      <family val="2"/>
    </font>
    <font>
      <b/>
      <sz val="18"/>
      <color indexed="8"/>
      <name val="SWISS"/>
    </font>
    <font>
      <sz val="12"/>
      <name val="SWISS"/>
    </font>
    <font>
      <b/>
      <sz val="14"/>
      <color indexed="8"/>
      <name val="SWISS"/>
    </font>
    <font>
      <b/>
      <sz val="12"/>
      <name val="SWISS"/>
    </font>
    <font>
      <b/>
      <sz val="12"/>
      <color indexed="8"/>
      <name val="SWISS"/>
    </font>
    <font>
      <i/>
      <u/>
      <sz val="12"/>
      <name val="Arial"/>
      <family val="2"/>
    </font>
    <font>
      <i/>
      <u/>
      <sz val="12"/>
      <name val="SWISS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164" fontId="2" fillId="0" borderId="0" xfId="1" applyNumberFormat="1" applyFont="1" applyAlignme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2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quotePrefix="1" applyFont="1"/>
    <xf numFmtId="0" fontId="7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3" fontId="9" fillId="0" borderId="7" xfId="0" applyNumberFormat="1" applyFont="1" applyBorder="1"/>
    <xf numFmtId="3" fontId="9" fillId="0" borderId="0" xfId="0" applyNumberFormat="1" applyFont="1"/>
    <xf numFmtId="3" fontId="9" fillId="0" borderId="8" xfId="0" applyNumberFormat="1" applyFont="1" applyBorder="1"/>
    <xf numFmtId="3" fontId="9" fillId="0" borderId="6" xfId="0" applyNumberFormat="1" applyFont="1" applyBorder="1"/>
    <xf numFmtId="3" fontId="9" fillId="0" borderId="11" xfId="0" applyNumberFormat="1" applyFont="1" applyBorder="1"/>
    <xf numFmtId="0" fontId="9" fillId="0" borderId="6" xfId="0" applyFont="1" applyBorder="1"/>
    <xf numFmtId="164" fontId="9" fillId="0" borderId="0" xfId="1" applyNumberFormat="1" applyFont="1" applyAlignment="1"/>
    <xf numFmtId="3" fontId="5" fillId="0" borderId="7" xfId="0" applyNumberFormat="1" applyFont="1" applyBorder="1"/>
    <xf numFmtId="3" fontId="5" fillId="0" borderId="0" xfId="0" applyNumberFormat="1" applyFont="1"/>
    <xf numFmtId="3" fontId="5" fillId="0" borderId="8" xfId="0" applyNumberFormat="1" applyFont="1" applyBorder="1"/>
    <xf numFmtId="3" fontId="5" fillId="0" borderId="6" xfId="0" applyNumberFormat="1" applyFont="1" applyBorder="1"/>
    <xf numFmtId="3" fontId="7" fillId="0" borderId="0" xfId="0" applyNumberFormat="1" applyFont="1"/>
    <xf numFmtId="0" fontId="11" fillId="0" borderId="6" xfId="0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15" xfId="0" applyNumberFormat="1" applyFont="1" applyBorder="1"/>
    <xf numFmtId="0" fontId="5" fillId="0" borderId="15" xfId="0" applyFont="1" applyBorder="1"/>
    <xf numFmtId="3" fontId="2" fillId="0" borderId="0" xfId="0" applyNumberFormat="1" applyFont="1"/>
  </cellXfs>
  <cellStyles count="3">
    <cellStyle name="Comma" xfId="1" builtinId="3"/>
    <cellStyle name="Normal" xfId="0" builtinId="0"/>
    <cellStyle name="Normal 2 3" xfId="2" xr:uid="{525C9549-DC39-4325-8A70-CBED6FEDF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dhscrc-my.sharepoint.com/personal/ckonsowski_mdhscrc_onmicrosoft_com/Documents/Douments2/Documents/UCC%20Fund/UCC%20Calculation/FY%202024/FY24%20UCC%20Calculation%20WIP%2020230809.xlsx" TargetMode="External"/><Relationship Id="rId1" Type="http://schemas.openxmlformats.org/officeDocument/2006/relationships/externalLinkPath" Target="https://mdhscrc-my.sharepoint.com/personal/ckonsowski_mdhscrc_onmicrosoft_com/Documents/Douments2/Documents/UCC%20Fund/UCC%20Calculation/FY%202024/FY24%20UCC%20Calculation%20WIP%20202308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 "/>
      <sheetName val="Input"/>
      <sheetName val="Final UCC Appr'd FY2024"/>
      <sheetName val="UCC Fund Calc FY2024"/>
      <sheetName val="PayOut  PayIn FY2024"/>
      <sheetName val="PDA Schedules FY 2022"/>
      <sheetName val="PDA Schedules FY 2021"/>
      <sheetName val="PDA Schedules FY 2020"/>
      <sheetName val="Website PDA FY 2022 "/>
      <sheetName val="Marcellas PDA FY 2021"/>
      <sheetName val=" Schedule RE FY 2017"/>
    </sheetNames>
    <sheetDataSet>
      <sheetData sheetId="0"/>
      <sheetData sheetId="1">
        <row r="2">
          <cell r="A2" t="str">
            <v>FY2024</v>
          </cell>
        </row>
      </sheetData>
      <sheetData sheetId="2"/>
      <sheetData sheetId="3">
        <row r="9">
          <cell r="C9">
            <v>210001</v>
          </cell>
          <cell r="D9" t="str">
            <v>Meritus Medical Center</v>
          </cell>
        </row>
        <row r="10">
          <cell r="C10">
            <v>210002</v>
          </cell>
          <cell r="D10" t="str">
            <v>University of Maryland Medical Center</v>
          </cell>
        </row>
        <row r="11">
          <cell r="C11">
            <v>210003</v>
          </cell>
          <cell r="D11" t="str">
            <v>UM Capital Region Medical Center</v>
          </cell>
        </row>
        <row r="12">
          <cell r="C12">
            <v>210004</v>
          </cell>
          <cell r="D12" t="str">
            <v>Holy Cross Hospital</v>
          </cell>
        </row>
        <row r="13">
          <cell r="C13">
            <v>210005</v>
          </cell>
          <cell r="D13" t="str">
            <v>Frederick Health Hospital</v>
          </cell>
        </row>
        <row r="14">
          <cell r="C14">
            <v>210006</v>
          </cell>
          <cell r="D14" t="str">
            <v>Harford Memorial Hospital</v>
          </cell>
        </row>
        <row r="15">
          <cell r="C15">
            <v>210008</v>
          </cell>
          <cell r="D15" t="str">
            <v>Mercy Medical Center</v>
          </cell>
        </row>
        <row r="16">
          <cell r="C16">
            <v>210009</v>
          </cell>
          <cell r="D16" t="str">
            <v>Johns Hopkins Hospital</v>
          </cell>
        </row>
        <row r="17">
          <cell r="C17">
            <v>210010</v>
          </cell>
          <cell r="D17" t="str">
            <v>University of Maryland Shore Medical Center at Dorchester</v>
          </cell>
        </row>
        <row r="18">
          <cell r="C18">
            <v>210011</v>
          </cell>
          <cell r="D18" t="str">
            <v>Ascension St. Agnes Hospital</v>
          </cell>
        </row>
        <row r="19">
          <cell r="C19">
            <v>210012</v>
          </cell>
          <cell r="D19" t="str">
            <v>Sinai Hospital</v>
          </cell>
        </row>
        <row r="20">
          <cell r="C20">
            <v>210015</v>
          </cell>
          <cell r="D20" t="str">
            <v>MedStar Franklin Square Hospital Center</v>
          </cell>
        </row>
        <row r="21">
          <cell r="C21">
            <v>210016</v>
          </cell>
          <cell r="D21" t="str">
            <v>Adventist White Oak</v>
          </cell>
        </row>
        <row r="22">
          <cell r="C22">
            <v>210017</v>
          </cell>
          <cell r="D22" t="str">
            <v>Garrett County Memorial Hospital</v>
          </cell>
        </row>
        <row r="23">
          <cell r="C23">
            <v>210018</v>
          </cell>
          <cell r="D23" t="str">
            <v>MedStar Montgomery Medical Center</v>
          </cell>
        </row>
        <row r="24">
          <cell r="C24">
            <v>210019</v>
          </cell>
          <cell r="D24" t="str">
            <v>TidalHealth Peninsula Regional, Inc</v>
          </cell>
        </row>
        <row r="25">
          <cell r="C25">
            <v>210022</v>
          </cell>
          <cell r="D25" t="str">
            <v>Suburban Hospital</v>
          </cell>
        </row>
        <row r="26">
          <cell r="C26">
            <v>210023</v>
          </cell>
          <cell r="D26" t="str">
            <v>Anne Arundel Medical Center</v>
          </cell>
        </row>
        <row r="27">
          <cell r="C27">
            <v>210024</v>
          </cell>
          <cell r="D27" t="str">
            <v>MedStar Union Memorial Hospital</v>
          </cell>
        </row>
        <row r="28">
          <cell r="C28">
            <v>210027</v>
          </cell>
          <cell r="D28" t="str">
            <v>Western Maryland Regional Medical Center</v>
          </cell>
        </row>
        <row r="29">
          <cell r="C29">
            <v>210028</v>
          </cell>
          <cell r="D29" t="str">
            <v>MedStar St. Mary's Hospital</v>
          </cell>
        </row>
        <row r="30">
          <cell r="C30">
            <v>210029</v>
          </cell>
          <cell r="D30" t="str">
            <v>Johns Hopkins Bayview Medical Center</v>
          </cell>
        </row>
        <row r="31">
          <cell r="C31">
            <v>210030</v>
          </cell>
          <cell r="D31" t="str">
            <v>University of Maryland Shore Medical Center at Chestertown</v>
          </cell>
        </row>
        <row r="32">
          <cell r="C32">
            <v>210032</v>
          </cell>
          <cell r="D32" t="str">
            <v>ChristianaCare, Union</v>
          </cell>
        </row>
        <row r="33">
          <cell r="C33">
            <v>210033</v>
          </cell>
          <cell r="D33" t="str">
            <v>Carroll Hospital Center</v>
          </cell>
        </row>
        <row r="34">
          <cell r="C34">
            <v>210034</v>
          </cell>
          <cell r="D34" t="str">
            <v>MedStar Harbor Hospital Center</v>
          </cell>
        </row>
        <row r="35">
          <cell r="C35">
            <v>210035</v>
          </cell>
          <cell r="D35" t="str">
            <v>University of Maryland Charles Regional Medical Center</v>
          </cell>
        </row>
        <row r="36">
          <cell r="C36">
            <v>210037</v>
          </cell>
          <cell r="D36" t="str">
            <v>University of Maryland Shore Medical Center at Easton</v>
          </cell>
        </row>
        <row r="37">
          <cell r="C37">
            <v>210038</v>
          </cell>
          <cell r="D37" t="str">
            <v>University of Maryland Medical Center Midtown Campus</v>
          </cell>
        </row>
        <row r="38">
          <cell r="C38">
            <v>210039</v>
          </cell>
          <cell r="D38" t="str">
            <v>Calvert Memorial Hospital</v>
          </cell>
        </row>
        <row r="39">
          <cell r="C39">
            <v>210040</v>
          </cell>
          <cell r="D39" t="str">
            <v>Northwest Hospital Center</v>
          </cell>
        </row>
        <row r="40">
          <cell r="C40">
            <v>210043</v>
          </cell>
          <cell r="D40" t="str">
            <v>University of Maryland Baltimore Washington Medical Center</v>
          </cell>
        </row>
        <row r="41">
          <cell r="C41">
            <v>210044</v>
          </cell>
          <cell r="D41" t="str">
            <v>Greater Baltimore Medical Center</v>
          </cell>
        </row>
        <row r="42">
          <cell r="C42">
            <v>210045</v>
          </cell>
          <cell r="D42" t="str">
            <v>TidalHealth McCready Pavillion</v>
          </cell>
        </row>
        <row r="43">
          <cell r="C43">
            <v>210048</v>
          </cell>
          <cell r="D43" t="str">
            <v>Howard County General Hospital</v>
          </cell>
        </row>
        <row r="44">
          <cell r="C44">
            <v>210049</v>
          </cell>
          <cell r="D44" t="str">
            <v>Upper Chesapeake Medical Center</v>
          </cell>
        </row>
        <row r="45">
          <cell r="C45">
            <v>210051</v>
          </cell>
          <cell r="D45" t="str">
            <v>Doctors Community Hospital</v>
          </cell>
        </row>
        <row r="46">
          <cell r="C46">
            <v>210056</v>
          </cell>
          <cell r="D46" t="str">
            <v>MedStar Good Samaritan Hospital</v>
          </cell>
        </row>
        <row r="47">
          <cell r="C47">
            <v>210057</v>
          </cell>
          <cell r="D47" t="str">
            <v>Shady Grove Adventist Hospital</v>
          </cell>
        </row>
        <row r="48">
          <cell r="C48">
            <v>210058</v>
          </cell>
          <cell r="D48" t="str">
            <v>University of Maryland Rehabilitation &amp; Orthopaedic Institute</v>
          </cell>
        </row>
        <row r="49">
          <cell r="C49">
            <v>210060</v>
          </cell>
          <cell r="D49" t="str">
            <v>Fort Washington Medical Center</v>
          </cell>
        </row>
        <row r="50">
          <cell r="C50">
            <v>210061</v>
          </cell>
          <cell r="D50" t="str">
            <v>Atlantic General Hospital</v>
          </cell>
        </row>
        <row r="51">
          <cell r="C51">
            <v>210062</v>
          </cell>
          <cell r="D51" t="str">
            <v>MedStar Southern Maryland Hospital Center</v>
          </cell>
        </row>
        <row r="52">
          <cell r="C52">
            <v>210063</v>
          </cell>
          <cell r="D52" t="str">
            <v>University of Maryland St. Joseph Medical Center</v>
          </cell>
        </row>
        <row r="53">
          <cell r="C53">
            <v>210064</v>
          </cell>
          <cell r="D53" t="str">
            <v>Levindale</v>
          </cell>
        </row>
        <row r="54">
          <cell r="C54">
            <v>210065</v>
          </cell>
          <cell r="D54" t="str">
            <v>Holy Cross Hospital - Germantown</v>
          </cell>
        </row>
        <row r="55">
          <cell r="C55">
            <v>218992</v>
          </cell>
          <cell r="D55" t="str">
            <v>University of Maryland - MIEMSS</v>
          </cell>
        </row>
        <row r="57">
          <cell r="D57" t="str">
            <v>Statewide Total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AC80-0FDF-4463-BEB4-38D2F51D332F}">
  <sheetPr>
    <pageSetUpPr fitToPage="1"/>
  </sheetPr>
  <dimension ref="A1:AR62"/>
  <sheetViews>
    <sheetView showGridLines="0" tabSelected="1" topLeftCell="B1" zoomScale="80" zoomScaleNormal="80" workbookViewId="0">
      <pane xSplit="3" ySplit="10" topLeftCell="E11" activePane="bottomRight" state="frozen"/>
      <selection activeCell="B1" sqref="B1"/>
      <selection pane="topRight" activeCell="E1" sqref="E1"/>
      <selection pane="bottomLeft" activeCell="B11" sqref="B11"/>
      <selection pane="bottomRight" activeCell="V33" sqref="V33"/>
    </sheetView>
  </sheetViews>
  <sheetFormatPr defaultColWidth="9.765625" defaultRowHeight="15.5"/>
  <cols>
    <col min="1" max="1" width="2.765625" style="1" hidden="1" customWidth="1"/>
    <col min="2" max="2" width="2.765625" style="1" customWidth="1"/>
    <col min="3" max="3" width="7.765625" style="1" customWidth="1"/>
    <col min="4" max="4" width="37.765625" style="1" customWidth="1"/>
    <col min="5" max="5" width="13.765625" style="1" customWidth="1"/>
    <col min="6" max="6" width="17.3046875" style="1" bestFit="1" customWidth="1"/>
    <col min="7" max="8" width="13.765625" style="1" customWidth="1"/>
    <col min="9" max="9" width="13.765625" style="1" hidden="1" customWidth="1"/>
    <col min="10" max="10" width="2.69140625" style="1" customWidth="1"/>
    <col min="11" max="11" width="13.765625" style="1" customWidth="1"/>
    <col min="12" max="12" width="15.765625" style="1" customWidth="1"/>
    <col min="13" max="14" width="13.765625" style="1" customWidth="1"/>
    <col min="15" max="15" width="13.765625" style="1" hidden="1" customWidth="1"/>
    <col min="16" max="16" width="5" style="1" customWidth="1"/>
    <col min="17" max="17" width="14.07421875" style="1" customWidth="1"/>
    <col min="18" max="18" width="12.765625" style="1" customWidth="1"/>
    <col min="19" max="16384" width="9.765625" style="1"/>
  </cols>
  <sheetData>
    <row r="1" spans="3:44" ht="32.5" customHeight="1">
      <c r="D1" s="2" t="s">
        <v>0</v>
      </c>
      <c r="E1" s="3" t="s">
        <v>1</v>
      </c>
      <c r="F1" s="4"/>
      <c r="G1" s="4"/>
      <c r="H1" s="5"/>
      <c r="I1" s="5"/>
      <c r="J1" s="5"/>
      <c r="K1" s="5"/>
      <c r="L1" s="5"/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3:44" ht="18">
      <c r="C2" s="6"/>
      <c r="D2" s="6"/>
      <c r="E2" s="8" t="str">
        <f>"ADJUSTED PAYMENTS AT September 1, "&amp;VALUE(RIGHT([1]Input!A2,4)-1)</f>
        <v>ADJUSTED PAYMENTS AT September 1, 2023</v>
      </c>
      <c r="F2" s="8"/>
      <c r="G2" s="8"/>
      <c r="H2" s="5"/>
      <c r="I2" s="5"/>
      <c r="J2" s="5"/>
      <c r="K2" s="5"/>
      <c r="L2" s="5"/>
      <c r="M2" s="5"/>
      <c r="N2" s="9"/>
      <c r="O2" s="10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3:44" ht="18">
      <c r="C3" s="6"/>
      <c r="D3" s="6"/>
      <c r="E3" s="8"/>
      <c r="F3" s="8"/>
      <c r="G3" s="8"/>
      <c r="H3" s="5"/>
      <c r="I3" s="5"/>
      <c r="J3" s="5"/>
      <c r="K3" s="5"/>
      <c r="L3" s="5"/>
      <c r="M3" s="5"/>
      <c r="N3" s="9"/>
      <c r="O3" s="10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3:44">
      <c r="C4" s="6"/>
      <c r="D4" s="6"/>
      <c r="E4" s="11" t="s">
        <v>2</v>
      </c>
      <c r="F4" s="12"/>
      <c r="G4" s="12"/>
      <c r="H4" s="13"/>
      <c r="I4" s="14"/>
      <c r="J4" s="6"/>
      <c r="K4" s="11" t="s">
        <v>3</v>
      </c>
      <c r="L4" s="15"/>
      <c r="M4" s="15"/>
      <c r="N4" s="12"/>
      <c r="O4" s="16"/>
      <c r="P4" s="1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3:44">
      <c r="C5" s="6"/>
      <c r="D5" s="6"/>
      <c r="E5" s="18" t="s">
        <v>4</v>
      </c>
      <c r="F5" s="19" t="s">
        <v>5</v>
      </c>
      <c r="G5" s="19"/>
      <c r="H5" s="20" t="s">
        <v>4</v>
      </c>
      <c r="I5" s="21" t="s">
        <v>6</v>
      </c>
      <c r="J5" s="17"/>
      <c r="K5" s="18" t="s">
        <v>4</v>
      </c>
      <c r="L5" s="19" t="s">
        <v>5</v>
      </c>
      <c r="M5" s="19"/>
      <c r="N5" s="20" t="s">
        <v>4</v>
      </c>
      <c r="O5" s="21" t="s">
        <v>6</v>
      </c>
      <c r="P5" s="1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3:44">
      <c r="C6" s="6"/>
      <c r="D6" s="6"/>
      <c r="E6" s="18" t="s">
        <v>7</v>
      </c>
      <c r="F6" s="19" t="s">
        <v>8</v>
      </c>
      <c r="G6" s="19" t="s">
        <v>9</v>
      </c>
      <c r="H6" s="20" t="s">
        <v>10</v>
      </c>
      <c r="I6" s="21" t="s">
        <v>11</v>
      </c>
      <c r="J6" s="17"/>
      <c r="K6" s="18" t="s">
        <v>7</v>
      </c>
      <c r="L6" s="19" t="s">
        <v>8</v>
      </c>
      <c r="M6" s="19" t="s">
        <v>9</v>
      </c>
      <c r="N6" s="20" t="s">
        <v>10</v>
      </c>
      <c r="O6" s="21" t="s">
        <v>12</v>
      </c>
      <c r="P6" s="1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3:44">
      <c r="C7" s="6"/>
      <c r="D7" s="6"/>
      <c r="E7" s="18" t="s">
        <v>13</v>
      </c>
      <c r="F7" s="19" t="s">
        <v>14</v>
      </c>
      <c r="G7" s="19" t="s">
        <v>13</v>
      </c>
      <c r="H7" s="20" t="s">
        <v>13</v>
      </c>
      <c r="I7" s="21" t="str">
        <f>"Sept. "&amp;VALUE(RIGHT([1]Input!A2,4)-1)</f>
        <v>Sept. 2023</v>
      </c>
      <c r="J7" s="17"/>
      <c r="K7" s="18" t="s">
        <v>13</v>
      </c>
      <c r="L7" s="19" t="s">
        <v>14</v>
      </c>
      <c r="M7" s="19" t="s">
        <v>13</v>
      </c>
      <c r="N7" s="20" t="s">
        <v>13</v>
      </c>
      <c r="O7" s="21" t="str">
        <f>I7</f>
        <v>Sept. 2023</v>
      </c>
      <c r="P7" s="1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3:44">
      <c r="C8" s="6"/>
      <c r="D8" s="22"/>
      <c r="E8" s="23" t="s">
        <v>15</v>
      </c>
      <c r="F8" s="24" t="str">
        <f>"Based on July "&amp;VALUE(RIGHT([1]Input!A2,4)-2)</f>
        <v>Based on July 2022</v>
      </c>
      <c r="G8" s="25" t="s">
        <v>15</v>
      </c>
      <c r="H8" s="26" t="s">
        <v>15</v>
      </c>
      <c r="I8" s="21" t="str">
        <f>"to June " &amp; VALUE(RIGHT([1]Input!A2,4))</f>
        <v>to June 2024</v>
      </c>
      <c r="J8" s="17"/>
      <c r="K8" s="23" t="s">
        <v>16</v>
      </c>
      <c r="L8" s="24" t="str">
        <f>F8</f>
        <v>Based on July 2022</v>
      </c>
      <c r="M8" s="25" t="s">
        <v>16</v>
      </c>
      <c r="N8" s="26" t="s">
        <v>16</v>
      </c>
      <c r="O8" s="21" t="str">
        <f>I8</f>
        <v>to June 2024</v>
      </c>
      <c r="P8" s="1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3:44" ht="5.25" customHeight="1">
      <c r="C9" s="6"/>
      <c r="D9" s="22"/>
      <c r="E9" s="27"/>
      <c r="F9" s="19"/>
      <c r="G9" s="28"/>
      <c r="H9" s="29"/>
      <c r="I9" s="21"/>
      <c r="J9" s="17"/>
      <c r="K9" s="27"/>
      <c r="L9" s="19"/>
      <c r="M9" s="28"/>
      <c r="N9" s="29"/>
      <c r="O9" s="21"/>
      <c r="P9" s="1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3:44" s="30" customFormat="1">
      <c r="C10" s="31" t="s">
        <v>17</v>
      </c>
      <c r="D10" s="31" t="str">
        <f>'[1]UCC Fund Calc FY2024'!D57</f>
        <v>Statewide Total</v>
      </c>
      <c r="E10" s="32">
        <f>SUM(E11:E57)</f>
        <v>-121233463.83311152</v>
      </c>
      <c r="F10" s="33">
        <f>SUM(F11:F57)</f>
        <v>-1243547.7996403724</v>
      </c>
      <c r="G10" s="33">
        <f>SUM(G11:G57)</f>
        <v>-122477011.6327519</v>
      </c>
      <c r="H10" s="34">
        <f>SUM(H11:H57)</f>
        <v>-10206417.636062659</v>
      </c>
      <c r="I10" s="33">
        <f>SUM(I11:I57)</f>
        <v>-102064176.36062661</v>
      </c>
      <c r="J10" s="35"/>
      <c r="K10" s="32">
        <f>SUM(K11:K57)</f>
        <v>124213382.90938768</v>
      </c>
      <c r="L10" s="33">
        <f>SUM(L11:L57)</f>
        <v>1134117.9513523802</v>
      </c>
      <c r="M10" s="33">
        <f>SUM(M11:M57)</f>
        <v>125347500.86074007</v>
      </c>
      <c r="N10" s="36">
        <f>SUM(N11:N57)</f>
        <v>10445625.071728341</v>
      </c>
      <c r="O10" s="33">
        <f>SUM(O11:O57)</f>
        <v>104456250.7172834</v>
      </c>
      <c r="P10" s="37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</row>
    <row r="11" spans="3:44">
      <c r="C11" s="6">
        <f>'[1]UCC Fund Calc FY2024'!C9</f>
        <v>210001</v>
      </c>
      <c r="D11" s="6" t="str">
        <f>'[1]UCC Fund Calc FY2024'!D9</f>
        <v>Meritus Medical Center</v>
      </c>
      <c r="E11" s="39">
        <v>-3766976.3209848404</v>
      </c>
      <c r="F11" s="40">
        <v>-70303.167157173157</v>
      </c>
      <c r="G11" s="40">
        <v>-3837279.4881420135</v>
      </c>
      <c r="H11" s="41">
        <v>-319773.29067850113</v>
      </c>
      <c r="I11" s="40">
        <v>-3197732.9067850113</v>
      </c>
      <c r="J11" s="42"/>
      <c r="K11" s="39">
        <v>0</v>
      </c>
      <c r="L11" s="40">
        <v>0</v>
      </c>
      <c r="M11" s="40">
        <v>0</v>
      </c>
      <c r="N11" s="41">
        <v>0</v>
      </c>
      <c r="O11" s="40">
        <f t="shared" ref="O11:O56" si="0">N11*10</f>
        <v>0</v>
      </c>
      <c r="P11"/>
      <c r="Q11"/>
      <c r="R11"/>
      <c r="S11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3:44">
      <c r="C12" s="6">
        <f>'[1]UCC Fund Calc FY2024'!C10</f>
        <v>210002</v>
      </c>
      <c r="D12" s="6" t="str">
        <f>'[1]UCC Fund Calc FY2024'!D10</f>
        <v>University of Maryland Medical Center</v>
      </c>
      <c r="E12" s="39">
        <v>0</v>
      </c>
      <c r="F12" s="40">
        <v>0</v>
      </c>
      <c r="G12" s="40">
        <v>0</v>
      </c>
      <c r="H12" s="41">
        <v>0</v>
      </c>
      <c r="I12" s="40">
        <v>0</v>
      </c>
      <c r="J12" s="42"/>
      <c r="K12" s="39">
        <v>11489338.564492941</v>
      </c>
      <c r="L12" s="40">
        <v>117187.3347389698</v>
      </c>
      <c r="M12" s="40">
        <v>11606525.899231911</v>
      </c>
      <c r="N12" s="41">
        <v>967210.49160265923</v>
      </c>
      <c r="O12" s="40">
        <f t="shared" si="0"/>
        <v>9672104.9160265923</v>
      </c>
      <c r="P12"/>
      <c r="Q12"/>
      <c r="R12"/>
      <c r="S12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3:44">
      <c r="C13" s="6">
        <f>'[1]UCC Fund Calc FY2024'!C11</f>
        <v>210003</v>
      </c>
      <c r="D13" s="6" t="str">
        <f>'[1]UCC Fund Calc FY2024'!D11</f>
        <v>UM Capital Region Medical Center</v>
      </c>
      <c r="E13" s="39">
        <v>-27120224.331314862</v>
      </c>
      <c r="F13" s="40">
        <v>-417217.88445752859</v>
      </c>
      <c r="G13" s="40">
        <v>-27537442.21577239</v>
      </c>
      <c r="H13" s="41">
        <v>-2294786.8513143659</v>
      </c>
      <c r="I13" s="40">
        <v>-22947868.513143659</v>
      </c>
      <c r="J13" s="42"/>
      <c r="K13" s="39">
        <v>0</v>
      </c>
      <c r="L13" s="40">
        <v>0</v>
      </c>
      <c r="M13" s="40">
        <v>0</v>
      </c>
      <c r="N13" s="41">
        <v>0</v>
      </c>
      <c r="O13" s="40">
        <f t="shared" si="0"/>
        <v>0</v>
      </c>
      <c r="P13"/>
      <c r="Q13"/>
      <c r="R13"/>
      <c r="S13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3:44">
      <c r="C14" s="6">
        <f>'[1]UCC Fund Calc FY2024'!C12</f>
        <v>210004</v>
      </c>
      <c r="D14" s="6" t="str">
        <f>'[1]UCC Fund Calc FY2024'!D12</f>
        <v>Holy Cross Hospital</v>
      </c>
      <c r="E14" s="39">
        <v>-17814862.797694921</v>
      </c>
      <c r="F14" s="40">
        <v>228510.48080331087</v>
      </c>
      <c r="G14" s="40">
        <v>-17586352.316891611</v>
      </c>
      <c r="H14" s="41">
        <v>-1465529.3597409676</v>
      </c>
      <c r="I14" s="40">
        <v>-14655293.597409677</v>
      </c>
      <c r="J14" s="42"/>
      <c r="K14" s="39">
        <v>0</v>
      </c>
      <c r="L14" s="40">
        <v>0</v>
      </c>
      <c r="M14" s="40">
        <v>0</v>
      </c>
      <c r="N14" s="41">
        <v>0</v>
      </c>
      <c r="O14" s="40">
        <f t="shared" si="0"/>
        <v>0</v>
      </c>
      <c r="P14"/>
      <c r="Q14"/>
      <c r="R14"/>
      <c r="S14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3:44">
      <c r="C15" s="6">
        <f>'[1]UCC Fund Calc FY2024'!C13</f>
        <v>210005</v>
      </c>
      <c r="D15" s="6" t="str">
        <f>'[1]UCC Fund Calc FY2024'!D13</f>
        <v>Frederick Health Hospital</v>
      </c>
      <c r="E15" s="39">
        <v>0</v>
      </c>
      <c r="F15" s="40">
        <v>0</v>
      </c>
      <c r="G15" s="40">
        <v>0</v>
      </c>
      <c r="H15" s="41">
        <v>0</v>
      </c>
      <c r="I15" s="40">
        <v>0</v>
      </c>
      <c r="J15" s="42"/>
      <c r="K15" s="39">
        <v>661695.73623204231</v>
      </c>
      <c r="L15" s="40">
        <v>-1019.9117858409882</v>
      </c>
      <c r="M15" s="40">
        <v>660675.82444620132</v>
      </c>
      <c r="N15" s="41">
        <v>55056.318703850113</v>
      </c>
      <c r="O15" s="40">
        <f t="shared" si="0"/>
        <v>550563.18703850114</v>
      </c>
      <c r="P15"/>
      <c r="Q15"/>
      <c r="R15"/>
      <c r="S15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3:44">
      <c r="C16" s="6">
        <f>'[1]UCC Fund Calc FY2024'!C14</f>
        <v>210006</v>
      </c>
      <c r="D16" s="6" t="str">
        <f>'[1]UCC Fund Calc FY2024'!D14</f>
        <v>Harford Memorial Hospital</v>
      </c>
      <c r="E16" s="39">
        <v>-1305121.4369542748</v>
      </c>
      <c r="F16" s="40">
        <v>21652.122669860721</v>
      </c>
      <c r="G16" s="40">
        <v>-1283469.3142844141</v>
      </c>
      <c r="H16" s="41">
        <v>-106955.77619036783</v>
      </c>
      <c r="I16" s="40">
        <v>-1069557.7619036783</v>
      </c>
      <c r="J16" s="42"/>
      <c r="K16" s="39">
        <v>0</v>
      </c>
      <c r="L16" s="40">
        <v>0</v>
      </c>
      <c r="M16" s="40">
        <v>0</v>
      </c>
      <c r="N16" s="41">
        <v>0</v>
      </c>
      <c r="O16" s="40">
        <f t="shared" si="0"/>
        <v>0</v>
      </c>
      <c r="P16"/>
      <c r="Q16"/>
      <c r="R16"/>
      <c r="S16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3:44">
      <c r="C17" s="6">
        <f>'[1]UCC Fund Calc FY2024'!C15</f>
        <v>210008</v>
      </c>
      <c r="D17" s="6" t="str">
        <f>'[1]UCC Fund Calc FY2024'!D15</f>
        <v>Mercy Medical Center</v>
      </c>
      <c r="E17" s="39">
        <v>0</v>
      </c>
      <c r="F17" s="40">
        <v>0</v>
      </c>
      <c r="G17" s="40">
        <v>0</v>
      </c>
      <c r="H17" s="41">
        <v>0</v>
      </c>
      <c r="I17" s="40">
        <v>0</v>
      </c>
      <c r="J17" s="42"/>
      <c r="K17" s="39">
        <v>1142189.5981935263</v>
      </c>
      <c r="L17" s="40">
        <v>-50394.011759400368</v>
      </c>
      <c r="M17" s="40">
        <v>1091795.5864341259</v>
      </c>
      <c r="N17" s="41">
        <v>90982.965536177158</v>
      </c>
      <c r="O17" s="40">
        <f t="shared" si="0"/>
        <v>909829.65536177158</v>
      </c>
      <c r="P17"/>
      <c r="Q17"/>
      <c r="R17"/>
      <c r="S1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3:44">
      <c r="C18" s="6">
        <f>'[1]UCC Fund Calc FY2024'!C16</f>
        <v>210009</v>
      </c>
      <c r="D18" s="6" t="str">
        <f>'[1]UCC Fund Calc FY2024'!D16</f>
        <v>Johns Hopkins Hospital</v>
      </c>
      <c r="E18" s="39">
        <v>0</v>
      </c>
      <c r="F18" s="40">
        <v>0</v>
      </c>
      <c r="G18" s="40">
        <v>0</v>
      </c>
      <c r="H18" s="41">
        <v>0</v>
      </c>
      <c r="I18" s="40">
        <v>0</v>
      </c>
      <c r="J18" s="42"/>
      <c r="K18" s="39">
        <v>36750612.280051708</v>
      </c>
      <c r="L18" s="40">
        <v>786648.48307657242</v>
      </c>
      <c r="M18" s="40">
        <v>37537260.763128281</v>
      </c>
      <c r="N18" s="41">
        <v>3128105.0635940232</v>
      </c>
      <c r="O18" s="40">
        <f t="shared" si="0"/>
        <v>31281050.635940231</v>
      </c>
      <c r="P18"/>
      <c r="Q18"/>
      <c r="R18"/>
      <c r="S18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3:44">
      <c r="C19" s="6">
        <f>'[1]UCC Fund Calc FY2024'!C17</f>
        <v>210010</v>
      </c>
      <c r="D19" s="6" t="str">
        <f>'[1]UCC Fund Calc FY2024'!D17</f>
        <v>University of Maryland Shore Medical Center at Dorchester</v>
      </c>
      <c r="E19" s="39">
        <v>0</v>
      </c>
      <c r="F19" s="40">
        <v>0</v>
      </c>
      <c r="G19" s="40">
        <v>0</v>
      </c>
      <c r="H19" s="41">
        <v>0</v>
      </c>
      <c r="I19" s="40">
        <v>0</v>
      </c>
      <c r="J19" s="42"/>
      <c r="K19" s="39">
        <v>1118504.1383951083</v>
      </c>
      <c r="L19" s="40">
        <v>110508.39301193506</v>
      </c>
      <c r="M19" s="40">
        <v>1229012.5314070433</v>
      </c>
      <c r="N19" s="41">
        <v>102417.71095058694</v>
      </c>
      <c r="O19" s="40">
        <f t="shared" si="0"/>
        <v>1024177.1095058694</v>
      </c>
      <c r="P19" s="1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3:44">
      <c r="C20" s="6">
        <f>'[1]UCC Fund Calc FY2024'!C18</f>
        <v>210011</v>
      </c>
      <c r="D20" s="6" t="str">
        <f>'[1]UCC Fund Calc FY2024'!D18</f>
        <v>Ascension St. Agnes Hospital</v>
      </c>
      <c r="E20" s="39">
        <v>-10635188.031855881</v>
      </c>
      <c r="F20" s="40">
        <v>-150069.97765791416</v>
      </c>
      <c r="G20" s="40">
        <v>-10785258.009513795</v>
      </c>
      <c r="H20" s="41">
        <v>-898771.50079281628</v>
      </c>
      <c r="I20" s="40">
        <v>-8987715.0079281628</v>
      </c>
      <c r="J20" s="42"/>
      <c r="K20" s="39">
        <v>0</v>
      </c>
      <c r="L20" s="40">
        <v>0</v>
      </c>
      <c r="M20" s="40">
        <v>0</v>
      </c>
      <c r="N20" s="41">
        <v>0</v>
      </c>
      <c r="O20" s="40">
        <f t="shared" si="0"/>
        <v>0</v>
      </c>
      <c r="P20" s="1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3:44">
      <c r="C21" s="6">
        <f>'[1]UCC Fund Calc FY2024'!C19</f>
        <v>210012</v>
      </c>
      <c r="D21" s="6" t="str">
        <f>'[1]UCC Fund Calc FY2024'!D19</f>
        <v>Sinai Hospital</v>
      </c>
      <c r="E21" s="39">
        <v>0</v>
      </c>
      <c r="F21" s="40">
        <v>0</v>
      </c>
      <c r="G21" s="40">
        <v>0</v>
      </c>
      <c r="H21" s="41">
        <v>0</v>
      </c>
      <c r="I21" s="40">
        <v>0</v>
      </c>
      <c r="J21" s="42"/>
      <c r="K21" s="39">
        <v>10675688.20617795</v>
      </c>
      <c r="L21" s="40">
        <v>69723.828056693077</v>
      </c>
      <c r="M21" s="40">
        <v>10745412.034234643</v>
      </c>
      <c r="N21" s="41">
        <v>895451.00285288692</v>
      </c>
      <c r="O21" s="40">
        <f t="shared" si="0"/>
        <v>8954510.0285288692</v>
      </c>
      <c r="P21" s="1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3:44">
      <c r="C22" s="6">
        <f>'[1]UCC Fund Calc FY2024'!C20</f>
        <v>210015</v>
      </c>
      <c r="D22" s="6" t="str">
        <f>'[1]UCC Fund Calc FY2024'!D20</f>
        <v>MedStar Franklin Square Hospital Center</v>
      </c>
      <c r="E22" s="39">
        <v>0</v>
      </c>
      <c r="F22" s="40">
        <v>0</v>
      </c>
      <c r="G22" s="40">
        <v>0</v>
      </c>
      <c r="H22" s="41">
        <v>0</v>
      </c>
      <c r="I22" s="40">
        <v>0</v>
      </c>
      <c r="J22" s="42"/>
      <c r="K22" s="39">
        <v>1448134.5321124792</v>
      </c>
      <c r="L22" s="40">
        <v>65603.375320076942</v>
      </c>
      <c r="M22" s="40">
        <v>1513737.9074325562</v>
      </c>
      <c r="N22" s="41">
        <v>126144.82561937968</v>
      </c>
      <c r="O22" s="40">
        <f t="shared" si="0"/>
        <v>1261448.2561937969</v>
      </c>
      <c r="P22" s="1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3:44">
      <c r="C23" s="6">
        <f>'[1]UCC Fund Calc FY2024'!C21</f>
        <v>210016</v>
      </c>
      <c r="D23" s="6" t="str">
        <f>'[1]UCC Fund Calc FY2024'!D21</f>
        <v>Adventist White Oak</v>
      </c>
      <c r="E23" s="39">
        <v>-8629249.891967237</v>
      </c>
      <c r="F23" s="40">
        <v>-135790.56286424398</v>
      </c>
      <c r="G23" s="40">
        <v>-8765040.454831481</v>
      </c>
      <c r="H23" s="41">
        <v>-730420.03790262341</v>
      </c>
      <c r="I23" s="40">
        <v>-7304200.3790262341</v>
      </c>
      <c r="J23" s="42"/>
      <c r="K23" s="39">
        <v>0</v>
      </c>
      <c r="L23" s="40">
        <v>0</v>
      </c>
      <c r="M23" s="40">
        <v>0</v>
      </c>
      <c r="N23" s="41">
        <v>0</v>
      </c>
      <c r="O23" s="40">
        <f t="shared" si="0"/>
        <v>0</v>
      </c>
      <c r="P23" s="1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3:44">
      <c r="C24" s="6">
        <f>'[1]UCC Fund Calc FY2024'!C22</f>
        <v>210017</v>
      </c>
      <c r="D24" s="6" t="str">
        <f>'[1]UCC Fund Calc FY2024'!D22</f>
        <v>Garrett County Memorial Hospital</v>
      </c>
      <c r="E24" s="39">
        <v>-2778715.8230307996</v>
      </c>
      <c r="F24" s="40">
        <v>-197499.49709329754</v>
      </c>
      <c r="G24" s="40">
        <v>-2976215.3201240972</v>
      </c>
      <c r="H24" s="41">
        <v>-248017.94334367476</v>
      </c>
      <c r="I24" s="40">
        <v>-2480179.4334367476</v>
      </c>
      <c r="J24" s="42"/>
      <c r="K24" s="39">
        <v>0</v>
      </c>
      <c r="L24" s="40">
        <v>0</v>
      </c>
      <c r="M24" s="40">
        <v>0</v>
      </c>
      <c r="N24" s="41">
        <v>0</v>
      </c>
      <c r="O24" s="40">
        <f t="shared" si="0"/>
        <v>0</v>
      </c>
      <c r="P24" s="1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3:44">
      <c r="C25" s="6">
        <f>'[1]UCC Fund Calc FY2024'!C23</f>
        <v>210018</v>
      </c>
      <c r="D25" s="6" t="str">
        <f>'[1]UCC Fund Calc FY2024'!D23</f>
        <v>MedStar Montgomery Medical Center</v>
      </c>
      <c r="E25" s="39">
        <v>0</v>
      </c>
      <c r="F25" s="40">
        <v>0</v>
      </c>
      <c r="G25" s="40">
        <v>0</v>
      </c>
      <c r="H25" s="41">
        <v>0</v>
      </c>
      <c r="I25" s="40">
        <v>0</v>
      </c>
      <c r="J25" s="42"/>
      <c r="K25" s="39">
        <v>1976594.8183812797</v>
      </c>
      <c r="L25" s="40">
        <v>76495.078904539347</v>
      </c>
      <c r="M25" s="40">
        <v>2053089.8972858191</v>
      </c>
      <c r="N25" s="41">
        <v>171090.82477381825</v>
      </c>
      <c r="O25" s="40">
        <f t="shared" si="0"/>
        <v>1710908.2477381825</v>
      </c>
      <c r="P25" s="1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3:44">
      <c r="C26" s="6">
        <f>'[1]UCC Fund Calc FY2024'!C24</f>
        <v>210019</v>
      </c>
      <c r="D26" s="6" t="str">
        <f>'[1]UCC Fund Calc FY2024'!D24</f>
        <v>TidalHealth Peninsula Regional, Inc</v>
      </c>
      <c r="E26" s="39">
        <v>-1958006.0945833921</v>
      </c>
      <c r="F26" s="40">
        <v>40605.864760637283</v>
      </c>
      <c r="G26" s="40">
        <v>-1917400.2298227549</v>
      </c>
      <c r="H26" s="41">
        <v>-159783.35248522958</v>
      </c>
      <c r="I26" s="40">
        <v>-1597833.5248522959</v>
      </c>
      <c r="J26" s="42"/>
      <c r="K26" s="39">
        <v>0</v>
      </c>
      <c r="L26" s="40">
        <v>0</v>
      </c>
      <c r="M26" s="40">
        <v>0</v>
      </c>
      <c r="N26" s="41">
        <v>0</v>
      </c>
      <c r="O26" s="40">
        <f t="shared" si="0"/>
        <v>0</v>
      </c>
      <c r="P26" s="1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3:44">
      <c r="C27" s="6">
        <f>'[1]UCC Fund Calc FY2024'!C25</f>
        <v>210022</v>
      </c>
      <c r="D27" s="6" t="str">
        <f>'[1]UCC Fund Calc FY2024'!D25</f>
        <v>Suburban Hospital</v>
      </c>
      <c r="E27" s="39">
        <v>0</v>
      </c>
      <c r="F27" s="40">
        <v>0</v>
      </c>
      <c r="G27" s="40">
        <v>0</v>
      </c>
      <c r="H27" s="41">
        <v>0</v>
      </c>
      <c r="I27" s="40">
        <v>0</v>
      </c>
      <c r="J27" s="42"/>
      <c r="K27" s="39">
        <v>4742010.102699101</v>
      </c>
      <c r="L27" s="40">
        <v>32140.936586558819</v>
      </c>
      <c r="M27" s="40">
        <v>4774151.0392856598</v>
      </c>
      <c r="N27" s="41">
        <v>397845.91994047165</v>
      </c>
      <c r="O27" s="40">
        <f t="shared" si="0"/>
        <v>3978459.1994047165</v>
      </c>
      <c r="P27" s="1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3:44">
      <c r="C28" s="6">
        <f>'[1]UCC Fund Calc FY2024'!C26</f>
        <v>210023</v>
      </c>
      <c r="D28" s="6" t="str">
        <f>'[1]UCC Fund Calc FY2024'!D26</f>
        <v>Anne Arundel Medical Center</v>
      </c>
      <c r="E28" s="39">
        <v>0</v>
      </c>
      <c r="F28" s="40">
        <v>0</v>
      </c>
      <c r="G28" s="40">
        <v>0</v>
      </c>
      <c r="H28" s="41">
        <v>0</v>
      </c>
      <c r="I28" s="40">
        <v>0</v>
      </c>
      <c r="J28" s="42"/>
      <c r="K28" s="39">
        <v>12610534.136282682</v>
      </c>
      <c r="L28" s="40">
        <v>-207978.58287990093</v>
      </c>
      <c r="M28" s="40">
        <v>12402555.553402781</v>
      </c>
      <c r="N28" s="41">
        <v>1033546.2961168984</v>
      </c>
      <c r="O28" s="40">
        <f t="shared" si="0"/>
        <v>10335462.961168984</v>
      </c>
      <c r="P28" s="1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3:44">
      <c r="C29" s="6">
        <f>'[1]UCC Fund Calc FY2024'!C27</f>
        <v>210024</v>
      </c>
      <c r="D29" s="6" t="str">
        <f>'[1]UCC Fund Calc FY2024'!D27</f>
        <v>MedStar Union Memorial Hospital</v>
      </c>
      <c r="E29" s="39">
        <v>0</v>
      </c>
      <c r="F29" s="40">
        <v>0</v>
      </c>
      <c r="G29" s="40">
        <v>0</v>
      </c>
      <c r="H29" s="41">
        <v>0</v>
      </c>
      <c r="I29" s="40">
        <v>0</v>
      </c>
      <c r="J29" s="42"/>
      <c r="K29" s="39">
        <v>1315807.4548932314</v>
      </c>
      <c r="L29" s="40">
        <v>58820.219023168087</v>
      </c>
      <c r="M29" s="40">
        <v>1374627.6739163995</v>
      </c>
      <c r="N29" s="41">
        <v>114552.30615969996</v>
      </c>
      <c r="O29" s="40">
        <f t="shared" si="0"/>
        <v>1145523.0615969996</v>
      </c>
      <c r="P29" s="1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3:44">
      <c r="C30" s="6">
        <f>'[1]UCC Fund Calc FY2024'!C28</f>
        <v>210027</v>
      </c>
      <c r="D30" s="6" t="str">
        <f>'[1]UCC Fund Calc FY2024'!D28</f>
        <v>Western Maryland Regional Medical Center</v>
      </c>
      <c r="E30" s="39">
        <v>-7505501.3191729784</v>
      </c>
      <c r="F30" s="40">
        <v>-4241.4965620040894</v>
      </c>
      <c r="G30" s="40">
        <v>-7509742.8157349825</v>
      </c>
      <c r="H30" s="41">
        <v>-625811.90131124854</v>
      </c>
      <c r="I30" s="40">
        <v>-6258119.0131124854</v>
      </c>
      <c r="J30" s="42"/>
      <c r="K30" s="39">
        <v>0</v>
      </c>
      <c r="L30" s="40">
        <v>0</v>
      </c>
      <c r="M30" s="40">
        <v>0</v>
      </c>
      <c r="N30" s="41">
        <v>0</v>
      </c>
      <c r="O30" s="40">
        <f t="shared" si="0"/>
        <v>0</v>
      </c>
      <c r="P30" s="1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3:44">
      <c r="C31" s="6">
        <f>'[1]UCC Fund Calc FY2024'!C29</f>
        <v>210028</v>
      </c>
      <c r="D31" s="6" t="str">
        <f>'[1]UCC Fund Calc FY2024'!D29</f>
        <v>MedStar St. Mary's Hospital</v>
      </c>
      <c r="E31" s="39">
        <v>0</v>
      </c>
      <c r="F31" s="40">
        <v>0</v>
      </c>
      <c r="G31" s="40">
        <v>0</v>
      </c>
      <c r="H31" s="41">
        <v>0</v>
      </c>
      <c r="I31" s="40">
        <v>0</v>
      </c>
      <c r="J31" s="42"/>
      <c r="K31" s="39">
        <v>2892055.356126368</v>
      </c>
      <c r="L31" s="40">
        <v>11624.26915794611</v>
      </c>
      <c r="M31" s="40">
        <v>2903679.6252843142</v>
      </c>
      <c r="N31" s="41">
        <v>241973.30210702619</v>
      </c>
      <c r="O31" s="40">
        <f t="shared" si="0"/>
        <v>2419733.021070262</v>
      </c>
      <c r="P31" s="1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3:44">
      <c r="C32" s="6">
        <f>'[1]UCC Fund Calc FY2024'!C30</f>
        <v>210029</v>
      </c>
      <c r="D32" s="6" t="str">
        <f>'[1]UCC Fund Calc FY2024'!D30</f>
        <v>Johns Hopkins Bayview Medical Center</v>
      </c>
      <c r="E32" s="39">
        <v>-8680504.2815784216</v>
      </c>
      <c r="F32" s="40">
        <v>-52193.503766775131</v>
      </c>
      <c r="G32" s="40">
        <v>-8732697.7853451967</v>
      </c>
      <c r="H32" s="41">
        <v>-727724.81544543302</v>
      </c>
      <c r="I32" s="40">
        <v>-7277248.15445433</v>
      </c>
      <c r="J32" s="42"/>
      <c r="K32" s="39">
        <v>0</v>
      </c>
      <c r="L32" s="40">
        <v>0</v>
      </c>
      <c r="M32" s="40">
        <v>0</v>
      </c>
      <c r="N32" s="41">
        <v>0</v>
      </c>
      <c r="O32" s="40">
        <f t="shared" si="0"/>
        <v>0</v>
      </c>
      <c r="P32" s="1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3:44">
      <c r="C33" s="6">
        <f>'[1]UCC Fund Calc FY2024'!C31</f>
        <v>210030</v>
      </c>
      <c r="D33" s="6" t="str">
        <f>'[1]UCC Fund Calc FY2024'!D31</f>
        <v>University of Maryland Shore Medical Center at Chestertown</v>
      </c>
      <c r="E33" s="39">
        <v>-905298.73276706785</v>
      </c>
      <c r="F33" s="40">
        <v>5139.2557779327035</v>
      </c>
      <c r="G33" s="40">
        <v>-900159.47698913515</v>
      </c>
      <c r="H33" s="41">
        <v>-75013.289749094591</v>
      </c>
      <c r="I33" s="40">
        <v>-750132.89749094588</v>
      </c>
      <c r="J33" s="42"/>
      <c r="K33" s="39">
        <v>0</v>
      </c>
      <c r="L33" s="40">
        <v>0</v>
      </c>
      <c r="M33" s="40">
        <v>0</v>
      </c>
      <c r="N33" s="41">
        <v>0</v>
      </c>
      <c r="O33" s="40">
        <f t="shared" si="0"/>
        <v>0</v>
      </c>
      <c r="P33" s="1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3:44">
      <c r="C34" s="6">
        <f>'[1]UCC Fund Calc FY2024'!C32</f>
        <v>210032</v>
      </c>
      <c r="D34" s="6" t="str">
        <f>'[1]UCC Fund Calc FY2024'!D32</f>
        <v>ChristianaCare, Union</v>
      </c>
      <c r="E34" s="39">
        <v>0</v>
      </c>
      <c r="F34" s="40">
        <v>0</v>
      </c>
      <c r="G34" s="40">
        <v>0</v>
      </c>
      <c r="H34" s="41">
        <v>0</v>
      </c>
      <c r="I34" s="40">
        <v>0</v>
      </c>
      <c r="J34" s="42"/>
      <c r="K34" s="39">
        <v>294411.17308390141</v>
      </c>
      <c r="L34" s="40">
        <v>-27194.013167440891</v>
      </c>
      <c r="M34" s="40">
        <v>267217.15991646051</v>
      </c>
      <c r="N34" s="41">
        <v>22268.096659705043</v>
      </c>
      <c r="O34" s="40">
        <f t="shared" si="0"/>
        <v>222680.96659705043</v>
      </c>
      <c r="P34" s="1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3:44">
      <c r="C35" s="6">
        <f>'[1]UCC Fund Calc FY2024'!C33</f>
        <v>210033</v>
      </c>
      <c r="D35" s="6" t="str">
        <f>'[1]UCC Fund Calc FY2024'!D33</f>
        <v>Carroll Hospital Center</v>
      </c>
      <c r="E35" s="39">
        <v>0</v>
      </c>
      <c r="F35" s="40">
        <v>0</v>
      </c>
      <c r="G35" s="40">
        <v>0</v>
      </c>
      <c r="H35" s="41">
        <v>0</v>
      </c>
      <c r="I35" s="40">
        <v>0</v>
      </c>
      <c r="J35" s="42"/>
      <c r="K35" s="39">
        <v>4984847.3886732459</v>
      </c>
      <c r="L35" s="40">
        <v>15532.612487405539</v>
      </c>
      <c r="M35" s="40">
        <v>5000380.0011606514</v>
      </c>
      <c r="N35" s="41">
        <v>416698.33343005431</v>
      </c>
      <c r="O35" s="40">
        <f t="shared" si="0"/>
        <v>4166983.3343005432</v>
      </c>
      <c r="P35" s="1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3:44">
      <c r="C36" s="6">
        <f>'[1]UCC Fund Calc FY2024'!C34</f>
        <v>210034</v>
      </c>
      <c r="D36" s="6" t="str">
        <f>'[1]UCC Fund Calc FY2024'!D34</f>
        <v>MedStar Harbor Hospital Center</v>
      </c>
      <c r="E36" s="39">
        <v>-2794718.3781461716</v>
      </c>
      <c r="F36" s="40">
        <v>-11364.361280560493</v>
      </c>
      <c r="G36" s="40">
        <v>-2806082.7394267321</v>
      </c>
      <c r="H36" s="41">
        <v>-233840.228285561</v>
      </c>
      <c r="I36" s="40">
        <v>-2338402.2828556099</v>
      </c>
      <c r="J36" s="42"/>
      <c r="K36" s="39">
        <v>0</v>
      </c>
      <c r="L36" s="40">
        <v>0</v>
      </c>
      <c r="M36" s="40">
        <v>0</v>
      </c>
      <c r="N36" s="41">
        <v>0</v>
      </c>
      <c r="O36" s="40">
        <f t="shared" si="0"/>
        <v>0</v>
      </c>
      <c r="P36" s="1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</row>
    <row r="37" spans="3:44">
      <c r="C37" s="6">
        <f>'[1]UCC Fund Calc FY2024'!C35</f>
        <v>210035</v>
      </c>
      <c r="D37" s="6" t="str">
        <f>'[1]UCC Fund Calc FY2024'!D35</f>
        <v>University of Maryland Charles Regional Medical Center</v>
      </c>
      <c r="E37" s="39">
        <v>-2406875.690272063</v>
      </c>
      <c r="F37" s="40">
        <v>-17732.618021041155</v>
      </c>
      <c r="G37" s="40">
        <v>-2424608.3082931042</v>
      </c>
      <c r="H37" s="41">
        <v>-202050.69235775867</v>
      </c>
      <c r="I37" s="40">
        <v>-2020506.9235775867</v>
      </c>
      <c r="J37" s="42"/>
      <c r="K37" s="39">
        <v>0</v>
      </c>
      <c r="L37" s="40">
        <v>0</v>
      </c>
      <c r="M37" s="40">
        <v>0</v>
      </c>
      <c r="N37" s="41">
        <v>0</v>
      </c>
      <c r="O37" s="40">
        <f t="shared" si="0"/>
        <v>0</v>
      </c>
      <c r="P37" s="1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</row>
    <row r="38" spans="3:44">
      <c r="C38" s="6">
        <f>'[1]UCC Fund Calc FY2024'!C36</f>
        <v>210037</v>
      </c>
      <c r="D38" s="6" t="str">
        <f>'[1]UCC Fund Calc FY2024'!D36</f>
        <v>University of Maryland Shore Medical Center at Easton</v>
      </c>
      <c r="E38" s="39">
        <v>0</v>
      </c>
      <c r="F38" s="40">
        <v>0</v>
      </c>
      <c r="G38" s="40">
        <v>0</v>
      </c>
      <c r="H38" s="41">
        <v>0</v>
      </c>
      <c r="I38" s="40">
        <v>0</v>
      </c>
      <c r="J38" s="42"/>
      <c r="K38" s="39">
        <v>1968047.5320385695</v>
      </c>
      <c r="L38" s="40">
        <v>20526.585004270077</v>
      </c>
      <c r="M38" s="40">
        <v>1988574.1170428395</v>
      </c>
      <c r="N38" s="41">
        <v>165714.50975356996</v>
      </c>
      <c r="O38" s="40">
        <f t="shared" si="0"/>
        <v>1657145.0975356996</v>
      </c>
      <c r="P38" s="1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3:44">
      <c r="C39" s="6">
        <f>'[1]UCC Fund Calc FY2024'!C37</f>
        <v>210038</v>
      </c>
      <c r="D39" s="6" t="str">
        <f>'[1]UCC Fund Calc FY2024'!D37</f>
        <v>University of Maryland Medical Center Midtown Campus</v>
      </c>
      <c r="E39" s="39">
        <v>-2815776.8520742655</v>
      </c>
      <c r="F39" s="40">
        <v>-215907.82450842857</v>
      </c>
      <c r="G39" s="40">
        <v>-3031684.6765826941</v>
      </c>
      <c r="H39" s="41">
        <v>-252640.3897152245</v>
      </c>
      <c r="I39" s="40">
        <v>-2526403.897152245</v>
      </c>
      <c r="J39" s="42"/>
      <c r="K39" s="39">
        <v>0</v>
      </c>
      <c r="L39" s="40">
        <v>0</v>
      </c>
      <c r="M39" s="40">
        <v>0</v>
      </c>
      <c r="N39" s="41">
        <v>0</v>
      </c>
      <c r="O39" s="40">
        <f t="shared" si="0"/>
        <v>0</v>
      </c>
      <c r="P39" s="1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</row>
    <row r="40" spans="3:44">
      <c r="C40" s="6">
        <f>'[1]UCC Fund Calc FY2024'!C38</f>
        <v>210039</v>
      </c>
      <c r="D40" s="6" t="str">
        <f>'[1]UCC Fund Calc FY2024'!D38</f>
        <v>Calvert Memorial Hospital</v>
      </c>
      <c r="E40" s="39">
        <v>0</v>
      </c>
      <c r="F40" s="40">
        <v>0</v>
      </c>
      <c r="G40" s="40">
        <v>0</v>
      </c>
      <c r="H40" s="41">
        <v>0</v>
      </c>
      <c r="I40" s="40">
        <v>0</v>
      </c>
      <c r="J40" s="42"/>
      <c r="K40" s="39">
        <v>3205931.9536613524</v>
      </c>
      <c r="L40" s="40">
        <v>9021.9336469173431</v>
      </c>
      <c r="M40" s="40">
        <v>3214953.8873082697</v>
      </c>
      <c r="N40" s="41">
        <v>267912.82394235581</v>
      </c>
      <c r="O40" s="40">
        <f t="shared" si="0"/>
        <v>2679128.2394235581</v>
      </c>
      <c r="P40" s="1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 spans="3:44">
      <c r="C41" s="6">
        <f>'[1]UCC Fund Calc FY2024'!C39</f>
        <v>210040</v>
      </c>
      <c r="D41" s="6" t="str">
        <f>'[1]UCC Fund Calc FY2024'!D39</f>
        <v>Northwest Hospital Center</v>
      </c>
      <c r="E41" s="39">
        <v>0</v>
      </c>
      <c r="F41" s="40">
        <v>0</v>
      </c>
      <c r="G41" s="40">
        <v>0</v>
      </c>
      <c r="H41" s="41">
        <v>0</v>
      </c>
      <c r="I41" s="40">
        <v>0</v>
      </c>
      <c r="J41" s="42"/>
      <c r="K41" s="39">
        <v>3024766.2608786821</v>
      </c>
      <c r="L41" s="40">
        <v>-42129.896882772446</v>
      </c>
      <c r="M41" s="40">
        <v>2982636.3639959097</v>
      </c>
      <c r="N41" s="41">
        <v>248553.03033299246</v>
      </c>
      <c r="O41" s="40">
        <f t="shared" si="0"/>
        <v>2485530.3033299246</v>
      </c>
      <c r="P41" s="1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</row>
    <row r="42" spans="3:44">
      <c r="C42" s="6">
        <f>'[1]UCC Fund Calc FY2024'!C40</f>
        <v>210043</v>
      </c>
      <c r="D42" s="6" t="str">
        <f>'[1]UCC Fund Calc FY2024'!D40</f>
        <v>University of Maryland Baltimore Washington Medical Center</v>
      </c>
      <c r="E42" s="39">
        <v>0</v>
      </c>
      <c r="F42" s="40">
        <v>0</v>
      </c>
      <c r="G42" s="40">
        <v>0</v>
      </c>
      <c r="H42" s="41">
        <v>0</v>
      </c>
      <c r="I42" s="40">
        <v>0</v>
      </c>
      <c r="J42" s="42"/>
      <c r="K42" s="39">
        <v>1567240.7487139702</v>
      </c>
      <c r="L42" s="40">
        <v>7441.0084718465805</v>
      </c>
      <c r="M42" s="40">
        <v>1574681.7571858168</v>
      </c>
      <c r="N42" s="41">
        <v>131223.47976548472</v>
      </c>
      <c r="O42" s="40">
        <f t="shared" si="0"/>
        <v>1312234.7976548471</v>
      </c>
      <c r="P42" s="1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</row>
    <row r="43" spans="3:44" ht="14.25" customHeight="1">
      <c r="C43" s="6">
        <f>'[1]UCC Fund Calc FY2024'!C41</f>
        <v>210044</v>
      </c>
      <c r="D43" s="6" t="str">
        <f>'[1]UCC Fund Calc FY2024'!D41</f>
        <v>Greater Baltimore Medical Center</v>
      </c>
      <c r="E43" s="39">
        <v>0</v>
      </c>
      <c r="F43" s="40">
        <v>0</v>
      </c>
      <c r="G43" s="40">
        <v>0</v>
      </c>
      <c r="H43" s="41">
        <v>0</v>
      </c>
      <c r="I43" s="40">
        <v>0</v>
      </c>
      <c r="J43" s="42"/>
      <c r="K43" s="39">
        <v>9839461.5465857983</v>
      </c>
      <c r="L43" s="40">
        <v>-144387.77957355976</v>
      </c>
      <c r="M43" s="40">
        <v>9695073.7670122385</v>
      </c>
      <c r="N43" s="41">
        <v>807922.81391768658</v>
      </c>
      <c r="O43" s="40">
        <f t="shared" si="0"/>
        <v>8079228.139176866</v>
      </c>
      <c r="P43" s="1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</row>
    <row r="44" spans="3:44">
      <c r="C44" s="6">
        <f>'[1]UCC Fund Calc FY2024'!C42</f>
        <v>210045</v>
      </c>
      <c r="D44" s="6" t="str">
        <f>'[1]UCC Fund Calc FY2024'!D42</f>
        <v>TidalHealth McCready Pavillion</v>
      </c>
      <c r="E44" s="39">
        <v>0</v>
      </c>
      <c r="F44" s="40">
        <v>0</v>
      </c>
      <c r="G44" s="40">
        <v>0</v>
      </c>
      <c r="H44" s="41">
        <v>0</v>
      </c>
      <c r="I44" s="40">
        <v>0</v>
      </c>
      <c r="J44" s="42"/>
      <c r="K44" s="39">
        <v>0</v>
      </c>
      <c r="L44" s="40">
        <v>0</v>
      </c>
      <c r="M44" s="40">
        <v>0</v>
      </c>
      <c r="N44" s="41">
        <v>0</v>
      </c>
      <c r="O44" s="40">
        <f t="shared" si="0"/>
        <v>0</v>
      </c>
      <c r="P44" s="1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3:44">
      <c r="C45" s="6">
        <f>'[1]UCC Fund Calc FY2024'!C43</f>
        <v>210048</v>
      </c>
      <c r="D45" s="6" t="str">
        <f>'[1]UCC Fund Calc FY2024'!D43</f>
        <v>Howard County General Hospital</v>
      </c>
      <c r="E45" s="39">
        <v>0</v>
      </c>
      <c r="F45" s="40">
        <v>0</v>
      </c>
      <c r="G45" s="40">
        <v>0</v>
      </c>
      <c r="H45" s="41">
        <v>0</v>
      </c>
      <c r="I45" s="40">
        <v>0</v>
      </c>
      <c r="J45" s="42"/>
      <c r="K45" s="39">
        <v>2802401.6675221324</v>
      </c>
      <c r="L45" s="40">
        <v>15079.891514897346</v>
      </c>
      <c r="M45" s="40">
        <v>2817481.5590370297</v>
      </c>
      <c r="N45" s="41">
        <v>234790.12991975248</v>
      </c>
      <c r="O45" s="40">
        <f t="shared" si="0"/>
        <v>2347901.2991975248</v>
      </c>
      <c r="P45" s="1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3:44">
      <c r="C46" s="6">
        <f>'[1]UCC Fund Calc FY2024'!C44</f>
        <v>210049</v>
      </c>
      <c r="D46" s="6" t="str">
        <f>'[1]UCC Fund Calc FY2024'!D44</f>
        <v>Upper Chesapeake Medical Center</v>
      </c>
      <c r="E46" s="39">
        <v>0</v>
      </c>
      <c r="F46" s="40">
        <v>0</v>
      </c>
      <c r="G46" s="40">
        <v>0</v>
      </c>
      <c r="H46" s="41">
        <v>0</v>
      </c>
      <c r="I46" s="40">
        <v>0</v>
      </c>
      <c r="J46" s="42"/>
      <c r="K46" s="39">
        <v>1535491.1887055039</v>
      </c>
      <c r="L46" s="40">
        <v>5857.0544098615646</v>
      </c>
      <c r="M46" s="40">
        <v>1541348.2431153655</v>
      </c>
      <c r="N46" s="41">
        <v>128445.68692628045</v>
      </c>
      <c r="O46" s="40">
        <f t="shared" si="0"/>
        <v>1284456.8692628045</v>
      </c>
      <c r="P46" s="1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3:44">
      <c r="C47" s="6">
        <f>'[1]UCC Fund Calc FY2024'!C45</f>
        <v>210051</v>
      </c>
      <c r="D47" s="6" t="str">
        <f>'[1]UCC Fund Calc FY2024'!D45</f>
        <v>Doctors Community Hospital</v>
      </c>
      <c r="E47" s="39">
        <v>-6343518.4664071798</v>
      </c>
      <c r="F47" s="40">
        <v>31983.660062789917</v>
      </c>
      <c r="G47" s="40">
        <v>-6311534.8063443899</v>
      </c>
      <c r="H47" s="41">
        <v>-525961.23386203253</v>
      </c>
      <c r="I47" s="40">
        <v>-5259612.3386203256</v>
      </c>
      <c r="J47" s="42"/>
      <c r="K47" s="39">
        <v>0</v>
      </c>
      <c r="L47" s="40">
        <v>0</v>
      </c>
      <c r="M47" s="40">
        <v>0</v>
      </c>
      <c r="N47" s="41">
        <v>0</v>
      </c>
      <c r="O47" s="40">
        <f t="shared" si="0"/>
        <v>0</v>
      </c>
      <c r="P47" s="1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3:44">
      <c r="C48" s="6">
        <f>'[1]UCC Fund Calc FY2024'!C46</f>
        <v>210056</v>
      </c>
      <c r="D48" s="6" t="str">
        <f>'[1]UCC Fund Calc FY2024'!D46</f>
        <v>MedStar Good Samaritan Hospital</v>
      </c>
      <c r="E48" s="39">
        <v>-1260540.2010231018</v>
      </c>
      <c r="F48" s="40">
        <v>-15927.160064041615</v>
      </c>
      <c r="G48" s="40">
        <v>-1276467.3610871434</v>
      </c>
      <c r="H48" s="41">
        <v>-106372.28009059529</v>
      </c>
      <c r="I48" s="40">
        <v>-1063722.8009059529</v>
      </c>
      <c r="J48" s="42"/>
      <c r="K48" s="39">
        <v>0</v>
      </c>
      <c r="L48" s="40">
        <v>0</v>
      </c>
      <c r="M48" s="40">
        <v>0</v>
      </c>
      <c r="N48" s="41">
        <v>0</v>
      </c>
      <c r="O48" s="40">
        <f t="shared" si="0"/>
        <v>0</v>
      </c>
      <c r="P48" s="1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 spans="3:44">
      <c r="C49" s="6">
        <f>'[1]UCC Fund Calc FY2024'!C47</f>
        <v>210057</v>
      </c>
      <c r="D49" s="6" t="str">
        <f>'[1]UCC Fund Calc FY2024'!D47</f>
        <v>Shady Grove Adventist Hospital</v>
      </c>
      <c r="E49" s="39">
        <v>-4332187.405690372</v>
      </c>
      <c r="F49" s="40">
        <v>-28417.486215591431</v>
      </c>
      <c r="G49" s="40">
        <v>-4360604.8919059634</v>
      </c>
      <c r="H49" s="41">
        <v>-363383.7409921636</v>
      </c>
      <c r="I49" s="40">
        <v>-3633837.4099216359</v>
      </c>
      <c r="J49" s="42"/>
      <c r="K49" s="39">
        <v>0</v>
      </c>
      <c r="L49" s="40">
        <v>0</v>
      </c>
      <c r="M49" s="40">
        <v>0</v>
      </c>
      <c r="N49" s="41">
        <v>0</v>
      </c>
      <c r="O49" s="40">
        <f t="shared" si="0"/>
        <v>0</v>
      </c>
      <c r="P49" s="1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</row>
    <row r="50" spans="3:44">
      <c r="C50" s="6">
        <f>'[1]UCC Fund Calc FY2024'!C48</f>
        <v>210058</v>
      </c>
      <c r="D50" s="6" t="str">
        <f>'[1]UCC Fund Calc FY2024'!D48</f>
        <v>University of Maryland Rehabilitation &amp; Orthopaedic Institute</v>
      </c>
      <c r="E50" s="39">
        <v>0</v>
      </c>
      <c r="F50" s="40">
        <v>0</v>
      </c>
      <c r="G50" s="40">
        <v>0</v>
      </c>
      <c r="H50" s="41">
        <v>0</v>
      </c>
      <c r="I50" s="40">
        <v>0</v>
      </c>
      <c r="J50" s="42"/>
      <c r="K50" s="39">
        <v>787475.24550499022</v>
      </c>
      <c r="L50" s="40">
        <v>1201.6774706989527</v>
      </c>
      <c r="M50" s="40">
        <v>788676.92297568917</v>
      </c>
      <c r="N50" s="41">
        <v>65723.076914640769</v>
      </c>
      <c r="O50" s="43">
        <f>N50*10</f>
        <v>657230.76914640772</v>
      </c>
      <c r="P50" s="44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</row>
    <row r="51" spans="3:44">
      <c r="C51" s="6">
        <f>'[1]UCC Fund Calc FY2024'!C49</f>
        <v>210060</v>
      </c>
      <c r="D51" s="6" t="str">
        <f>'[1]UCC Fund Calc FY2024'!D49</f>
        <v>Fort Washington Medical Center</v>
      </c>
      <c r="E51" s="39">
        <v>-1591373.5705430806</v>
      </c>
      <c r="F51" s="40">
        <v>958.59067423641682</v>
      </c>
      <c r="G51" s="40">
        <v>-1590414.9798688442</v>
      </c>
      <c r="H51" s="41">
        <v>-132534.58165573701</v>
      </c>
      <c r="I51" s="40">
        <v>-1325345.8165573701</v>
      </c>
      <c r="J51" s="42"/>
      <c r="K51" s="39">
        <v>0</v>
      </c>
      <c r="L51" s="40">
        <v>0</v>
      </c>
      <c r="M51" s="40">
        <v>0</v>
      </c>
      <c r="N51" s="41">
        <v>0</v>
      </c>
      <c r="O51" s="40">
        <f>N51*10</f>
        <v>0</v>
      </c>
      <c r="P51" s="1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</row>
    <row r="52" spans="3:44">
      <c r="C52" s="6">
        <f>'[1]UCC Fund Calc FY2024'!C50</f>
        <v>210061</v>
      </c>
      <c r="D52" s="6" t="str">
        <f>'[1]UCC Fund Calc FY2024'!D50</f>
        <v>Atlantic General Hospital</v>
      </c>
      <c r="E52" s="39">
        <v>0</v>
      </c>
      <c r="F52" s="40">
        <v>0</v>
      </c>
      <c r="G52" s="40">
        <v>0</v>
      </c>
      <c r="H52" s="41">
        <v>0</v>
      </c>
      <c r="I52" s="40">
        <v>0</v>
      </c>
      <c r="J52" s="42"/>
      <c r="K52" s="39">
        <v>926095.7381824702</v>
      </c>
      <c r="L52" s="40">
        <v>-5156.9386962652206</v>
      </c>
      <c r="M52" s="40">
        <v>920938.79948620498</v>
      </c>
      <c r="N52" s="41">
        <v>76744.899957183748</v>
      </c>
      <c r="O52" s="40">
        <f t="shared" si="0"/>
        <v>767448.99957183748</v>
      </c>
      <c r="P52" s="1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</row>
    <row r="53" spans="3:44">
      <c r="C53" s="6">
        <f>'[1]UCC Fund Calc FY2024'!C51</f>
        <v>210062</v>
      </c>
      <c r="D53" s="6" t="str">
        <f>'[1]UCC Fund Calc FY2024'!D51</f>
        <v>MedStar Southern Maryland Hospital Center</v>
      </c>
      <c r="E53" s="39">
        <v>0</v>
      </c>
      <c r="F53" s="40">
        <v>0</v>
      </c>
      <c r="G53" s="40">
        <v>0</v>
      </c>
      <c r="H53" s="41">
        <v>0</v>
      </c>
      <c r="I53" s="40">
        <v>0</v>
      </c>
      <c r="J53" s="42"/>
      <c r="K53" s="39">
        <v>1482815.972232759</v>
      </c>
      <c r="L53" s="40">
        <v>3746.9525073766708</v>
      </c>
      <c r="M53" s="40">
        <v>1486562.9247401357</v>
      </c>
      <c r="N53" s="41">
        <v>123880.24372834463</v>
      </c>
      <c r="O53" s="40">
        <f t="shared" si="0"/>
        <v>1238802.4372834463</v>
      </c>
      <c r="P53" s="1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</row>
    <row r="54" spans="3:44">
      <c r="C54" s="6">
        <f>'[1]UCC Fund Calc FY2024'!C52</f>
        <v>210063</v>
      </c>
      <c r="D54" s="6" t="str">
        <f>'[1]UCC Fund Calc FY2024'!D52</f>
        <v>University of Maryland St. Joseph Medical Center</v>
      </c>
      <c r="E54" s="39">
        <v>0</v>
      </c>
      <c r="F54" s="40">
        <v>0</v>
      </c>
      <c r="G54" s="40">
        <v>0</v>
      </c>
      <c r="H54" s="41">
        <v>0</v>
      </c>
      <c r="I54" s="40">
        <v>0</v>
      </c>
      <c r="J54" s="42"/>
      <c r="K54" s="39">
        <v>4971231.5695658922</v>
      </c>
      <c r="L54" s="40">
        <v>205219.45270782709</v>
      </c>
      <c r="M54" s="40">
        <v>5176451.0222737193</v>
      </c>
      <c r="N54" s="41">
        <v>431370.91852280992</v>
      </c>
      <c r="O54" s="40">
        <f t="shared" si="0"/>
        <v>4313709.1852280991</v>
      </c>
      <c r="P54" s="1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</row>
    <row r="55" spans="3:44">
      <c r="C55" s="6">
        <f>'[1]UCC Fund Calc FY2024'!C53</f>
        <v>210064</v>
      </c>
      <c r="D55" s="6" t="str">
        <f>'[1]UCC Fund Calc FY2024'!D53</f>
        <v>Levindale</v>
      </c>
      <c r="E55" s="39">
        <v>-724626.20512328297</v>
      </c>
      <c r="F55" s="40">
        <v>16457.162437886</v>
      </c>
      <c r="G55" s="40">
        <v>-708169.04268539697</v>
      </c>
      <c r="H55" s="41">
        <v>-59014.086890449747</v>
      </c>
      <c r="I55" s="40">
        <v>-590140.86890449747</v>
      </c>
      <c r="J55" s="42"/>
      <c r="K55" s="39">
        <v>0</v>
      </c>
      <c r="L55" s="40">
        <v>0</v>
      </c>
      <c r="M55" s="40">
        <v>0</v>
      </c>
      <c r="N55" s="41">
        <v>0</v>
      </c>
      <c r="O55" s="40">
        <f>N55*10</f>
        <v>0</v>
      </c>
      <c r="P55" s="1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</row>
    <row r="56" spans="3:44">
      <c r="C56" s="6">
        <f>'[1]UCC Fund Calc FY2024'!C54</f>
        <v>210065</v>
      </c>
      <c r="D56" s="6" t="str">
        <f>'[1]UCC Fund Calc FY2024'!D54</f>
        <v>Holy Cross Hospital - Germantown</v>
      </c>
      <c r="E56" s="39">
        <v>-2601777.3434153795</v>
      </c>
      <c r="F56" s="40">
        <v>-246676.62010537088</v>
      </c>
      <c r="G56" s="40">
        <v>-2848453.9635207504</v>
      </c>
      <c r="H56" s="41">
        <v>-237371.16362672919</v>
      </c>
      <c r="I56" s="40">
        <v>-2373711.6362672918</v>
      </c>
      <c r="J56" s="42"/>
      <c r="K56" s="39">
        <v>0</v>
      </c>
      <c r="L56" s="40">
        <v>0</v>
      </c>
      <c r="M56" s="40">
        <v>0</v>
      </c>
      <c r="N56" s="41">
        <v>0</v>
      </c>
      <c r="O56" s="40">
        <f t="shared" si="0"/>
        <v>0</v>
      </c>
      <c r="P56" s="1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</row>
    <row r="57" spans="3:44">
      <c r="C57" s="6">
        <f>'[1]UCC Fund Calc FY2024'!C55</f>
        <v>218992</v>
      </c>
      <c r="D57" s="6" t="str">
        <f>'[1]UCC Fund Calc FY2024'!D55</f>
        <v>University of Maryland - MIEMSS</v>
      </c>
      <c r="E57" s="45">
        <v>-5262420.6585119665</v>
      </c>
      <c r="F57" s="40">
        <v>-25512.777073055506</v>
      </c>
      <c r="G57" s="46">
        <v>-5287933.435585022</v>
      </c>
      <c r="H57" s="47">
        <v>-440661.11963208514</v>
      </c>
      <c r="I57" s="40">
        <v>-4406611.1963208513</v>
      </c>
      <c r="J57" s="42"/>
      <c r="K57" s="45">
        <v>0</v>
      </c>
      <c r="L57" s="46">
        <v>0</v>
      </c>
      <c r="M57" s="46">
        <v>0</v>
      </c>
      <c r="N57" s="47">
        <v>0</v>
      </c>
      <c r="O57" s="40">
        <f>N57*10</f>
        <v>0</v>
      </c>
      <c r="P57" s="1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</row>
    <row r="58" spans="3:44"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3:44">
      <c r="C59" s="6"/>
      <c r="D59" s="6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9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</row>
    <row r="61" spans="3:44">
      <c r="K61" s="50"/>
    </row>
    <row r="62" spans="3:44">
      <c r="K62" s="50"/>
    </row>
  </sheetData>
  <pageMargins left="0" right="0" top="0" bottom="0" header="0" footer="0"/>
  <pageSetup scale="49" orientation="portrait" r:id="rId1"/>
  <headerFooter alignWithMargins="0">
    <oddFooter>&amp;L&amp;"Arial"&amp;12&amp;D&amp;C&amp;"Arial"&amp;12&amp;T&amp;R&amp;"Arial"&amp;12&amp;F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3DE1D7-0C3B-444F-B996-EC12CF519399}"/>
</file>

<file path=customXml/itemProps2.xml><?xml version="1.0" encoding="utf-8"?>
<ds:datastoreItem xmlns:ds="http://schemas.openxmlformats.org/officeDocument/2006/customXml" ds:itemID="{288042E8-5351-44CB-BCE6-12260EA2FF49}"/>
</file>

<file path=customXml/itemProps3.xml><?xml version="1.0" encoding="utf-8"?>
<ds:datastoreItem xmlns:ds="http://schemas.openxmlformats.org/officeDocument/2006/customXml" ds:itemID="{5D033591-ED32-45AC-94C4-E9FBE39943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PayOut  PayIn FY2024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Konsowski</dc:creator>
  <cp:lastModifiedBy>Daniela Tamayo</cp:lastModifiedBy>
  <dcterms:created xsi:type="dcterms:W3CDTF">2023-08-09T15:32:45Z</dcterms:created>
  <dcterms:modified xsi:type="dcterms:W3CDTF">2024-01-10T16:32:24Z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