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13_ncr:1_{DFCE9027-39B7-4751-8CD4-662AB333A3C3}" xr6:coauthVersionLast="47" xr6:coauthVersionMax="47" xr10:uidLastSave="{00000000-0000-0000-0000-000000000000}"/>
  <bookViews>
    <workbookView xWindow="1800" yWindow="0" windowWidth="17595" windowHeight="16980" firstSheet="3"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E54" i="6" l="1"/>
  <c r="E57" i="6"/>
  <c r="E56" i="6"/>
  <c r="E55" i="6"/>
  <c r="E53" i="6"/>
  <c r="E50" i="6"/>
  <c r="E49" i="6"/>
  <c r="E48" i="6"/>
  <c r="E46" i="6"/>
  <c r="E44" i="6"/>
  <c r="E43" i="6"/>
  <c r="E41" i="6"/>
  <c r="E40" i="6"/>
  <c r="E39" i="6"/>
  <c r="E37" i="6"/>
  <c r="E36" i="6"/>
  <c r="E34" i="6"/>
  <c r="E33" i="6"/>
  <c r="E31" i="6"/>
  <c r="E30" i="6"/>
  <c r="E29" i="6"/>
  <c r="E27" i="6"/>
  <c r="E25" i="6"/>
  <c r="E23" i="6"/>
  <c r="E22" i="6"/>
  <c r="E21" i="6"/>
  <c r="E20" i="6"/>
  <c r="E18" i="6"/>
  <c r="E17" i="6"/>
  <c r="D56" i="6"/>
  <c r="D48" i="6"/>
  <c r="D43" i="6"/>
  <c r="D41" i="6"/>
  <c r="D40" i="6"/>
  <c r="D39" i="6"/>
  <c r="D37" i="6"/>
  <c r="D34" i="6"/>
  <c r="D33" i="6"/>
  <c r="D31" i="6"/>
  <c r="D29" i="6"/>
  <c r="D27" i="6"/>
  <c r="D22" i="6"/>
  <c r="D20" i="6"/>
  <c r="D18" i="6"/>
  <c r="D17" i="6"/>
  <c r="C38" i="2"/>
  <c r="C37" i="2"/>
  <c r="C36" i="2"/>
  <c r="C35" i="2"/>
  <c r="C34" i="2"/>
  <c r="C33" i="2"/>
  <c r="C28" i="2"/>
  <c r="C22" i="2"/>
  <c r="C18" i="2" l="1"/>
  <c r="C10" i="6" l="1"/>
  <c r="C8" i="6"/>
  <c r="C6" i="6"/>
  <c r="C10" i="4"/>
  <c r="C8" i="4"/>
  <c r="C6" i="4"/>
  <c r="C9" i="2"/>
  <c r="C7" i="2"/>
  <c r="C5" i="2"/>
</calcChain>
</file>

<file path=xl/sharedStrings.xml><?xml version="1.0" encoding="utf-8"?>
<sst xmlns="http://schemas.openxmlformats.org/spreadsheetml/2006/main" count="240" uniqueCount="138">
  <si>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</si>
  <si>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</si>
  <si>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</si>
  <si>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</si>
  <si>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</si>
  <si>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</si>
  <si>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</si>
  <si>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</si>
  <si>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</si>
  <si>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</si>
  <si>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</si>
  <si>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</si>
  <si>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</si>
  <si>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</si>
  <si>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</si>
  <si>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</si>
  <si>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</si>
  <si>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</si>
  <si>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</si>
  <si>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</si>
  <si>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</si>
  <si>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</si>
  <si>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</si>
  <si>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</si>
  <si>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</si>
  <si>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</si>
  <si>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</si>
  <si>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</si>
  <si>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</si>
  <si>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</si>
  <si>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</si>
  <si>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</si>
  <si>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</si>
  <si>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</si>
  <si>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</si>
  <si>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</si>
  <si>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</si>
  <si>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</si>
  <si>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</si>
  <si>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</si>
  <si>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</si>
  <si>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</si>
  <si>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</si>
  <si>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</si>
  <si>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</si>
  <si>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</si>
  <si>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</si>
  <si>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</si>
  <si>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</si>
  <si>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</si>
  <si>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</si>
  <si>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</si>
  <si>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</si>
  <si>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</si>
  <si>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</si>
  <si>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</si>
  <si>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</si>
  <si>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</si>
  <si>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</si>
  <si>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</si>
  <si>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</si>
  <si>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</si>
  <si>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</si>
  <si>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</si>
  <si>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</si>
  <si>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</si>
  <si>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</si>
  <si>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</si>
  <si>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</si>
  <si>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</si>
  <si>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</si>
  <si>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</si>
  <si>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</si>
  <si>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</si>
  <si>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</si>
  <si>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</si>
  <si>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</si>
  <si>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</si>
  <si>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</si>
  <si>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</si>
  <si>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</si>
  <si>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</si>
  <si>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</si>
  <si>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</si>
  <si>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</si>
  <si>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</si>
  <si>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</si>
  <si>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</si>
  <si>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</si>
  <si>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</si>
  <si>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</si>
  <si>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</si>
  <si>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</si>
  <si>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</si>
  <si>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</si>
  <si>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</si>
  <si>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</si>
  <si>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</si>
  <si>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</si>
  <si>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</si>
  <si>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</si>
  <si>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</si>
  <si>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</si>
  <si>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</si>
  <si>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</si>
  <si>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</si>
  <si>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</si>
  <si>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</si>
  <si>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</si>
  <si>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</si>
  <si>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</si>
  <si>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</si>
  <si>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</si>
  <si>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</si>
  <si>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</si>
  <si>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</si>
  <si>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</si>
  <si>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</si>
  <si>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</si>
  <si>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</si>
  <si>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</si>
  <si>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</si>
  <si>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</si>
  <si>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</si>
  <si>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</si>
  <si>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</si>
  <si>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</si>
  <si>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</si>
  <si>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</si>
  <si>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</si>
  <si>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 xml:space="preserve">Total number of unique patients (per MRN) who received services in fiscal year 2025 and the hospital has reported or classified as bad debt </t>
  </si>
  <si>
    <r>
      <t>Total number of unique patients (per MRN) who received services in fiscal year 2025 and have not been</t>
    </r>
    <r>
      <rPr>
        <sz val="14"/>
        <color theme="1"/>
        <rFont val="Times New Roman"/>
      </rPr>
      <t xml:space="preserve"> reported or classified as bad debt</t>
    </r>
  </si>
  <si>
    <t>Total amount of charges for insured patients who received services in fiscal year 2025 who have been reported or classified as bad debt. This amount should exclude charges for non-insured patients</t>
  </si>
  <si>
    <t>Total patient portion of charges for insured patients (reported in Line 19) who received services in fiscal year 2025 who have been reported or classified as bad debt. This amount should exclude payments from third-party payers</t>
  </si>
  <si>
    <t>Total amount of charges for uninsured patients who received services in fiscal year 2025 who have been reported or classified as bad debt. This amount should exclude charges for insured patients.</t>
  </si>
  <si>
    <t>Tidal Health Peninsula</t>
  </si>
  <si>
    <t xml:space="preserve">Bay Area Receivables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</si>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</sst>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1"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b/>
      <u/>
      <sz val="14"/>
      <color theme="1"/>
      <name val="Times New Roman"/>
    </font>
    <font>
      <i/>
      <sz val="14"/>
      <color theme="1"/>
      <name val="Times New Roman"/>
    </font>
    <font>
      <sz val="14"/>
      <color theme="1"/>
      <name val="Times New Roman"/>
      <family val="1"/>
    </font>
    <font>
      <b/>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49">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1" fillId="2" borderId="1" xfId="0" applyFont="1" applyFill="1" applyBorder="1" applyAlignment="1">
      <alignment horizontal="center"/>
    </xf>
    <xf numFmtId="0" fontId="7"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wrapText="1"/>
    </xf>
    <xf numFmtId="0" fontId="0" fillId="0" borderId="1" xfId="0" applyBorder="1"/>
    <xf numFmtId="0" fontId="6" fillId="0" borderId="1" xfId="0" applyFont="1" applyBorder="1"/>
    <xf numFmtId="0" fontId="9" fillId="0" borderId="3" xfId="0" applyFont="1" applyBorder="1" applyAlignment="1">
      <alignment horizontal="center" wrapText="1"/>
    </xf>
    <xf numFmtId="0" fontId="6" fillId="0" borderId="0" xfId="0" applyFont="1"/>
    <xf numFmtId="0" fontId="1" fillId="2" borderId="1" xfId="0" quotePrefix="1" applyFont="1" applyFill="1" applyBorder="1" applyAlignment="1">
      <alignment horizontal="center"/>
    </xf>
    <xf numFmtId="0" fontId="9" fillId="0" borderId="0" xfId="0" applyFont="1" applyAlignment="1">
      <alignment wrapText="1"/>
    </xf>
    <xf numFmtId="0" fontId="9" fillId="0" borderId="0" xfId="0" applyFont="1" applyAlignment="1">
      <alignment horizontal="left" wrapText="1"/>
    </xf>
    <xf numFmtId="0" fontId="9" fillId="0" borderId="0" xfId="0" applyFont="1" applyAlignment="1">
      <alignment horizontal="center" vertical="top" wrapText="1"/>
    </xf>
    <xf numFmtId="164" fontId="1" fillId="2" borderId="1" xfId="1" applyNumberFormat="1" applyFont="1" applyFill="1" applyBorder="1"/>
    <xf numFmtId="165" fontId="1" fillId="2" borderId="1" xfId="2" applyNumberFormat="1" applyFont="1" applyFill="1" applyBorder="1"/>
    <xf numFmtId="164" fontId="9" fillId="2" borderId="1" xfId="1" applyNumberFormat="1" applyFont="1" applyFill="1" applyBorder="1"/>
    <xf numFmtId="165" fontId="9" fillId="2" borderId="1" xfId="2" applyNumberFormat="1" applyFont="1" applyFill="1" applyBorder="1"/>
    <xf numFmtId="0" fontId="9" fillId="2" borderId="5" xfId="0" applyFont="1" applyFill="1" applyBorder="1" applyAlignment="1">
      <alignment horizontal="right"/>
    </xf>
    <xf numFmtId="0" fontId="9" fillId="2" borderId="1" xfId="0" applyFont="1" applyFill="1" applyBorder="1" applyAlignment="1">
      <alignment horizontal="right"/>
    </xf>
    <xf numFmtId="0" fontId="9" fillId="2" borderId="6" xfId="0" applyFont="1" applyFill="1" applyBorder="1" applyAlignment="1">
      <alignment horizontal="right"/>
    </xf>
    <xf numFmtId="0" fontId="9" fillId="2" borderId="7" xfId="0" applyFont="1" applyFill="1" applyBorder="1" applyAlignment="1">
      <alignment horizontal="right"/>
    </xf>
    <xf numFmtId="0" fontId="9" fillId="2" borderId="8" xfId="0" applyFont="1" applyFill="1" applyBorder="1" applyAlignment="1">
      <alignment horizontal="right"/>
    </xf>
    <xf numFmtId="0" fontId="9" fillId="2" borderId="9" xfId="0" applyFont="1" applyFill="1" applyBorder="1" applyAlignment="1">
      <alignment horizontal="right"/>
    </xf>
    <xf numFmtId="0" fontId="9" fillId="2" borderId="0" xfId="0" applyFont="1" applyFill="1"/>
    <xf numFmtId="165" fontId="9" fillId="2" borderId="1" xfId="2" applyNumberFormat="1" applyFont="1" applyFill="1" applyBorder="1" applyAlignment="1">
      <alignment wrapText="1"/>
    </xf>
  </cellXfs>
  <cellStyles count="3">
    <cellStyle name="Comma" xfId="1" builtinId="3"/>
    <cellStyle name="Currency"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workbookViewId="0">
      <selection activeCell="B25" sqref="B25"/>
    </sheetView>
  </sheetViews>
  <sheetFormatPr defaultColWidth="14.42578125" defaultRowHeight="15" customHeight="1" x14ac:dyDescent="0.25"/>
  <cols>
    <col min="1" max="1" width="8.5703125" bestFit="1" customWidth="1"/>
    <col min="2" max="2" width="72.7109375" customWidth="1"/>
    <col min="3" max="3" width="23.28515625" customWidth="1"/>
    <col min="4"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4" t="s">
        <v>135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33">
        <v>210019</v>
      </c>
      <c r="D7" s="1"/>
      <c r="E7" s="1"/>
      <c r="F7" s="1"/>
      <c r="G7" s="1"/>
      <c r="H7" s="1"/>
      <c r="I7" s="1"/>
      <c r="J7" s="1"/>
      <c r="K7" s="1"/>
      <c r="L7" s="1"/>
      <c r="M7" s="1"/>
      <c r="N7" s="1"/>
      <c r="O7" s="1"/>
      <c r="P7" s="1"/>
      <c r="Q7" s="1"/>
      <c r="R7" s="1"/>
      <c r="S7" s="1"/>
      <c r="T7" s="1"/>
      <c r="U7" s="1"/>
      <c r="V7" s="1"/>
      <c r="W7" s="1"/>
      <c r="X7" s="1"/>
      <c r="Y7" s="1"/>
    </row>
    <row r="8" spans="1:25" ht="14.25" customHeight="1" x14ac:dyDescent="0.3">
      <c r="C8" s="22"/>
      <c r="K8" s="1"/>
      <c r="L8" s="1"/>
      <c r="M8" s="1"/>
      <c r="N8" s="1"/>
      <c r="O8" s="1"/>
      <c r="P8" s="1"/>
      <c r="Q8" s="1"/>
      <c r="R8" s="1"/>
      <c r="S8" s="1"/>
      <c r="T8" s="1"/>
      <c r="U8" s="1"/>
      <c r="V8" s="1"/>
      <c r="W8" s="1"/>
      <c r="X8" s="1"/>
      <c r="Y8" s="1"/>
    </row>
    <row r="9" spans="1:25" ht="14.25" customHeight="1" x14ac:dyDescent="0.3">
      <c r="A9" s="3" t="s">
        <v>7</v>
      </c>
      <c r="B9" s="5" t="s">
        <v>8</v>
      </c>
      <c r="C9" s="14">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3"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47" t="s">
        <v>136</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12</v>
      </c>
      <c r="B14" s="7" t="s">
        <v>11</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14</v>
      </c>
      <c r="B16" s="1" t="s">
        <v>15</v>
      </c>
      <c r="C16" s="9">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16</v>
      </c>
      <c r="B17" s="10" t="s">
        <v>17</v>
      </c>
      <c r="C17" s="9">
        <v>380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9" workbookViewId="0"/>
  </sheetViews>
  <sheetFormatPr defaultColWidth="14.42578125" defaultRowHeight="15" customHeight="1" x14ac:dyDescent="0.25"/>
  <cols>
    <col min="1" max="1" width="8.5703125" bestFit="1" customWidth="1"/>
    <col min="2" max="2" width="110.42578125" bestFit="1" customWidth="1"/>
    <col min="3" max="3" width="16.14062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tr">
        <f>'1. Credit &amp; Collections'!C5</f>
        <v>Tidal Health Peninsula</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6</v>
      </c>
      <c r="C7" s="4">
        <f>'1. Credit &amp; Collections'!C7</f>
        <v>210019</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2"/>
      <c r="L8" s="1"/>
      <c r="M8" s="1"/>
      <c r="N8" s="1"/>
      <c r="O8" s="1"/>
      <c r="P8" s="1"/>
      <c r="Q8" s="1"/>
      <c r="R8" s="1"/>
      <c r="S8" s="1"/>
      <c r="T8" s="1"/>
      <c r="U8" s="1"/>
      <c r="V8" s="1"/>
      <c r="W8" s="1"/>
      <c r="X8" s="1"/>
      <c r="Y8" s="1"/>
      <c r="Z8" s="1"/>
    </row>
    <row r="9" spans="1:26" ht="14.25" customHeight="1" x14ac:dyDescent="0.3">
      <c r="A9" s="4"/>
      <c r="B9" s="5" t="s">
        <v>8</v>
      </c>
      <c r="C9" s="4">
        <f>'1. Credit &amp; Collections'!C9</f>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3"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20</v>
      </c>
      <c r="B12" s="10" t="s">
        <v>19</v>
      </c>
      <c r="C12" s="9">
        <v>1210</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22</v>
      </c>
      <c r="B13" s="10" t="s">
        <v>106</v>
      </c>
      <c r="C13" s="9">
        <v>455</v>
      </c>
      <c r="J13" s="1"/>
      <c r="K13" s="1"/>
      <c r="L13" s="1"/>
      <c r="M13" s="1"/>
      <c r="N13" s="1"/>
      <c r="O13" s="1"/>
      <c r="P13" s="1"/>
      <c r="Q13" s="1"/>
      <c r="R13" s="1"/>
      <c r="S13" s="1"/>
      <c r="T13" s="1"/>
      <c r="U13" s="1"/>
      <c r="V13" s="1"/>
      <c r="W13" s="1"/>
      <c r="X13" s="1"/>
      <c r="Y13" s="1"/>
      <c r="Z13" s="1"/>
    </row>
    <row r="14" spans="1:26" ht="18.75" x14ac:dyDescent="0.3">
      <c r="A14" s="3" t="s">
        <v>87</v>
      </c>
      <c r="B14" s="10" t="s">
        <v>107</v>
      </c>
      <c r="C14" s="9">
        <v>6766</v>
      </c>
      <c r="J14" s="1"/>
      <c r="K14" s="1"/>
      <c r="L14" s="1"/>
      <c r="M14" s="1"/>
      <c r="N14" s="1"/>
      <c r="O14" s="1"/>
      <c r="P14" s="1"/>
      <c r="Q14" s="1"/>
      <c r="R14" s="1"/>
      <c r="S14" s="1"/>
      <c r="T14" s="1"/>
      <c r="U14" s="1"/>
      <c r="V14" s="1"/>
      <c r="W14" s="1"/>
      <c r="X14" s="1"/>
      <c r="Y14" s="1"/>
      <c r="Z14" s="1"/>
    </row>
    <row r="15" spans="1:26" ht="18.75" x14ac:dyDescent="0.3">
      <c r="A15" s="3"/>
      <c r="B15" s="10"/>
      <c r="C15" s="21"/>
      <c r="J15" s="1"/>
      <c r="K15" s="1"/>
      <c r="L15" s="1"/>
      <c r="M15" s="1"/>
      <c r="N15" s="1"/>
      <c r="O15" s="1"/>
      <c r="P15" s="1"/>
      <c r="Q15" s="1"/>
      <c r="R15" s="1"/>
      <c r="S15" s="1"/>
      <c r="T15" s="1"/>
      <c r="U15" s="1"/>
      <c r="V15" s="1"/>
      <c r="W15" s="1"/>
      <c r="X15" s="1"/>
      <c r="Y15" s="1"/>
      <c r="Z15" s="1"/>
    </row>
    <row r="16" spans="1:26" ht="37.5" x14ac:dyDescent="0.3">
      <c r="A16" s="3" t="s">
        <v>23</v>
      </c>
      <c r="B16" s="10" t="s">
        <v>21</v>
      </c>
      <c r="C16" s="9">
        <v>366</v>
      </c>
      <c r="J16" s="1"/>
      <c r="K16" s="1"/>
      <c r="L16" s="1"/>
      <c r="M16" s="1"/>
      <c r="N16" s="1"/>
      <c r="O16" s="1"/>
      <c r="P16" s="1"/>
      <c r="Q16" s="1"/>
      <c r="R16" s="1"/>
      <c r="S16" s="1"/>
      <c r="T16" s="1"/>
      <c r="U16" s="1"/>
      <c r="V16" s="1"/>
      <c r="W16" s="1"/>
      <c r="X16" s="1"/>
      <c r="Y16" s="1"/>
      <c r="Z16" s="1"/>
    </row>
    <row r="17" spans="1:26" ht="18.75" x14ac:dyDescent="0.3">
      <c r="A17" s="3" t="s">
        <v>25</v>
      </c>
      <c r="B17" s="10" t="s">
        <v>108</v>
      </c>
      <c r="C17" s="9">
        <v>64</v>
      </c>
      <c r="J17" s="1"/>
      <c r="K17" s="1"/>
      <c r="L17" s="1"/>
      <c r="M17" s="1"/>
      <c r="N17" s="1"/>
      <c r="O17" s="1"/>
      <c r="P17" s="1"/>
      <c r="Q17" s="1"/>
      <c r="R17" s="1"/>
      <c r="S17" s="1"/>
      <c r="T17" s="1"/>
      <c r="U17" s="1"/>
      <c r="V17" s="1"/>
      <c r="W17" s="1"/>
      <c r="X17" s="1"/>
      <c r="Y17" s="1"/>
      <c r="Z17" s="1"/>
    </row>
    <row r="18" spans="1:26" ht="18.75" x14ac:dyDescent="0.3">
      <c r="A18" s="3" t="s">
        <v>26</v>
      </c>
      <c r="B18" s="10" t="s">
        <v>109</v>
      </c>
      <c r="C18" s="9">
        <f>213+903</f>
        <v>1116</v>
      </c>
      <c r="J18" s="1"/>
      <c r="K18" s="1"/>
      <c r="L18" s="1"/>
      <c r="M18" s="1"/>
      <c r="N18" s="1"/>
      <c r="O18" s="1"/>
      <c r="P18" s="1"/>
      <c r="Q18" s="1"/>
      <c r="R18" s="1"/>
      <c r="S18" s="1"/>
      <c r="T18" s="1"/>
      <c r="U18" s="1"/>
      <c r="V18" s="1"/>
      <c r="W18" s="1"/>
      <c r="X18" s="1"/>
      <c r="Y18" s="1"/>
      <c r="Z18" s="1"/>
    </row>
    <row r="19" spans="1:26" ht="18.75" x14ac:dyDescent="0.3">
      <c r="A19" s="4"/>
      <c r="B19" s="10"/>
      <c r="C19" s="20"/>
      <c r="J19" s="1"/>
      <c r="K19" s="1"/>
      <c r="L19" s="1"/>
      <c r="M19" s="1"/>
      <c r="N19" s="1"/>
      <c r="O19" s="1"/>
      <c r="P19" s="1"/>
      <c r="Q19" s="1"/>
      <c r="R19" s="1"/>
      <c r="S19" s="1"/>
      <c r="T19" s="1"/>
      <c r="U19" s="1"/>
      <c r="V19" s="1"/>
      <c r="W19" s="1"/>
      <c r="X19" s="1"/>
      <c r="Y19" s="1"/>
      <c r="Z19" s="1"/>
    </row>
    <row r="20" spans="1:26" ht="18.75" x14ac:dyDescent="0.3">
      <c r="A20" s="18" t="s">
        <v>27</v>
      </c>
      <c r="B20" s="1" t="s">
        <v>24</v>
      </c>
      <c r="C20" s="37">
        <v>17413</v>
      </c>
      <c r="J20" s="1"/>
      <c r="K20" s="1"/>
      <c r="L20" s="1"/>
      <c r="M20" s="1"/>
      <c r="N20" s="1"/>
      <c r="O20" s="1"/>
      <c r="P20" s="1"/>
      <c r="Q20" s="1"/>
      <c r="R20" s="1"/>
      <c r="S20" s="1"/>
      <c r="T20" s="1"/>
      <c r="U20" s="1"/>
      <c r="V20" s="1"/>
      <c r="W20" s="1"/>
      <c r="X20" s="1"/>
      <c r="Y20" s="1"/>
      <c r="Z20" s="1"/>
    </row>
    <row r="21" spans="1:26" ht="18.75" x14ac:dyDescent="0.3">
      <c r="A21" s="18" t="s">
        <v>29</v>
      </c>
      <c r="B21" s="1" t="s">
        <v>110</v>
      </c>
      <c r="C21" s="37">
        <v>1347</v>
      </c>
      <c r="J21" s="1"/>
      <c r="K21" s="1"/>
      <c r="L21" s="1"/>
      <c r="M21" s="1"/>
      <c r="N21" s="1"/>
      <c r="O21" s="1"/>
      <c r="P21" s="1"/>
      <c r="Q21" s="1"/>
      <c r="R21" s="1"/>
      <c r="S21" s="1"/>
      <c r="T21" s="1"/>
      <c r="U21" s="1"/>
      <c r="V21" s="1"/>
      <c r="W21" s="1"/>
      <c r="X21" s="1"/>
      <c r="Y21" s="1"/>
      <c r="Z21" s="1"/>
    </row>
    <row r="22" spans="1:26" ht="18.75" x14ac:dyDescent="0.3">
      <c r="A22" s="18" t="s">
        <v>30</v>
      </c>
      <c r="B22" s="1" t="s">
        <v>111</v>
      </c>
      <c r="C22" s="37">
        <f>17741+10500</f>
        <v>28241</v>
      </c>
      <c r="J22" s="1"/>
      <c r="K22" s="1"/>
      <c r="L22" s="1"/>
      <c r="M22" s="1"/>
      <c r="N22" s="1"/>
      <c r="O22" s="1"/>
      <c r="P22" s="1"/>
      <c r="Q22" s="1"/>
      <c r="R22" s="1"/>
      <c r="S22" s="1"/>
      <c r="T22" s="1"/>
      <c r="U22" s="1"/>
      <c r="V22" s="1"/>
      <c r="W22" s="1"/>
      <c r="X22" s="1"/>
      <c r="Y22" s="1"/>
      <c r="Z22" s="1"/>
    </row>
    <row r="23" spans="1:26" ht="18.75" x14ac:dyDescent="0.3">
      <c r="A23" s="18" t="s">
        <v>31</v>
      </c>
      <c r="B23" s="1" t="s">
        <v>112</v>
      </c>
      <c r="C23" s="38">
        <v>90771762</v>
      </c>
      <c r="J23" s="1"/>
      <c r="K23" s="1"/>
      <c r="L23" s="1"/>
      <c r="M23" s="1"/>
      <c r="N23" s="1"/>
      <c r="O23" s="1"/>
      <c r="P23" s="1"/>
      <c r="Q23" s="1"/>
      <c r="R23" s="1"/>
      <c r="S23" s="1"/>
      <c r="T23" s="1"/>
      <c r="U23" s="1"/>
      <c r="V23" s="1"/>
      <c r="W23" s="1"/>
      <c r="X23" s="1"/>
      <c r="Y23" s="1"/>
      <c r="Z23" s="1"/>
    </row>
    <row r="24" spans="1:26" ht="18.75" x14ac:dyDescent="0.3">
      <c r="A24" s="18" t="s">
        <v>32</v>
      </c>
      <c r="B24" s="1" t="s">
        <v>88</v>
      </c>
      <c r="C24" s="38">
        <v>12014872</v>
      </c>
      <c r="J24" s="1"/>
      <c r="K24" s="1"/>
      <c r="L24" s="1"/>
      <c r="M24" s="1"/>
      <c r="N24" s="1"/>
      <c r="O24" s="1"/>
      <c r="P24" s="1"/>
      <c r="Q24" s="1"/>
      <c r="R24" s="1"/>
      <c r="S24" s="1"/>
      <c r="T24" s="1"/>
      <c r="U24" s="1"/>
      <c r="V24" s="1"/>
      <c r="W24" s="1"/>
      <c r="X24" s="1"/>
      <c r="Y24" s="1"/>
      <c r="Z24" s="1"/>
    </row>
    <row r="25" spans="1:26" ht="18.75" x14ac:dyDescent="0.3">
      <c r="A25" s="18"/>
      <c r="B25" s="1"/>
      <c r="C25" s="20"/>
      <c r="J25" s="1"/>
      <c r="K25" s="1"/>
      <c r="L25" s="1"/>
      <c r="M25" s="1"/>
      <c r="N25" s="1"/>
      <c r="O25" s="1"/>
      <c r="P25" s="1"/>
      <c r="Q25" s="1"/>
      <c r="R25" s="1"/>
      <c r="S25" s="1"/>
      <c r="T25" s="1"/>
      <c r="U25" s="1"/>
      <c r="V25" s="1"/>
      <c r="W25" s="1"/>
      <c r="X25" s="1"/>
      <c r="Y25" s="1"/>
      <c r="Z25" s="1"/>
    </row>
    <row r="26" spans="1:26" ht="18.75" x14ac:dyDescent="0.3">
      <c r="A26" s="18" t="s">
        <v>33</v>
      </c>
      <c r="B26" s="1" t="s">
        <v>28</v>
      </c>
      <c r="C26" s="37">
        <v>694</v>
      </c>
      <c r="J26" s="1"/>
      <c r="K26" s="1"/>
      <c r="L26" s="1"/>
      <c r="M26" s="1"/>
      <c r="N26" s="1"/>
      <c r="O26" s="1"/>
      <c r="P26" s="1"/>
      <c r="Q26" s="1"/>
      <c r="R26" s="1"/>
      <c r="S26" s="1"/>
      <c r="T26" s="1"/>
      <c r="U26" s="1"/>
      <c r="V26" s="1"/>
      <c r="W26" s="1"/>
      <c r="X26" s="1"/>
      <c r="Y26" s="1"/>
      <c r="Z26" s="1"/>
    </row>
    <row r="27" spans="1:26" ht="18.75" x14ac:dyDescent="0.3">
      <c r="A27" s="18" t="s">
        <v>35</v>
      </c>
      <c r="B27" s="10" t="s">
        <v>113</v>
      </c>
      <c r="C27" s="37">
        <v>155</v>
      </c>
      <c r="J27" s="1"/>
      <c r="K27" s="1"/>
      <c r="L27" s="1"/>
      <c r="M27" s="1"/>
      <c r="N27" s="1"/>
      <c r="O27" s="1"/>
      <c r="P27" s="1"/>
      <c r="Q27" s="1"/>
      <c r="R27" s="1"/>
      <c r="S27" s="1"/>
      <c r="T27" s="1"/>
      <c r="U27" s="1"/>
      <c r="V27" s="1"/>
      <c r="W27" s="1"/>
      <c r="X27" s="1"/>
      <c r="Y27" s="1"/>
      <c r="Z27" s="1"/>
    </row>
    <row r="28" spans="1:26" ht="18.75" x14ac:dyDescent="0.3">
      <c r="A28" s="18" t="s">
        <v>36</v>
      </c>
      <c r="B28" s="10" t="s">
        <v>114</v>
      </c>
      <c r="C28" s="37">
        <f>390+1077</f>
        <v>1467</v>
      </c>
      <c r="J28" s="1"/>
      <c r="K28" s="1"/>
      <c r="L28" s="1"/>
      <c r="M28" s="1"/>
      <c r="N28" s="1"/>
      <c r="O28" s="1"/>
      <c r="P28" s="1"/>
      <c r="Q28" s="1"/>
      <c r="R28" s="1"/>
      <c r="S28" s="1"/>
      <c r="T28" s="1"/>
      <c r="U28" s="1"/>
      <c r="V28" s="1"/>
      <c r="W28" s="1"/>
      <c r="X28" s="1"/>
      <c r="Y28" s="1"/>
      <c r="Z28" s="1"/>
    </row>
    <row r="29" spans="1:26" ht="18.75" x14ac:dyDescent="0.3">
      <c r="A29" s="18" t="s">
        <v>37</v>
      </c>
      <c r="B29" s="1" t="s">
        <v>115</v>
      </c>
      <c r="C29" s="38">
        <v>6304036</v>
      </c>
      <c r="J29" s="1"/>
      <c r="K29" s="1"/>
      <c r="L29" s="1"/>
      <c r="M29" s="1"/>
      <c r="N29" s="1"/>
      <c r="O29" s="1"/>
      <c r="P29" s="1"/>
      <c r="Q29" s="1"/>
      <c r="R29" s="1"/>
      <c r="S29" s="1"/>
      <c r="T29" s="1"/>
      <c r="U29" s="1"/>
      <c r="V29" s="1"/>
      <c r="W29" s="1"/>
      <c r="X29" s="1"/>
      <c r="Y29" s="1"/>
      <c r="Z29" s="1"/>
    </row>
    <row r="30" spans="1:26" ht="18.75" x14ac:dyDescent="0.3">
      <c r="A30" s="18" t="s">
        <v>39</v>
      </c>
      <c r="B30" s="1" t="s">
        <v>89</v>
      </c>
      <c r="C30" s="38">
        <v>734300</v>
      </c>
      <c r="J30" s="1"/>
      <c r="K30" s="1"/>
      <c r="L30" s="1"/>
      <c r="M30" s="1"/>
      <c r="N30" s="1"/>
      <c r="O30" s="1"/>
      <c r="P30" s="1"/>
      <c r="Q30" s="1"/>
      <c r="R30" s="1"/>
      <c r="S30" s="1"/>
      <c r="T30" s="1"/>
      <c r="U30" s="1"/>
      <c r="V30" s="1"/>
      <c r="W30" s="1"/>
      <c r="X30" s="1"/>
      <c r="Y30" s="1"/>
      <c r="Z30" s="1"/>
    </row>
    <row r="31" spans="1:26" ht="18.75" x14ac:dyDescent="0.3">
      <c r="A31" s="18" t="s">
        <v>90</v>
      </c>
      <c r="B31" s="1" t="s">
        <v>129</v>
      </c>
      <c r="C31" s="38">
        <v>734300</v>
      </c>
      <c r="J31" s="1"/>
      <c r="K31" s="1"/>
      <c r="L31" s="1"/>
      <c r="M31" s="1"/>
      <c r="N31" s="1"/>
      <c r="O31" s="1"/>
      <c r="P31" s="1"/>
      <c r="Q31" s="1"/>
      <c r="R31" s="1"/>
      <c r="S31" s="1"/>
      <c r="T31" s="1"/>
      <c r="U31" s="1"/>
      <c r="V31" s="1"/>
      <c r="W31" s="1"/>
      <c r="X31" s="1"/>
      <c r="Y31" s="1"/>
      <c r="Z31" s="1"/>
    </row>
    <row r="32" spans="1:26" ht="18.75" x14ac:dyDescent="0.3">
      <c r="A32" s="18"/>
      <c r="B32" s="1"/>
      <c r="C32" s="20"/>
      <c r="J32" s="1"/>
      <c r="K32" s="1"/>
      <c r="L32" s="1"/>
      <c r="M32" s="1"/>
      <c r="N32" s="1"/>
      <c r="O32" s="1"/>
      <c r="P32" s="1"/>
      <c r="Q32" s="1"/>
      <c r="R32" s="1"/>
      <c r="S32" s="1"/>
      <c r="T32" s="1"/>
      <c r="U32" s="1"/>
      <c r="V32" s="1"/>
      <c r="W32" s="1"/>
      <c r="X32" s="1"/>
      <c r="Y32" s="1"/>
      <c r="Z32" s="1"/>
    </row>
    <row r="33" spans="1:26" ht="18.75" x14ac:dyDescent="0.3">
      <c r="A33" s="3" t="s">
        <v>91</v>
      </c>
      <c r="B33" s="1" t="s">
        <v>34</v>
      </c>
      <c r="C33" s="39">
        <f t="shared" ref="C33:C38" si="0">+C20+C26</f>
        <v>18107</v>
      </c>
      <c r="J33" s="1"/>
      <c r="K33" s="1"/>
      <c r="L33" s="1"/>
      <c r="M33" s="1"/>
      <c r="N33" s="1"/>
      <c r="O33" s="1"/>
      <c r="P33" s="1"/>
      <c r="Q33" s="1"/>
      <c r="R33" s="1"/>
      <c r="S33" s="1"/>
      <c r="T33" s="1"/>
      <c r="U33" s="1"/>
      <c r="V33" s="1"/>
      <c r="W33" s="1"/>
      <c r="X33" s="1"/>
      <c r="Y33" s="1"/>
      <c r="Z33" s="1"/>
    </row>
    <row r="34" spans="1:26" ht="18.75" x14ac:dyDescent="0.3">
      <c r="A34" s="3" t="s">
        <v>92</v>
      </c>
      <c r="B34" s="1" t="s">
        <v>116</v>
      </c>
      <c r="C34" s="39">
        <f t="shared" si="0"/>
        <v>1502</v>
      </c>
      <c r="J34" s="1"/>
      <c r="K34" s="1"/>
      <c r="L34" s="1"/>
      <c r="M34" s="1"/>
      <c r="N34" s="1"/>
      <c r="O34" s="1"/>
      <c r="P34" s="1"/>
      <c r="Q34" s="1"/>
      <c r="R34" s="1"/>
      <c r="S34" s="1"/>
      <c r="T34" s="1"/>
      <c r="U34" s="1"/>
      <c r="V34" s="1"/>
      <c r="W34" s="1"/>
      <c r="X34" s="1"/>
      <c r="Y34" s="1"/>
      <c r="Z34" s="1"/>
    </row>
    <row r="35" spans="1:26" ht="18.75" x14ac:dyDescent="0.3">
      <c r="A35" s="3" t="s">
        <v>93</v>
      </c>
      <c r="B35" s="1" t="s">
        <v>117</v>
      </c>
      <c r="C35" s="39">
        <f t="shared" si="0"/>
        <v>29708</v>
      </c>
      <c r="J35" s="1"/>
      <c r="K35" s="1"/>
      <c r="L35" s="1"/>
      <c r="M35" s="1"/>
      <c r="N35" s="1"/>
      <c r="O35" s="1"/>
      <c r="P35" s="1"/>
      <c r="Q35" s="1"/>
      <c r="R35" s="1"/>
      <c r="S35" s="1"/>
      <c r="T35" s="1"/>
      <c r="U35" s="1"/>
      <c r="V35" s="1"/>
      <c r="W35" s="1"/>
      <c r="X35" s="1"/>
      <c r="Y35" s="1"/>
      <c r="Z35" s="1"/>
    </row>
    <row r="36" spans="1:26" ht="18.75" x14ac:dyDescent="0.3">
      <c r="A36" s="19" t="s">
        <v>94</v>
      </c>
      <c r="B36" s="1" t="s">
        <v>118</v>
      </c>
      <c r="C36" s="40">
        <f t="shared" si="0"/>
        <v>97075798</v>
      </c>
      <c r="K36" s="1"/>
      <c r="L36" s="1"/>
      <c r="M36" s="1"/>
      <c r="N36" s="1"/>
      <c r="O36" s="1"/>
      <c r="P36" s="1"/>
      <c r="Q36" s="1"/>
      <c r="R36" s="1"/>
      <c r="S36" s="1"/>
      <c r="T36" s="1"/>
      <c r="U36" s="1"/>
      <c r="V36" s="1"/>
      <c r="W36" s="1"/>
      <c r="X36" s="1"/>
      <c r="Y36" s="1"/>
      <c r="Z36" s="1"/>
    </row>
    <row r="37" spans="1:26" ht="18.75" x14ac:dyDescent="0.3">
      <c r="A37" s="19" t="s">
        <v>95</v>
      </c>
      <c r="B37" s="1" t="s">
        <v>38</v>
      </c>
      <c r="C37" s="40">
        <f t="shared" si="0"/>
        <v>12749172</v>
      </c>
      <c r="K37" s="1"/>
      <c r="L37" s="1"/>
      <c r="M37" s="1"/>
      <c r="N37" s="1"/>
      <c r="O37" s="1"/>
      <c r="P37" s="1"/>
      <c r="Q37" s="1"/>
      <c r="R37" s="1"/>
      <c r="S37" s="1"/>
      <c r="T37" s="1"/>
      <c r="U37" s="1"/>
      <c r="V37" s="1"/>
      <c r="W37" s="1"/>
      <c r="X37" s="1"/>
      <c r="Y37" s="1"/>
      <c r="Z37" s="1"/>
    </row>
    <row r="38" spans="1:26" ht="18.75" x14ac:dyDescent="0.3">
      <c r="A38" s="19" t="s">
        <v>96</v>
      </c>
      <c r="B38" s="1" t="s">
        <v>40</v>
      </c>
      <c r="C38" s="40">
        <f t="shared" si="0"/>
        <v>734300</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election activeCell="P22" sqref="P22"/>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
        <v>135</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6</v>
      </c>
      <c r="C8" s="4">
        <v>210019</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2"/>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1"/>
      <c r="B12" s="23" t="s">
        <v>18</v>
      </c>
      <c r="C12" s="4"/>
      <c r="D12" s="4"/>
      <c r="E12" s="4"/>
      <c r="H12" s="21"/>
      <c r="N12" s="1"/>
      <c r="O12" s="1"/>
      <c r="P12" s="1"/>
      <c r="Q12" s="1"/>
      <c r="S12" s="21"/>
      <c r="T12" s="1"/>
      <c r="U12" s="1"/>
      <c r="V12" s="1"/>
      <c r="W12" s="1"/>
      <c r="X12" s="1"/>
      <c r="Y12" s="1"/>
      <c r="Z12" s="1"/>
      <c r="AA12" s="1"/>
      <c r="AB12" s="1"/>
      <c r="AC12" s="1"/>
      <c r="AD12" s="1"/>
      <c r="AE12" s="1"/>
      <c r="AF12" s="1"/>
    </row>
    <row r="13" spans="1:32" ht="19.5" thickBot="1" x14ac:dyDescent="0.35">
      <c r="A13" s="4"/>
      <c r="B13" s="13"/>
      <c r="C13" s="4" t="s">
        <v>41</v>
      </c>
      <c r="D13" s="4" t="s">
        <v>42</v>
      </c>
      <c r="E13" s="4" t="s">
        <v>43</v>
      </c>
      <c r="F13" s="4" t="s">
        <v>44</v>
      </c>
      <c r="G13" s="4"/>
      <c r="H13" s="19"/>
      <c r="I13" s="4" t="s">
        <v>45</v>
      </c>
      <c r="J13" s="4" t="s">
        <v>46</v>
      </c>
      <c r="K13" s="4" t="s">
        <v>47</v>
      </c>
      <c r="L13" s="4" t="s">
        <v>48</v>
      </c>
      <c r="M13" s="4" t="s">
        <v>49</v>
      </c>
      <c r="N13" s="4" t="s">
        <v>50</v>
      </c>
      <c r="O13" s="4" t="s">
        <v>51</v>
      </c>
      <c r="P13" s="4" t="s">
        <v>52</v>
      </c>
      <c r="Q13" s="4" t="s">
        <v>53</v>
      </c>
      <c r="R13" s="4"/>
      <c r="S13" s="19"/>
      <c r="T13" s="4" t="s">
        <v>54</v>
      </c>
      <c r="U13" s="4" t="s">
        <v>55</v>
      </c>
      <c r="V13" s="4" t="s">
        <v>56</v>
      </c>
      <c r="W13" s="4" t="s">
        <v>57</v>
      </c>
      <c r="X13" s="4" t="s">
        <v>58</v>
      </c>
      <c r="Y13" s="4" t="s">
        <v>128</v>
      </c>
      <c r="Z13" s="4"/>
    </row>
    <row r="14" spans="1:32" ht="93.75" x14ac:dyDescent="0.3">
      <c r="B14" s="13"/>
      <c r="C14" s="25" t="s">
        <v>59</v>
      </c>
      <c r="D14" s="26" t="s">
        <v>60</v>
      </c>
      <c r="E14" s="26" t="s">
        <v>97</v>
      </c>
      <c r="F14" s="27" t="s">
        <v>98</v>
      </c>
      <c r="G14" s="28" t="s">
        <v>105</v>
      </c>
      <c r="H14" s="28"/>
      <c r="I14" s="25" t="s">
        <v>61</v>
      </c>
      <c r="J14" s="26" t="s">
        <v>62</v>
      </c>
      <c r="K14" s="26" t="s">
        <v>63</v>
      </c>
      <c r="L14" s="26" t="s">
        <v>64</v>
      </c>
      <c r="M14" s="26" t="s">
        <v>65</v>
      </c>
      <c r="N14" s="31" t="s">
        <v>101</v>
      </c>
      <c r="O14" s="31" t="s">
        <v>102</v>
      </c>
      <c r="P14" s="26" t="s">
        <v>99</v>
      </c>
      <c r="Q14" s="27" t="s">
        <v>103</v>
      </c>
      <c r="R14" s="28" t="s">
        <v>105</v>
      </c>
      <c r="S14" s="28"/>
      <c r="T14" s="25" t="s">
        <v>66</v>
      </c>
      <c r="U14" s="26" t="s">
        <v>67</v>
      </c>
      <c r="V14" s="26" t="s">
        <v>68</v>
      </c>
      <c r="W14" s="26" t="s">
        <v>69</v>
      </c>
      <c r="X14" s="26" t="s">
        <v>100</v>
      </c>
      <c r="Y14" s="27" t="s">
        <v>104</v>
      </c>
      <c r="Z14" s="28" t="s">
        <v>105</v>
      </c>
    </row>
    <row r="15" spans="1:32" ht="37.5" x14ac:dyDescent="0.3">
      <c r="A15" s="3" t="s">
        <v>70</v>
      </c>
      <c r="B15" s="35" t="s">
        <v>121</v>
      </c>
      <c r="C15" s="41">
        <v>240</v>
      </c>
      <c r="D15" s="42">
        <v>1915</v>
      </c>
      <c r="E15" s="42">
        <v>28</v>
      </c>
      <c r="F15" s="43">
        <v>0</v>
      </c>
      <c r="G15" s="21">
        <v>2183</v>
      </c>
      <c r="H15" s="30"/>
      <c r="I15" s="41">
        <v>1343</v>
      </c>
      <c r="J15" s="42">
        <v>541</v>
      </c>
      <c r="K15" s="42" t="s">
        <v>137</v>
      </c>
      <c r="L15" s="42" t="s">
        <v>137</v>
      </c>
      <c r="M15" s="42">
        <v>0</v>
      </c>
      <c r="N15" s="42">
        <v>249</v>
      </c>
      <c r="O15" s="42">
        <v>0</v>
      </c>
      <c r="P15" s="42">
        <v>24</v>
      </c>
      <c r="Q15" s="43">
        <v>0</v>
      </c>
      <c r="R15" s="21">
        <v>2183</v>
      </c>
      <c r="S15" s="30"/>
      <c r="T15" s="41" t="s">
        <v>137</v>
      </c>
      <c r="U15" s="42">
        <v>1380</v>
      </c>
      <c r="V15" s="42">
        <v>0</v>
      </c>
      <c r="W15" s="42">
        <v>0</v>
      </c>
      <c r="X15" s="42">
        <v>0</v>
      </c>
      <c r="Y15" s="43" t="s">
        <v>137</v>
      </c>
      <c r="Z15" s="21">
        <v>2183</v>
      </c>
    </row>
    <row r="16" spans="1:32" ht="38.25" thickBot="1" x14ac:dyDescent="0.35">
      <c r="A16" s="18" t="s">
        <v>83</v>
      </c>
      <c r="B16" s="35" t="s">
        <v>122</v>
      </c>
      <c r="C16" s="44" t="s">
        <v>137</v>
      </c>
      <c r="D16" s="45">
        <v>337</v>
      </c>
      <c r="E16" s="45" t="s">
        <v>137</v>
      </c>
      <c r="F16" s="46">
        <v>0</v>
      </c>
      <c r="G16" s="21">
        <v>366</v>
      </c>
      <c r="H16" s="30"/>
      <c r="I16" s="44">
        <v>219</v>
      </c>
      <c r="J16" s="45">
        <v>121</v>
      </c>
      <c r="K16" s="45">
        <v>0</v>
      </c>
      <c r="L16" s="45" t="s">
        <v>137</v>
      </c>
      <c r="M16" s="45">
        <v>0</v>
      </c>
      <c r="N16" s="45">
        <v>20</v>
      </c>
      <c r="O16" s="45">
        <v>0</v>
      </c>
      <c r="P16" s="45" t="s">
        <v>137</v>
      </c>
      <c r="Q16" s="46">
        <v>0</v>
      </c>
      <c r="R16" s="21">
        <v>366</v>
      </c>
      <c r="S16" s="30"/>
      <c r="T16" s="44">
        <v>134</v>
      </c>
      <c r="U16" s="45">
        <v>232</v>
      </c>
      <c r="V16" s="45">
        <v>0</v>
      </c>
      <c r="W16" s="45">
        <v>0</v>
      </c>
      <c r="X16" s="45">
        <v>0</v>
      </c>
      <c r="Y16" s="46">
        <v>0</v>
      </c>
      <c r="Z16" s="21">
        <v>366</v>
      </c>
    </row>
    <row r="17" spans="2:19" x14ac:dyDescent="0.25">
      <c r="B17" s="13"/>
      <c r="H17" s="29"/>
      <c r="S17" s="29"/>
    </row>
    <row r="18" spans="2:19" x14ac:dyDescent="0.25">
      <c r="B18" s="13"/>
      <c r="H18" s="29"/>
      <c r="S18" s="29"/>
    </row>
    <row r="19" spans="2:19" x14ac:dyDescent="0.25">
      <c r="B19" s="13"/>
      <c r="H19" s="29"/>
      <c r="S19" s="29"/>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row r="952" spans="2:2" x14ac:dyDescent="0.25">
      <c r="B952" s="13"/>
    </row>
    <row r="953" spans="2:2" x14ac:dyDescent="0.25">
      <c r="B953"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heetViews>
  <sheetFormatPr defaultColWidth="14.42578125" defaultRowHeight="15" customHeight="1" x14ac:dyDescent="0.25"/>
  <cols>
    <col min="1" max="1" width="8.7109375" customWidth="1"/>
    <col min="2" max="2" width="91.42578125" customWidth="1"/>
    <col min="3" max="3" width="25.28515625" bestFit="1"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Tidal Health Peninsula</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210019</v>
      </c>
      <c r="D8" s="1"/>
      <c r="E8" s="1"/>
      <c r="F8" s="1"/>
      <c r="G8" s="1"/>
      <c r="H8" s="1"/>
      <c r="I8" s="1"/>
      <c r="J8" s="1"/>
      <c r="K8" s="1"/>
      <c r="L8" s="1"/>
      <c r="M8" s="1"/>
      <c r="N8" s="1"/>
      <c r="O8" s="1"/>
      <c r="P8" s="1"/>
      <c r="Q8" s="1"/>
      <c r="R8" s="1"/>
      <c r="S8" s="1"/>
      <c r="T8" s="1"/>
      <c r="U8" s="1"/>
      <c r="V8" s="1"/>
      <c r="W8" s="1"/>
      <c r="X8" s="1"/>
      <c r="Y8" s="1"/>
      <c r="Z8" s="1"/>
    </row>
    <row r="9" spans="1:26" ht="14.25" customHeight="1" x14ac:dyDescent="0.3">
      <c r="C9" s="22"/>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5"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41</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84</v>
      </c>
      <c r="B16" s="10" t="s">
        <v>73</v>
      </c>
      <c r="C16" s="7">
        <v>0</v>
      </c>
      <c r="K16" s="1"/>
      <c r="L16" s="1"/>
      <c r="M16" s="1"/>
      <c r="N16" s="1"/>
      <c r="O16" s="1"/>
      <c r="P16" s="1"/>
      <c r="Q16" s="1"/>
      <c r="R16" s="1"/>
      <c r="S16" s="1"/>
      <c r="T16" s="1"/>
      <c r="U16" s="1"/>
      <c r="V16" s="1"/>
      <c r="W16" s="1"/>
      <c r="X16" s="1"/>
      <c r="Y16" s="1"/>
      <c r="Z16" s="1"/>
    </row>
    <row r="17" spans="1:26" ht="37.5" x14ac:dyDescent="0.3">
      <c r="A17" s="3" t="s">
        <v>85</v>
      </c>
      <c r="B17" s="10" t="s">
        <v>130</v>
      </c>
      <c r="C17" s="7">
        <v>6346</v>
      </c>
      <c r="K17" s="1"/>
      <c r="L17" s="1"/>
      <c r="M17" s="1"/>
      <c r="N17" s="1"/>
      <c r="O17" s="1"/>
      <c r="P17" s="1"/>
      <c r="Q17" s="1"/>
      <c r="R17" s="1"/>
      <c r="S17" s="1"/>
      <c r="T17" s="1"/>
      <c r="U17" s="1"/>
      <c r="V17" s="1"/>
      <c r="W17" s="1"/>
      <c r="X17" s="1"/>
      <c r="Y17" s="1"/>
      <c r="Z17" s="1"/>
    </row>
    <row r="18" spans="1:26" ht="37.5" x14ac:dyDescent="0.3">
      <c r="A18" s="16" t="s">
        <v>86</v>
      </c>
      <c r="B18" s="34" t="s">
        <v>131</v>
      </c>
      <c r="C18" s="17">
        <v>62204</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56.25" x14ac:dyDescent="0.3">
      <c r="A19" s="16" t="s">
        <v>72</v>
      </c>
      <c r="B19" s="34" t="s">
        <v>132</v>
      </c>
      <c r="C19" s="48">
        <v>22133299</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6" t="s">
        <v>74</v>
      </c>
      <c r="B20" s="34" t="s">
        <v>133</v>
      </c>
      <c r="C20" s="48">
        <v>2790259</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6" t="s">
        <v>75</v>
      </c>
      <c r="B21" s="34" t="s">
        <v>134</v>
      </c>
      <c r="C21" s="48">
        <v>2026377</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80</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topLeftCell="P1" workbookViewId="0">
      <selection activeCell="T17" sqref="T17"/>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135</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210019</v>
      </c>
      <c r="D8" s="1"/>
      <c r="E8" s="1"/>
      <c r="F8" s="1"/>
      <c r="G8" s="1"/>
      <c r="H8" s="1"/>
      <c r="I8" s="1"/>
      <c r="J8" s="1"/>
      <c r="K8" s="1"/>
      <c r="L8" s="1"/>
      <c r="M8" s="1"/>
      <c r="N8" s="1"/>
      <c r="O8" s="1"/>
      <c r="P8" s="1"/>
      <c r="Q8" s="1"/>
      <c r="R8" s="1"/>
      <c r="S8" s="1"/>
      <c r="T8" s="1"/>
      <c r="U8" s="1"/>
      <c r="V8" s="1"/>
      <c r="W8" s="1"/>
      <c r="X8" s="1"/>
      <c r="Y8" s="1"/>
      <c r="Z8" s="1"/>
    </row>
    <row r="9" spans="1:27" ht="14.25" customHeight="1" x14ac:dyDescent="0.3">
      <c r="C9" s="22"/>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5" t="s">
        <v>81</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41</v>
      </c>
      <c r="D14" s="4" t="s">
        <v>42</v>
      </c>
      <c r="E14" s="4" t="s">
        <v>43</v>
      </c>
      <c r="F14" s="4" t="s">
        <v>44</v>
      </c>
      <c r="G14" s="4"/>
      <c r="H14" s="19"/>
      <c r="I14" s="4" t="s">
        <v>45</v>
      </c>
      <c r="J14" s="4" t="s">
        <v>46</v>
      </c>
      <c r="K14" s="4" t="s">
        <v>47</v>
      </c>
      <c r="L14" s="4" t="s">
        <v>48</v>
      </c>
      <c r="M14" s="4" t="s">
        <v>49</v>
      </c>
      <c r="N14" s="4" t="s">
        <v>50</v>
      </c>
      <c r="O14" s="4" t="s">
        <v>51</v>
      </c>
      <c r="P14" s="4" t="s">
        <v>52</v>
      </c>
      <c r="Q14" s="4" t="s">
        <v>53</v>
      </c>
      <c r="R14" s="4"/>
      <c r="S14" s="19"/>
      <c r="T14" s="4" t="s">
        <v>54</v>
      </c>
      <c r="U14" s="4" t="s">
        <v>55</v>
      </c>
      <c r="V14" s="4" t="s">
        <v>56</v>
      </c>
      <c r="W14" s="4" t="s">
        <v>57</v>
      </c>
      <c r="X14" s="4" t="s">
        <v>58</v>
      </c>
      <c r="Y14" s="4" t="s">
        <v>128</v>
      </c>
      <c r="Z14" s="4"/>
    </row>
    <row r="15" spans="1:27" ht="93.75" x14ac:dyDescent="0.3">
      <c r="B15" s="1"/>
      <c r="C15" s="25" t="s">
        <v>59</v>
      </c>
      <c r="D15" s="26" t="s">
        <v>60</v>
      </c>
      <c r="E15" s="26" t="s">
        <v>97</v>
      </c>
      <c r="F15" s="27" t="s">
        <v>98</v>
      </c>
      <c r="G15" s="28" t="s">
        <v>105</v>
      </c>
      <c r="H15" s="28"/>
      <c r="I15" s="25" t="s">
        <v>61</v>
      </c>
      <c r="J15" s="26" t="s">
        <v>62</v>
      </c>
      <c r="K15" s="26" t="s">
        <v>63</v>
      </c>
      <c r="L15" s="26" t="s">
        <v>64</v>
      </c>
      <c r="M15" s="26" t="s">
        <v>65</v>
      </c>
      <c r="N15" s="31" t="s">
        <v>101</v>
      </c>
      <c r="O15" s="31" t="s">
        <v>102</v>
      </c>
      <c r="P15" s="26" t="s">
        <v>99</v>
      </c>
      <c r="Q15" s="27" t="s">
        <v>103</v>
      </c>
      <c r="R15" s="28" t="s">
        <v>105</v>
      </c>
      <c r="S15" s="28"/>
      <c r="T15" s="25" t="s">
        <v>66</v>
      </c>
      <c r="U15" s="26" t="s">
        <v>67</v>
      </c>
      <c r="V15" s="26" t="s">
        <v>68</v>
      </c>
      <c r="W15" s="26" t="s">
        <v>69</v>
      </c>
      <c r="X15" s="26" t="s">
        <v>100</v>
      </c>
      <c r="Y15" s="27" t="s">
        <v>104</v>
      </c>
      <c r="Z15" s="28" t="s">
        <v>105</v>
      </c>
      <c r="AA15" s="1"/>
    </row>
    <row r="16" spans="1:27" ht="56.25" x14ac:dyDescent="0.3">
      <c r="A16" s="3" t="s">
        <v>76</v>
      </c>
      <c r="B16" s="34" t="s">
        <v>119</v>
      </c>
      <c r="C16" s="41">
        <v>0</v>
      </c>
      <c r="D16" s="42">
        <v>0</v>
      </c>
      <c r="E16" s="42">
        <v>0</v>
      </c>
      <c r="F16" s="43">
        <v>0</v>
      </c>
      <c r="G16" s="21">
        <v>0</v>
      </c>
      <c r="H16" s="30"/>
      <c r="I16" s="41">
        <v>0</v>
      </c>
      <c r="J16" s="42">
        <v>0</v>
      </c>
      <c r="K16" s="42">
        <v>0</v>
      </c>
      <c r="L16" s="42">
        <v>0</v>
      </c>
      <c r="M16" s="42">
        <v>0</v>
      </c>
      <c r="N16" s="42">
        <v>0</v>
      </c>
      <c r="O16" s="42">
        <v>0</v>
      </c>
      <c r="P16" s="42">
        <v>0</v>
      </c>
      <c r="Q16" s="43">
        <v>0</v>
      </c>
      <c r="R16" s="21">
        <v>0</v>
      </c>
      <c r="S16" s="30"/>
      <c r="T16" s="41">
        <v>0</v>
      </c>
      <c r="U16" s="42">
        <v>0</v>
      </c>
      <c r="V16" s="42">
        <v>0</v>
      </c>
      <c r="W16" s="42">
        <v>0</v>
      </c>
      <c r="X16" s="42">
        <v>0</v>
      </c>
      <c r="Y16" s="43">
        <v>0</v>
      </c>
      <c r="Z16" s="21">
        <v>0</v>
      </c>
      <c r="AA16" s="1"/>
    </row>
    <row r="17" spans="1:27" ht="37.5" x14ac:dyDescent="0.3">
      <c r="A17" s="3" t="s">
        <v>77</v>
      </c>
      <c r="B17" s="34" t="s">
        <v>120</v>
      </c>
      <c r="C17" s="41">
        <v>482</v>
      </c>
      <c r="D17" s="42">
        <v>5659</v>
      </c>
      <c r="E17" s="42">
        <v>186</v>
      </c>
      <c r="F17" s="43">
        <v>19</v>
      </c>
      <c r="G17" s="21">
        <v>6346</v>
      </c>
      <c r="H17" s="30"/>
      <c r="I17" s="41">
        <v>3165</v>
      </c>
      <c r="J17" s="42">
        <v>2485</v>
      </c>
      <c r="K17" s="42">
        <v>11</v>
      </c>
      <c r="L17" s="42">
        <v>38</v>
      </c>
      <c r="M17" s="42" t="s">
        <v>137</v>
      </c>
      <c r="N17" s="42">
        <v>516</v>
      </c>
      <c r="O17" s="42">
        <v>0</v>
      </c>
      <c r="P17" s="42">
        <v>121</v>
      </c>
      <c r="Q17" s="43" t="s">
        <v>137</v>
      </c>
      <c r="R17" s="21">
        <v>6346</v>
      </c>
      <c r="S17" s="30"/>
      <c r="T17" s="41" t="s">
        <v>137</v>
      </c>
      <c r="U17" s="42">
        <v>3358</v>
      </c>
      <c r="V17" s="42">
        <v>0</v>
      </c>
      <c r="W17" s="42">
        <v>0</v>
      </c>
      <c r="X17" s="42">
        <v>0</v>
      </c>
      <c r="Y17" s="43" t="s">
        <v>137</v>
      </c>
      <c r="Z17" s="21">
        <v>6346</v>
      </c>
      <c r="AA17" s="1"/>
    </row>
    <row r="18" spans="1:27" ht="38.25" thickBot="1" x14ac:dyDescent="0.35">
      <c r="A18" s="3" t="s">
        <v>78</v>
      </c>
      <c r="B18" s="34" t="s">
        <v>123</v>
      </c>
      <c r="C18" s="44">
        <v>3425</v>
      </c>
      <c r="D18" s="45">
        <v>57834</v>
      </c>
      <c r="E18" s="45">
        <v>725</v>
      </c>
      <c r="F18" s="46">
        <v>220</v>
      </c>
      <c r="G18" s="21">
        <v>62204</v>
      </c>
      <c r="H18" s="32"/>
      <c r="I18" s="44">
        <v>38602</v>
      </c>
      <c r="J18" s="45">
        <v>18725</v>
      </c>
      <c r="K18" s="45">
        <v>152</v>
      </c>
      <c r="L18" s="45">
        <v>622</v>
      </c>
      <c r="M18" s="45">
        <v>34</v>
      </c>
      <c r="N18" s="45">
        <v>3600</v>
      </c>
      <c r="O18" s="45">
        <v>0</v>
      </c>
      <c r="P18" s="45">
        <v>398</v>
      </c>
      <c r="Q18" s="46">
        <v>71</v>
      </c>
      <c r="R18" s="21">
        <v>62204</v>
      </c>
      <c r="S18" s="30"/>
      <c r="T18" s="44">
        <v>25934</v>
      </c>
      <c r="U18" s="45">
        <v>36207</v>
      </c>
      <c r="V18" s="45">
        <v>0</v>
      </c>
      <c r="W18" s="45">
        <v>0</v>
      </c>
      <c r="X18" s="45">
        <v>0</v>
      </c>
      <c r="Y18" s="46">
        <v>63</v>
      </c>
      <c r="Z18" s="21">
        <v>62204</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57"/>
  <sheetViews>
    <sheetView tabSelected="1" workbookViewId="0">
      <selection activeCell="E31" sqref="E31"/>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Tidal Health Peninsula</v>
      </c>
      <c r="D6" s="1"/>
    </row>
    <row r="7" spans="1:6" ht="15" customHeight="1" x14ac:dyDescent="0.3">
      <c r="B7" s="1"/>
      <c r="C7" s="4"/>
      <c r="D7" s="1"/>
      <c r="E7" s="1"/>
      <c r="F7" s="1"/>
    </row>
    <row r="8" spans="1:6" ht="15" customHeight="1" x14ac:dyDescent="0.3">
      <c r="B8" s="1" t="s">
        <v>6</v>
      </c>
      <c r="C8" s="4">
        <f>'1. Credit &amp; Collections'!C7</f>
        <v>210019</v>
      </c>
      <c r="D8" s="1"/>
      <c r="E8" s="1"/>
      <c r="F8" s="1"/>
    </row>
    <row r="9" spans="1:6" ht="15" customHeight="1" x14ac:dyDescent="0.25">
      <c r="C9" s="22"/>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5" t="s">
        <v>82</v>
      </c>
      <c r="C12" s="2"/>
      <c r="D12" s="2"/>
      <c r="E12" s="2"/>
      <c r="F12" s="2"/>
    </row>
    <row r="13" spans="1:6" ht="15" customHeight="1" x14ac:dyDescent="0.3">
      <c r="A13" s="4"/>
      <c r="B13" s="1"/>
      <c r="C13" s="1"/>
    </row>
    <row r="14" spans="1:6" ht="15" customHeight="1" x14ac:dyDescent="0.3">
      <c r="B14" s="1"/>
    </row>
    <row r="15" spans="1:6" ht="15" customHeight="1" x14ac:dyDescent="0.3">
      <c r="B15" s="4" t="s">
        <v>41</v>
      </c>
      <c r="C15" s="4" t="s">
        <v>42</v>
      </c>
      <c r="D15" s="4" t="s">
        <v>43</v>
      </c>
      <c r="E15" s="4" t="s">
        <v>44</v>
      </c>
    </row>
    <row r="16" spans="1:6" ht="131.25" x14ac:dyDescent="0.25">
      <c r="A16" s="24"/>
      <c r="B16" s="36" t="s">
        <v>124</v>
      </c>
      <c r="C16" s="36" t="s">
        <v>125</v>
      </c>
      <c r="D16" s="36" t="s">
        <v>126</v>
      </c>
      <c r="E16" s="36" t="s">
        <v>127</v>
      </c>
    </row>
    <row r="17" spans="1:5" ht="15" customHeight="1" x14ac:dyDescent="0.3">
      <c r="A17" s="3" t="s">
        <v>79</v>
      </c>
      <c r="B17" s="47">
        <v>21801</v>
      </c>
      <c r="C17" s="47">
        <v>0</v>
      </c>
      <c r="D17" s="47">
        <f>1081+13</f>
        <v>1094</v>
      </c>
      <c r="E17" s="47">
        <f>9856+146</f>
        <v>10002</v>
      </c>
    </row>
    <row r="18" spans="1:5" ht="18.75" x14ac:dyDescent="0.3">
      <c r="B18" s="47">
        <v>21802</v>
      </c>
      <c r="C18" s="47">
        <v>0</v>
      </c>
      <c r="D18" s="47">
        <f>26+1</f>
        <v>27</v>
      </c>
      <c r="E18" s="47">
        <f>179+7</f>
        <v>186</v>
      </c>
    </row>
    <row r="19" spans="1:5" ht="18.75" x14ac:dyDescent="0.3">
      <c r="B19" s="47">
        <v>21803</v>
      </c>
      <c r="C19" s="47">
        <v>0</v>
      </c>
      <c r="D19" s="47" t="s">
        <v>137</v>
      </c>
      <c r="E19" s="47">
        <v>44</v>
      </c>
    </row>
    <row r="20" spans="1:5" ht="18.75" x14ac:dyDescent="0.3">
      <c r="B20" s="47">
        <v>21804</v>
      </c>
      <c r="C20" s="47">
        <v>0</v>
      </c>
      <c r="D20" s="47">
        <f>1622+34</f>
        <v>1656</v>
      </c>
      <c r="E20" s="47">
        <f>12618+204</f>
        <v>12822</v>
      </c>
    </row>
    <row r="21" spans="1:5" ht="18.75" x14ac:dyDescent="0.3">
      <c r="B21" s="47">
        <v>21810</v>
      </c>
      <c r="C21" s="47">
        <v>0</v>
      </c>
      <c r="D21" s="47">
        <v>0</v>
      </c>
      <c r="E21" s="47">
        <f>17+1</f>
        <v>18</v>
      </c>
    </row>
    <row r="22" spans="1:5" ht="18.75" x14ac:dyDescent="0.3">
      <c r="B22" s="47">
        <v>21811</v>
      </c>
      <c r="C22" s="47">
        <v>0</v>
      </c>
      <c r="D22" s="47">
        <f>221+9</f>
        <v>230</v>
      </c>
      <c r="E22" s="47">
        <f>2924+39</f>
        <v>2963</v>
      </c>
    </row>
    <row r="23" spans="1:5" ht="18.75" x14ac:dyDescent="0.3">
      <c r="B23" s="47">
        <v>21813</v>
      </c>
      <c r="C23" s="47">
        <v>0</v>
      </c>
      <c r="D23" s="47">
        <v>30</v>
      </c>
      <c r="E23" s="47">
        <f>327+6</f>
        <v>333</v>
      </c>
    </row>
    <row r="24" spans="1:5" ht="18.75" x14ac:dyDescent="0.3">
      <c r="B24" s="47">
        <v>21814</v>
      </c>
      <c r="C24" s="47">
        <v>0</v>
      </c>
      <c r="D24" s="47" t="s">
        <v>137</v>
      </c>
      <c r="E24" s="47">
        <v>96</v>
      </c>
    </row>
    <row r="25" spans="1:5" ht="18.75" x14ac:dyDescent="0.3">
      <c r="B25" s="47">
        <v>21817</v>
      </c>
      <c r="C25" s="47">
        <v>0</v>
      </c>
      <c r="D25" s="47">
        <v>22</v>
      </c>
      <c r="E25" s="47">
        <f>1323+19</f>
        <v>1342</v>
      </c>
    </row>
    <row r="26" spans="1:5" ht="18.75" x14ac:dyDescent="0.3">
      <c r="B26" s="47">
        <v>21821</v>
      </c>
      <c r="C26" s="47">
        <v>0</v>
      </c>
      <c r="D26" s="47" t="s">
        <v>137</v>
      </c>
      <c r="E26" s="47">
        <v>303</v>
      </c>
    </row>
    <row r="27" spans="1:5" ht="18.75" x14ac:dyDescent="0.3">
      <c r="B27" s="47">
        <v>21822</v>
      </c>
      <c r="C27" s="47">
        <v>0</v>
      </c>
      <c r="D27" s="47">
        <f>65+1</f>
        <v>66</v>
      </c>
      <c r="E27" s="47">
        <f>894+12</f>
        <v>906</v>
      </c>
    </row>
    <row r="28" spans="1:5" ht="18.75" x14ac:dyDescent="0.3">
      <c r="B28" s="47">
        <v>21824</v>
      </c>
      <c r="C28" s="47">
        <v>0</v>
      </c>
      <c r="D28" s="47" t="s">
        <v>137</v>
      </c>
      <c r="E28" s="47">
        <v>37</v>
      </c>
    </row>
    <row r="29" spans="1:5" ht="18.75" x14ac:dyDescent="0.3">
      <c r="B29" s="47">
        <v>21826</v>
      </c>
      <c r="C29" s="47">
        <v>0</v>
      </c>
      <c r="D29" s="47">
        <f>228+7</f>
        <v>235</v>
      </c>
      <c r="E29" s="47">
        <f>1726+24</f>
        <v>1750</v>
      </c>
    </row>
    <row r="30" spans="1:5" ht="18.75" x14ac:dyDescent="0.3">
      <c r="B30" s="47">
        <v>21829</v>
      </c>
      <c r="C30" s="47">
        <v>0</v>
      </c>
      <c r="D30" s="47">
        <v>11</v>
      </c>
      <c r="E30" s="47">
        <f>108+1</f>
        <v>109</v>
      </c>
    </row>
    <row r="31" spans="1:5" ht="15" customHeight="1" x14ac:dyDescent="0.3">
      <c r="B31" s="47">
        <v>21830</v>
      </c>
      <c r="C31" s="47">
        <v>0</v>
      </c>
      <c r="D31" s="47">
        <f>116+4</f>
        <v>120</v>
      </c>
      <c r="E31" s="47">
        <f>1166+19</f>
        <v>1185</v>
      </c>
    </row>
    <row r="32" spans="1:5" ht="15" customHeight="1" x14ac:dyDescent="0.3">
      <c r="B32" s="47">
        <v>21836</v>
      </c>
      <c r="C32" s="47">
        <v>0</v>
      </c>
      <c r="D32" s="47">
        <v>0</v>
      </c>
      <c r="E32" s="47" t="s">
        <v>137</v>
      </c>
    </row>
    <row r="33" spans="2:5" ht="15" customHeight="1" x14ac:dyDescent="0.3">
      <c r="B33" s="47">
        <v>21837</v>
      </c>
      <c r="C33" s="47">
        <v>0</v>
      </c>
      <c r="D33" s="47">
        <f>100+4</f>
        <v>104</v>
      </c>
      <c r="E33" s="47">
        <f>778+9</f>
        <v>787</v>
      </c>
    </row>
    <row r="34" spans="2:5" ht="15" customHeight="1" x14ac:dyDescent="0.3">
      <c r="B34" s="47">
        <v>21838</v>
      </c>
      <c r="C34" s="47">
        <v>0</v>
      </c>
      <c r="D34" s="47">
        <f>37+1</f>
        <v>38</v>
      </c>
      <c r="E34" s="47">
        <f>389+1</f>
        <v>390</v>
      </c>
    </row>
    <row r="35" spans="2:5" ht="15" customHeight="1" x14ac:dyDescent="0.3">
      <c r="B35" s="47">
        <v>21840</v>
      </c>
      <c r="C35" s="47">
        <v>0</v>
      </c>
      <c r="D35" s="47">
        <v>13</v>
      </c>
      <c r="E35" s="47">
        <v>106</v>
      </c>
    </row>
    <row r="36" spans="2:5" ht="15" customHeight="1" x14ac:dyDescent="0.3">
      <c r="B36" s="47">
        <v>21841</v>
      </c>
      <c r="C36" s="47">
        <v>0</v>
      </c>
      <c r="D36" s="47">
        <v>13</v>
      </c>
      <c r="E36" s="47">
        <f>140+3</f>
        <v>143</v>
      </c>
    </row>
    <row r="37" spans="2:5" ht="15" customHeight="1" x14ac:dyDescent="0.3">
      <c r="B37" s="47">
        <v>21842</v>
      </c>
      <c r="C37" s="47">
        <v>0</v>
      </c>
      <c r="D37" s="47">
        <f>103+1</f>
        <v>104</v>
      </c>
      <c r="E37" s="47">
        <f>1007+23</f>
        <v>1030</v>
      </c>
    </row>
    <row r="38" spans="2:5" ht="15" customHeight="1" x14ac:dyDescent="0.3">
      <c r="B38" s="47">
        <v>21843</v>
      </c>
      <c r="C38" s="47">
        <v>0</v>
      </c>
      <c r="D38" s="47" t="s">
        <v>137</v>
      </c>
      <c r="E38" s="47">
        <v>37</v>
      </c>
    </row>
    <row r="39" spans="2:5" ht="15" customHeight="1" x14ac:dyDescent="0.3">
      <c r="B39" s="47">
        <v>21849</v>
      </c>
      <c r="C39" s="47">
        <v>0</v>
      </c>
      <c r="D39" s="47">
        <f>69+2</f>
        <v>71</v>
      </c>
      <c r="E39" s="47">
        <f>857+10</f>
        <v>867</v>
      </c>
    </row>
    <row r="40" spans="2:5" ht="15" customHeight="1" x14ac:dyDescent="0.3">
      <c r="B40" s="47">
        <v>21850</v>
      </c>
      <c r="C40" s="47">
        <v>0</v>
      </c>
      <c r="D40" s="47">
        <f>99+1</f>
        <v>100</v>
      </c>
      <c r="E40" s="47">
        <f>724+6</f>
        <v>730</v>
      </c>
    </row>
    <row r="41" spans="2:5" ht="15" customHeight="1" x14ac:dyDescent="0.3">
      <c r="B41" s="47">
        <v>21851</v>
      </c>
      <c r="C41" s="47">
        <v>0</v>
      </c>
      <c r="D41" s="47">
        <f>57+1</f>
        <v>58</v>
      </c>
      <c r="E41" s="47">
        <f>2024+29</f>
        <v>2053</v>
      </c>
    </row>
    <row r="42" spans="2:5" ht="15" customHeight="1" x14ac:dyDescent="0.3">
      <c r="B42" s="47">
        <v>21852</v>
      </c>
      <c r="C42" s="47">
        <v>0</v>
      </c>
      <c r="D42" s="47">
        <v>0</v>
      </c>
      <c r="E42" s="47" t="s">
        <v>137</v>
      </c>
    </row>
    <row r="43" spans="2:5" ht="15" customHeight="1" x14ac:dyDescent="0.3">
      <c r="B43" s="47">
        <v>21853</v>
      </c>
      <c r="C43" s="47">
        <v>0</v>
      </c>
      <c r="D43" s="47">
        <f>130+4</f>
        <v>134</v>
      </c>
      <c r="E43" s="47">
        <f>3184+63</f>
        <v>3247</v>
      </c>
    </row>
    <row r="44" spans="2:5" ht="15" customHeight="1" x14ac:dyDescent="0.3">
      <c r="B44" s="47">
        <v>21856</v>
      </c>
      <c r="C44" s="47">
        <v>0</v>
      </c>
      <c r="D44" s="47">
        <v>19</v>
      </c>
      <c r="E44" s="47">
        <f>271+4</f>
        <v>275</v>
      </c>
    </row>
    <row r="45" spans="2:5" ht="15" customHeight="1" x14ac:dyDescent="0.3">
      <c r="B45" s="47">
        <v>21857</v>
      </c>
      <c r="C45" s="47">
        <v>0</v>
      </c>
      <c r="D45" s="47" t="s">
        <v>137</v>
      </c>
      <c r="E45" s="47">
        <v>0</v>
      </c>
    </row>
    <row r="46" spans="2:5" ht="15" customHeight="1" x14ac:dyDescent="0.3">
      <c r="B46" s="47">
        <v>21861</v>
      </c>
      <c r="C46" s="47">
        <v>0</v>
      </c>
      <c r="D46" s="47">
        <v>29</v>
      </c>
      <c r="E46" s="47">
        <f>219+2</f>
        <v>221</v>
      </c>
    </row>
    <row r="47" spans="2:5" ht="15" customHeight="1" x14ac:dyDescent="0.3">
      <c r="B47" s="47">
        <v>21862</v>
      </c>
      <c r="C47" s="47">
        <v>0</v>
      </c>
      <c r="D47" s="47" t="s">
        <v>137</v>
      </c>
      <c r="E47" s="47">
        <v>16</v>
      </c>
    </row>
    <row r="48" spans="2:5" ht="15" customHeight="1" x14ac:dyDescent="0.3">
      <c r="B48" s="47">
        <v>21863</v>
      </c>
      <c r="C48" s="47">
        <v>0</v>
      </c>
      <c r="D48" s="47">
        <f>99+3</f>
        <v>102</v>
      </c>
      <c r="E48" s="47">
        <f>1117+11</f>
        <v>1128</v>
      </c>
    </row>
    <row r="49" spans="2:5" ht="15" customHeight="1" x14ac:dyDescent="0.3">
      <c r="B49" s="47">
        <v>21864</v>
      </c>
      <c r="C49" s="47">
        <v>0</v>
      </c>
      <c r="D49" s="47">
        <v>19</v>
      </c>
      <c r="E49" s="47">
        <f>95+1</f>
        <v>96</v>
      </c>
    </row>
    <row r="50" spans="2:5" ht="15" customHeight="1" x14ac:dyDescent="0.3">
      <c r="B50" s="47">
        <v>21865</v>
      </c>
      <c r="C50" s="47">
        <v>0</v>
      </c>
      <c r="D50" s="47" t="s">
        <v>137</v>
      </c>
      <c r="E50" s="47">
        <f>154+1</f>
        <v>155</v>
      </c>
    </row>
    <row r="51" spans="2:5" ht="15" customHeight="1" x14ac:dyDescent="0.3">
      <c r="B51" s="47">
        <v>21866</v>
      </c>
      <c r="C51" s="47">
        <v>0</v>
      </c>
      <c r="D51" s="47">
        <v>0</v>
      </c>
      <c r="E51" s="47" t="s">
        <v>137</v>
      </c>
    </row>
    <row r="52" spans="2:5" ht="15" customHeight="1" x14ac:dyDescent="0.3">
      <c r="B52" s="47">
        <v>21867</v>
      </c>
      <c r="C52" s="47">
        <v>0</v>
      </c>
      <c r="D52" s="47" t="s">
        <v>137</v>
      </c>
      <c r="E52" s="47">
        <v>15</v>
      </c>
    </row>
    <row r="53" spans="2:5" ht="15" customHeight="1" x14ac:dyDescent="0.3">
      <c r="B53" s="47">
        <v>21871</v>
      </c>
      <c r="C53" s="47">
        <v>0</v>
      </c>
      <c r="D53" s="47">
        <v>57</v>
      </c>
      <c r="E53" s="47">
        <f>583+5</f>
        <v>588</v>
      </c>
    </row>
    <row r="54" spans="2:5" ht="15" customHeight="1" x14ac:dyDescent="0.3">
      <c r="B54" s="47">
        <v>21872</v>
      </c>
      <c r="C54" s="47">
        <v>0</v>
      </c>
      <c r="D54" s="47" t="s">
        <v>137</v>
      </c>
      <c r="E54" s="47">
        <f>109+3</f>
        <v>112</v>
      </c>
    </row>
    <row r="55" spans="2:5" ht="15" customHeight="1" x14ac:dyDescent="0.3">
      <c r="B55" s="47">
        <v>21874</v>
      </c>
      <c r="C55" s="47">
        <v>0</v>
      </c>
      <c r="D55" s="47">
        <v>19</v>
      </c>
      <c r="E55" s="47">
        <f>499+6</f>
        <v>505</v>
      </c>
    </row>
    <row r="56" spans="2:5" ht="15" customHeight="1" x14ac:dyDescent="0.3">
      <c r="B56" s="47">
        <v>21875</v>
      </c>
      <c r="C56" s="47">
        <v>0</v>
      </c>
      <c r="D56" s="47">
        <f>280+12</f>
        <v>292</v>
      </c>
      <c r="E56" s="47">
        <f>2034+27</f>
        <v>2061</v>
      </c>
    </row>
    <row r="57" spans="2:5" ht="15" customHeight="1" x14ac:dyDescent="0.3">
      <c r="B57" s="47">
        <v>21890</v>
      </c>
      <c r="C57" s="47">
        <v>0</v>
      </c>
      <c r="D57" s="47">
        <v>0</v>
      </c>
      <c r="E57" s="47">
        <f>304+4</f>
        <v>308</v>
      </c>
    </row>
  </sheetData>
  <conditionalFormatting sqref="C17:E57">
    <cfRule type="cellIs" dxfId="0" priority="1" operator="between">
      <formula>1</formula>
      <formula>10</formula>
    </cfRule>
  </conditionalFormatting>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2.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Nic Nemec</cp:lastModifiedBy>
  <dcterms:created xsi:type="dcterms:W3CDTF">2020-12-01T15:50:20Z</dcterms:created>
  <dcterms:modified xsi:type="dcterms:W3CDTF">2026-07-02T14:16:23Z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