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J:\projects\HSCRC-Community Benefit Reporting\FY 2024 Financials\"/>
    </mc:Choice>
  </mc:AlternateContent>
  <xr:revisionPtr revIDLastSave="0" documentId="13_ncr:1_{690C8033-7D32-46E8-8D4B-BA7D0C6099A3}" xr6:coauthVersionLast="47" xr6:coauthVersionMax="47" xr10:uidLastSave="{00000000-0000-0000-0000-000000000000}"/>
  <bookViews>
    <workbookView xWindow="14385" yWindow="15" windowWidth="14415" windowHeight="15225" firstSheet="5" activeTab="5" xr2:uid="{18AE6FAD-A91C-477E-8F2F-0D1CE9929008}"/>
  </bookViews>
  <sheets>
    <sheet name="Category Code" sheetId="777" state="hidden" r:id="rId1"/>
    <sheet name="DME-NSP-all" sheetId="1738" r:id="rId2"/>
    <sheet name="HPE CHS Net CB" sheetId="1739" r:id="rId3"/>
    <sheet name="Charity in Rates" sheetId="1740" r:id="rId4"/>
    <sheet name="Figures" sheetId="1741" r:id="rId5"/>
    <sheet name="Figures-Inf Adj" sheetId="1742" r:id="rId6"/>
    <sheet name="CB Table 1" sheetId="1743" r:id="rId7"/>
    <sheet name="Rate Support-Attachment I" sheetId="1744" r:id="rId8"/>
    <sheet name="Attachment II-All Hospitals" sheetId="1745" r:id="rId9"/>
    <sheet name="Attachment III-All" sheetId="1746" r:id="rId10"/>
    <sheet name="App K CB Agg Fmtd" sheetId="1747" r:id="rId11"/>
    <sheet name="0001_Meritus" sheetId="1689" r:id="rId12"/>
    <sheet name="0002_UMMC" sheetId="1690" r:id="rId13"/>
    <sheet name="0003_UM-Capital-Region" sheetId="1691" r:id="rId14"/>
    <sheet name="0004_Holy-Cross" sheetId="1692" r:id="rId15"/>
    <sheet name="0005_Frederick-Health" sheetId="1693" r:id="rId16"/>
    <sheet name="0006_UM-Harford-Memorial" sheetId="1694" r:id="rId17"/>
    <sheet name="0008_Mercy" sheetId="1695" r:id="rId18"/>
    <sheet name="0009_JHH" sheetId="1696" r:id="rId19"/>
    <sheet name="0011_Saint-Agnes" sheetId="1697" r:id="rId20"/>
    <sheet name="0012_Lifebridge-Sinai" sheetId="1698" r:id="rId21"/>
    <sheet name="0015_MedStar-Franklin-Square" sheetId="1699" r:id="rId22"/>
    <sheet name="0016_White-Oak" sheetId="1700" r:id="rId23"/>
    <sheet name="0017_Garrett" sheetId="1701" r:id="rId24"/>
    <sheet name="0018_MedStar-Montgomery" sheetId="1702" r:id="rId25"/>
    <sheet name="0019_TidalHealth-Peninsula" sheetId="1703" r:id="rId26"/>
    <sheet name="0022_Suburban" sheetId="1704" r:id="rId27"/>
    <sheet name="0023_AAMC" sheetId="1705" r:id="rId28"/>
    <sheet name="0024_MedStar-Union-Memorial" sheetId="1706" r:id="rId29"/>
    <sheet name="0027_UPMC-Western-MD" sheetId="1707" r:id="rId30"/>
    <sheet name="0028_MedStar-St-Marys" sheetId="1708" r:id="rId31"/>
    <sheet name="0029_JH-Bayview" sheetId="1709" r:id="rId32"/>
    <sheet name="0030_UM-Shore-Chester" sheetId="1710" r:id="rId33"/>
    <sheet name="0032_ChristianaCare-Union" sheetId="1711" r:id="rId34"/>
    <sheet name="0033_Carroll" sheetId="1712" r:id="rId35"/>
    <sheet name="0034_MedStar-Harbor" sheetId="1713" r:id="rId36"/>
    <sheet name="0035_UM Charles Regional" sheetId="1714" r:id="rId37"/>
    <sheet name="0037_UM-Shore-Easton" sheetId="1715" r:id="rId38"/>
    <sheet name="0038_UMMC-Midtown" sheetId="1716" r:id="rId39"/>
    <sheet name="0039_Calvert" sheetId="1717" r:id="rId40"/>
    <sheet name="0040_Lifebridge-Northwest" sheetId="1718" r:id="rId41"/>
    <sheet name="0043_UM-BWMC" sheetId="1719" r:id="rId42"/>
    <sheet name="0044_GBMC" sheetId="1720" r:id="rId43"/>
    <sheet name="0045_McCready" sheetId="1721" r:id="rId44"/>
    <sheet name="0048_JH-Howard-County" sheetId="1722" r:id="rId45"/>
    <sheet name="0049_UM-Upper-Chesapeake" sheetId="1723" r:id="rId46"/>
    <sheet name="0051_Doctors" sheetId="1724" r:id="rId47"/>
    <sheet name="0056_MedStar-Good-Samaritan" sheetId="1725" r:id="rId48"/>
    <sheet name="0057_Shady-Grove" sheetId="1726" r:id="rId49"/>
    <sheet name="0058_UMROI" sheetId="1727" r:id="rId50"/>
    <sheet name="0060_Fort-Washington" sheetId="1728" r:id="rId51"/>
    <sheet name="0061_Atlantic-General" sheetId="1729" r:id="rId52"/>
    <sheet name="0062_MedStar-Southern-Maryland" sheetId="1730" r:id="rId53"/>
    <sheet name="0063_UM-St-Joseph" sheetId="1731" r:id="rId54"/>
    <sheet name="0064_Lifebridge-Levindale" sheetId="1732" r:id="rId55"/>
    <sheet name="0065_Holy-Cross-Germantown" sheetId="1733" r:id="rId56"/>
    <sheet name="3029_Adventist-Rehab" sheetId="1734" r:id="rId57"/>
    <sheet name="3300_Mt-Washington-Peds" sheetId="1735" r:id="rId58"/>
    <sheet name="4000_Sheppard-Pratt" sheetId="1736" r:id="rId59"/>
    <sheet name="4020_McNew" sheetId="1737" r:id="rId60"/>
  </sheets>
  <definedNames>
    <definedName name="\P">#REF!</definedName>
    <definedName name="__123Graph_A" hidden="1">#REF!</definedName>
    <definedName name="__123Graph_ADOIR" hidden="1">#REF!</definedName>
    <definedName name="__123Graph_AGROUP1" hidden="1">#REF!</definedName>
    <definedName name="__123Graph_AGROUP10" hidden="1">#REF!</definedName>
    <definedName name="__123Graph_AGROUP11" hidden="1">#REF!</definedName>
    <definedName name="__123Graph_AGROUP2" hidden="1">#REF!</definedName>
    <definedName name="__123Graph_AGROUP3" hidden="1">#REF!</definedName>
    <definedName name="__123Graph_AGROUP4" hidden="1">#REF!</definedName>
    <definedName name="__123Graph_AGROUP5" hidden="1">#REF!</definedName>
    <definedName name="__123Graph_AGROUP6" hidden="1">#REF!</definedName>
    <definedName name="__123Graph_AGROUP7" hidden="1">#REF!</definedName>
    <definedName name="__123Graph_AGROUP8" hidden="1">#REF!</definedName>
    <definedName name="__123Graph_AGROUP9" hidden="1">#REF!</definedName>
    <definedName name="__123Graph_B" hidden="1">#REF!</definedName>
    <definedName name="__123Graph_BDOIR" hidden="1">#REF!</definedName>
    <definedName name="__123Graph_BGROUP4" hidden="1">#REF!</definedName>
    <definedName name="__123Graph_LBL_ADOIR" hidden="1">#REF!</definedName>
    <definedName name="__123Graph_LBL_BDOIR" hidden="1">#REF!</definedName>
    <definedName name="__123Graph_X" hidden="1">#REF!</definedName>
    <definedName name="__123Graph_XDOIR" hidden="1">#REF!</definedName>
    <definedName name="__123Graph_XGROUP1" hidden="1">#REF!</definedName>
    <definedName name="__123Graph_XGROUP10" hidden="1">#REF!</definedName>
    <definedName name="__123Graph_XGROUP11" hidden="1">#REF!</definedName>
    <definedName name="__123Graph_XGROUP2" hidden="1">#REF!</definedName>
    <definedName name="__123Graph_XGROUP3" hidden="1">#REF!</definedName>
    <definedName name="__123Graph_XGROUP4" hidden="1">#REF!</definedName>
    <definedName name="__123Graph_XGROUP5" hidden="1">#REF!</definedName>
    <definedName name="__123Graph_XGROUP6" hidden="1">#REF!</definedName>
    <definedName name="__123Graph_XGROUP7" hidden="1">#REF!</definedName>
    <definedName name="__123Graph_XGROUP8" hidden="1">#REF!</definedName>
    <definedName name="__123Graph_XGROUP9" hidden="1">#REF!</definedName>
    <definedName name="_10_______123Graph_BCHART_3" hidden="1">#REF!</definedName>
    <definedName name="_100____123Graph_BCHART_6" hidden="1">#REF!</definedName>
    <definedName name="_101____123Graph_LBL_ACHART_1" hidden="1">#REF!</definedName>
    <definedName name="_102____123Graph_LBL_ACHART_2" hidden="1">#REF!</definedName>
    <definedName name="_103____123Graph_LBL_ACHART_3" hidden="1">#REF!</definedName>
    <definedName name="_104____123Graph_LBL_ACHART_4" hidden="1">#REF!</definedName>
    <definedName name="_105____123Graph_LBL_ACHART_5" hidden="1">#REF!</definedName>
    <definedName name="_106____123Graph_LBL_ACHART_6" hidden="1">#REF!</definedName>
    <definedName name="_107____123Graph_LBL_BCHART_1" hidden="1">#REF!</definedName>
    <definedName name="_108____123Graph_LBL_BCHART_2" hidden="1">#REF!</definedName>
    <definedName name="_109____123Graph_LBL_BCHART_3" hidden="1">#REF!</definedName>
    <definedName name="_11_______123Graph_BCHART_4" hidden="1">#REF!</definedName>
    <definedName name="_110____123Graph_LBL_BCHART_4" hidden="1">#REF!</definedName>
    <definedName name="_111____123Graph_LBL_BCHART_5" hidden="1">#REF!</definedName>
    <definedName name="_112____123Graph_LBL_BCHART_6" hidden="1">#REF!</definedName>
    <definedName name="_113____123Graph_XCHART_2" hidden="1">#REF!</definedName>
    <definedName name="_114____123Graph_XCHART_3" hidden="1">#REF!</definedName>
    <definedName name="_115____123Graph_XCHART_4" hidden="1">#REF!</definedName>
    <definedName name="_116____123Graph_XCHART_5" hidden="1">#REF!</definedName>
    <definedName name="_117____123Graph_XCHART_6" hidden="1">#REF!</definedName>
    <definedName name="_118___123Graph_ACHART_1" hidden="1">#REF!</definedName>
    <definedName name="_119___123Graph_ACHART_2" hidden="1">#REF!</definedName>
    <definedName name="_12_______123Graph_BCHART_5" hidden="1">#REF!</definedName>
    <definedName name="_120___123Graph_ACHART_3" hidden="1">#REF!</definedName>
    <definedName name="_121___123Graph_ACHART_4" hidden="1">#REF!</definedName>
    <definedName name="_122___123Graph_ACHART_5" hidden="1">#REF!</definedName>
    <definedName name="_123___123Graph_ACHART_6" hidden="1">#REF!</definedName>
    <definedName name="_124___123Graph_BCHART_1" hidden="1">#REF!</definedName>
    <definedName name="_125___123Graph_BCHART_2" hidden="1">#REF!</definedName>
    <definedName name="_126___123Graph_BCHART_3" hidden="1">#REF!</definedName>
    <definedName name="_127___123Graph_BCHART_4" hidden="1">#REF!</definedName>
    <definedName name="_128___123Graph_BCHART_5" hidden="1">#REF!</definedName>
    <definedName name="_129___123Graph_BCHART_6" hidden="1">#REF!</definedName>
    <definedName name="_13_______123Graph_BCHART_6" hidden="1">#REF!</definedName>
    <definedName name="_130___123Graph_LBL_ACHART_1" hidden="1">#REF!</definedName>
    <definedName name="_131___123Graph_LBL_ACHART_2" hidden="1">#REF!</definedName>
    <definedName name="_132___123Graph_LBL_ACHART_3" hidden="1">#REF!</definedName>
    <definedName name="_133___123Graph_LBL_ACHART_4" hidden="1">#REF!</definedName>
    <definedName name="_134___123Graph_LBL_ACHART_5" hidden="1">#REF!</definedName>
    <definedName name="_135___123Graph_LBL_ACHART_6" hidden="1">#REF!</definedName>
    <definedName name="_136___123Graph_LBL_BCHART_1" hidden="1">#REF!</definedName>
    <definedName name="_137___123Graph_LBL_BCHART_2" hidden="1">#REF!</definedName>
    <definedName name="_138___123Graph_LBL_BCHART_3" hidden="1">#REF!</definedName>
    <definedName name="_139___123Graph_LBL_BCHART_4" hidden="1">#REF!</definedName>
    <definedName name="_14_______123Graph_LBL_ACHART_1" hidden="1">#REF!</definedName>
    <definedName name="_140___123Graph_LBL_BCHART_5" hidden="1">#REF!</definedName>
    <definedName name="_141___123Graph_LBL_BCHART_6" hidden="1">#REF!</definedName>
    <definedName name="_142___123Graph_XCHART_2" hidden="1">#REF!</definedName>
    <definedName name="_143___123Graph_XCHART_3" hidden="1">#REF!</definedName>
    <definedName name="_144___123Graph_XCHART_4" hidden="1">#REF!</definedName>
    <definedName name="_145___123Graph_XCHART_5" hidden="1">#REF!</definedName>
    <definedName name="_146___123Graph_XCHART_6" hidden="1">#REF!</definedName>
    <definedName name="_147__123Graph_ACHART_1" hidden="1">#REF!</definedName>
    <definedName name="_148__123Graph_ACHART_2" hidden="1">#REF!</definedName>
    <definedName name="_149__123Graph_ACHART_3" hidden="1">#REF!</definedName>
    <definedName name="_15_______123Graph_LBL_ACHART_2" hidden="1">#REF!</definedName>
    <definedName name="_150__123Graph_ACHART_4" hidden="1">#REF!</definedName>
    <definedName name="_151__123Graph_ACHART_5" hidden="1">#REF!</definedName>
    <definedName name="_152__123Graph_ACHART_6" hidden="1">#REF!</definedName>
    <definedName name="_153__123Graph_BCHART_1" hidden="1">#REF!</definedName>
    <definedName name="_154__123Graph_BCHART_2" hidden="1">#REF!</definedName>
    <definedName name="_155__123Graph_BCHART_3" hidden="1">#REF!</definedName>
    <definedName name="_156__123Graph_BCHART_4" hidden="1">#REF!</definedName>
    <definedName name="_157__123Graph_BCHART_5" hidden="1">#REF!</definedName>
    <definedName name="_158__123Graph_BCHART_6" hidden="1">#REF!</definedName>
    <definedName name="_159__123Graph_LBL_ACHART_1" hidden="1">#REF!</definedName>
    <definedName name="_16_______123Graph_LBL_ACHART_3" hidden="1">#REF!</definedName>
    <definedName name="_160__123Graph_LBL_ACHART_2" hidden="1">#REF!</definedName>
    <definedName name="_161__123Graph_LBL_ACHART_3" hidden="1">#REF!</definedName>
    <definedName name="_162__123Graph_LBL_ACHART_4" hidden="1">#REF!</definedName>
    <definedName name="_163__123Graph_LBL_ACHART_5" hidden="1">#REF!</definedName>
    <definedName name="_164__123Graph_LBL_ACHART_6" hidden="1">#REF!</definedName>
    <definedName name="_165__123Graph_LBL_BCHART_1" hidden="1">#REF!</definedName>
    <definedName name="_166__123Graph_LBL_BCHART_2" hidden="1">#REF!</definedName>
    <definedName name="_167__123Graph_LBL_BCHART_3" hidden="1">#REF!</definedName>
    <definedName name="_168__123Graph_LBL_BCHART_4" hidden="1">#REF!</definedName>
    <definedName name="_169__123Graph_LBL_BCHART_5" hidden="1">#REF!</definedName>
    <definedName name="_17_______123Graph_LBL_ACHART_4" hidden="1">#REF!</definedName>
    <definedName name="_170__123Graph_LBL_BCHART_6" hidden="1">#REF!</definedName>
    <definedName name="_171__123Graph_XCHART_2" hidden="1">#REF!</definedName>
    <definedName name="_172__123Graph_XCHART_3" hidden="1">#REF!</definedName>
    <definedName name="_173__123Graph_XCHART_4" hidden="1">#REF!</definedName>
    <definedName name="_174__123Graph_XCHART_5" hidden="1">#REF!</definedName>
    <definedName name="_175__123Graph_XCHART_6" hidden="1">#REF!</definedName>
    <definedName name="_18_______123Graph_LBL_ACHART_5" hidden="1">#REF!</definedName>
    <definedName name="_19_______123Graph_LBL_ACHART_6" hidden="1">#REF!</definedName>
    <definedName name="_2_______123Graph_ACHART_1" hidden="1">#REF!</definedName>
    <definedName name="_20_______123Graph_LBL_BCHART_1" hidden="1">#REF!</definedName>
    <definedName name="_21_______123Graph_LBL_BCHART_2" hidden="1">#REF!</definedName>
    <definedName name="_22_______123Graph_LBL_BCHART_3" hidden="1">#REF!</definedName>
    <definedName name="_23_______123Graph_LBL_BCHART_4" hidden="1">#REF!</definedName>
    <definedName name="_24_______123Graph_LBL_BCHART_5" hidden="1">#REF!</definedName>
    <definedName name="_25_______123Graph_LBL_BCHART_6" hidden="1">#REF!</definedName>
    <definedName name="_26_______123Graph_XCHART_2" hidden="1">#REF!</definedName>
    <definedName name="_27_______123Graph_XCHART_3" hidden="1">#REF!</definedName>
    <definedName name="_28_______123Graph_XCHART_4" hidden="1">#REF!</definedName>
    <definedName name="_29_______123Graph_XCHART_5" hidden="1">#REF!</definedName>
    <definedName name="_3_______123Graph_ACHART_2" hidden="1">#REF!</definedName>
    <definedName name="_30_______123Graph_XCHART_6" hidden="1">#REF!</definedName>
    <definedName name="_31______123Graph_ACHART_1" hidden="1">#REF!</definedName>
    <definedName name="_32______123Graph_ACHART_2" hidden="1">#REF!</definedName>
    <definedName name="_33______123Graph_ACHART_3" hidden="1">#REF!</definedName>
    <definedName name="_34______123Graph_ACHART_4" hidden="1">#REF!</definedName>
    <definedName name="_35______123Graph_ACHART_5" hidden="1">#REF!</definedName>
    <definedName name="_36______123Graph_ACHART_6" hidden="1">#REF!</definedName>
    <definedName name="_37______123Graph_BCHART_1" hidden="1">#REF!</definedName>
    <definedName name="_38______123Graph_BCHART_2" hidden="1">#REF!</definedName>
    <definedName name="_39______123Graph_BCHART_3" hidden="1">#REF!</definedName>
    <definedName name="_4_______123Graph_ACHART_3" hidden="1">#REF!</definedName>
    <definedName name="_40______123Graph_BCHART_4" hidden="1">#REF!</definedName>
    <definedName name="_41______123Graph_BCHART_5" hidden="1">#REF!</definedName>
    <definedName name="_42______123Graph_BCHART_6" hidden="1">#REF!</definedName>
    <definedName name="_43______123Graph_LBL_ACHART_1" hidden="1">#REF!</definedName>
    <definedName name="_44______123Graph_LBL_ACHART_2" hidden="1">#REF!</definedName>
    <definedName name="_45______123Graph_LBL_ACHART_3" hidden="1">#REF!</definedName>
    <definedName name="_46______123Graph_LBL_ACHART_4" hidden="1">#REF!</definedName>
    <definedName name="_47______123Graph_LBL_ACHART_5" hidden="1">#REF!</definedName>
    <definedName name="_48______123Graph_LBL_ACHART_6" hidden="1">#REF!</definedName>
    <definedName name="_49______123Graph_LBL_BCHART_1" hidden="1">#REF!</definedName>
    <definedName name="_5_______123Graph_ACHART_4" hidden="1">#REF!</definedName>
    <definedName name="_50______123Graph_LBL_BCHART_2" hidden="1">#REF!</definedName>
    <definedName name="_51______123Graph_LBL_BCHART_3" hidden="1">#REF!</definedName>
    <definedName name="_52______123Graph_LBL_BCHART_4" hidden="1">#REF!</definedName>
    <definedName name="_53______123Graph_LBL_BCHART_5" hidden="1">#REF!</definedName>
    <definedName name="_54______123Graph_LBL_BCHART_6" hidden="1">#REF!</definedName>
    <definedName name="_55______123Graph_XCHART_2" hidden="1">#REF!</definedName>
    <definedName name="_56______123Graph_XCHART_3" hidden="1">#REF!</definedName>
    <definedName name="_57______123Graph_XCHART_4" hidden="1">#REF!</definedName>
    <definedName name="_58______123Graph_XCHART_5" hidden="1">#REF!</definedName>
    <definedName name="_59______123Graph_XCHART_6" hidden="1">#REF!</definedName>
    <definedName name="_6_______123Graph_ACHART_5" hidden="1">#REF!</definedName>
    <definedName name="_60_____123Graph_ACHART_1" hidden="1">#REF!</definedName>
    <definedName name="_61_____123Graph_ACHART_2" hidden="1">#REF!</definedName>
    <definedName name="_62_____123Graph_ACHART_3" hidden="1">#REF!</definedName>
    <definedName name="_63_____123Graph_ACHART_4" hidden="1">#REF!</definedName>
    <definedName name="_64_____123Graph_ACHART_5" hidden="1">#REF!</definedName>
    <definedName name="_65_____123Graph_ACHART_6" hidden="1">#REF!</definedName>
    <definedName name="_66_____123Graph_BCHART_1" hidden="1">#REF!</definedName>
    <definedName name="_67_____123Graph_BCHART_2" hidden="1">#REF!</definedName>
    <definedName name="_68_____123Graph_BCHART_3" hidden="1">#REF!</definedName>
    <definedName name="_69_____123Graph_BCHART_4" hidden="1">#REF!</definedName>
    <definedName name="_7_______123Graph_ACHART_6" hidden="1">#REF!</definedName>
    <definedName name="_70_____123Graph_BCHART_5" hidden="1">#REF!</definedName>
    <definedName name="_71_____123Graph_BCHART_6" hidden="1">#REF!</definedName>
    <definedName name="_72_____123Graph_LBL_ACHART_1" hidden="1">#REF!</definedName>
    <definedName name="_73_____123Graph_LBL_ACHART_2" hidden="1">#REF!</definedName>
    <definedName name="_74_____123Graph_LBL_ACHART_3" hidden="1">#REF!</definedName>
    <definedName name="_75_____123Graph_LBL_ACHART_4" hidden="1">#REF!</definedName>
    <definedName name="_76_____123Graph_LBL_ACHART_5" hidden="1">#REF!</definedName>
    <definedName name="_77_____123Graph_LBL_ACHART_6" hidden="1">#REF!</definedName>
    <definedName name="_78_____123Graph_LBL_BCHART_1" hidden="1">#REF!</definedName>
    <definedName name="_79_____123Graph_LBL_BCHART_2" hidden="1">#REF!</definedName>
    <definedName name="_8_______123Graph_BCHART_1" hidden="1">#REF!</definedName>
    <definedName name="_80_____123Graph_LBL_BCHART_3" hidden="1">#REF!</definedName>
    <definedName name="_81_____123Graph_LBL_BCHART_4" hidden="1">#REF!</definedName>
    <definedName name="_82_____123Graph_LBL_BCHART_5" hidden="1">#REF!</definedName>
    <definedName name="_83_____123Graph_LBL_BCHART_6" hidden="1">#REF!</definedName>
    <definedName name="_84_____123Graph_XCHART_2" hidden="1">#REF!</definedName>
    <definedName name="_85_____123Graph_XCHART_3" hidden="1">#REF!</definedName>
    <definedName name="_86_____123Graph_XCHART_4" hidden="1">#REF!</definedName>
    <definedName name="_87_____123Graph_XCHART_5" hidden="1">#REF!</definedName>
    <definedName name="_88_____123Graph_XCHART_6" hidden="1">#REF!</definedName>
    <definedName name="_89____123Graph_ACHART_1" hidden="1">#REF!</definedName>
    <definedName name="_9_______123Graph_BCHART_2" hidden="1">#REF!</definedName>
    <definedName name="_90____123Graph_ACHART_2" hidden="1">#REF!</definedName>
    <definedName name="_91____123Graph_ACHART_3" hidden="1">#REF!</definedName>
    <definedName name="_92____123Graph_ACHART_4" hidden="1">#REF!</definedName>
    <definedName name="_93____123Graph_ACHART_5" hidden="1">#REF!</definedName>
    <definedName name="_94____123Graph_ACHART_6" hidden="1">#REF!</definedName>
    <definedName name="_95____123Graph_BCHART_1" hidden="1">#REF!</definedName>
    <definedName name="_96____123Graph_BCHART_2" hidden="1">#REF!</definedName>
    <definedName name="_97____123Graph_BCHART_3" hidden="1">#REF!</definedName>
    <definedName name="_98____123Graph_BCHART_4" hidden="1">#REF!</definedName>
    <definedName name="_99____123Graph_BCHART_5" hidden="1">#REF!</definedName>
    <definedName name="_Fill" hidden="1">#REF!</definedName>
    <definedName name="_xlnm._FilterDatabase" localSheetId="8" hidden="1">'Attachment II-All Hospitals'!$A$2:$I$2</definedName>
    <definedName name="_xlnm._FilterDatabase" localSheetId="4" hidden="1">Figures!$A$2:$C$11</definedName>
    <definedName name="_ftn1" localSheetId="10">'App K CB Agg Fmtd'!$A$75</definedName>
    <definedName name="_ftn2" localSheetId="10">'App K CB Agg Fmtd'!$A$76</definedName>
    <definedName name="_ftnref1" localSheetId="10">'App K CB Agg Fmtd'!$G$3</definedName>
    <definedName name="_ftnref2" localSheetId="10">'App K CB Agg Fmtd'!$D$5</definedName>
    <definedName name="_GoBack" localSheetId="40">#REF!</definedName>
    <definedName name="_GoBack">#REF!</definedName>
    <definedName name="_Hlk119507044" localSheetId="2">'HPE CHS Net CB'!$A$15</definedName>
    <definedName name="_Key1" hidden="1">#REF!</definedName>
    <definedName name="_Order1" hidden="1">255</definedName>
    <definedName name="_Order2" hidden="1">0</definedName>
    <definedName name="_Sal06">#REF!</definedName>
    <definedName name="_Sort" hidden="1">#REF!</definedName>
    <definedName name="_Sort2" hidden="1">#REF!</definedName>
    <definedName name="A" localSheetId="30">41382.0672453704</definedName>
    <definedName name="a">#REF!</definedName>
    <definedName name="aa">#REF!</definedName>
    <definedName name="acct" localSheetId="12">#REF!</definedName>
    <definedName name="acct" localSheetId="57">#REF!</definedName>
    <definedName name="acct" localSheetId="59">#REF!</definedName>
    <definedName name="acct">#REF!</definedName>
    <definedName name="acct1" localSheetId="12">#REF!</definedName>
    <definedName name="acct1" localSheetId="57">#REF!</definedName>
    <definedName name="acct1" localSheetId="59">#REF!</definedName>
    <definedName name="acct1">#REF!</definedName>
    <definedName name="Actual_vol">#REF!</definedName>
    <definedName name="AHA_R">#REF!</definedName>
    <definedName name="Audit_Codes" hidden="1">#REF!:OFFSET(#REF!,COUNTA(#REF!:#REF!)-1,0)</definedName>
    <definedName name="Auditor_ID" hidden="1">#REF!:OFFSET(#REF!,COUNTA(#REF!:#REF!)-1,0)</definedName>
    <definedName name="B_FY95ACTUAL">#REF!</definedName>
    <definedName name="B_FY95ACTUAL?">#REF!</definedName>
    <definedName name="baggertipac">#REF!</definedName>
    <definedName name="bal_umc" localSheetId="11">#REF!</definedName>
    <definedName name="bal_umc" localSheetId="12">#REF!</definedName>
    <definedName name="bal_umc" localSheetId="13">#REF!</definedName>
    <definedName name="bal_umc" localSheetId="14">#REF!</definedName>
    <definedName name="bal_umc" localSheetId="15">#REF!</definedName>
    <definedName name="bal_umc" localSheetId="16">#REF!</definedName>
    <definedName name="bal_umc" localSheetId="17">#REF!</definedName>
    <definedName name="bal_umc" localSheetId="18">#REF!</definedName>
    <definedName name="bal_umc" localSheetId="19">#REF!</definedName>
    <definedName name="bal_umc" localSheetId="20">#REF!</definedName>
    <definedName name="bal_umc" localSheetId="21">#REF!</definedName>
    <definedName name="bal_umc" localSheetId="22">#REF!</definedName>
    <definedName name="bal_umc" localSheetId="23">#REF!</definedName>
    <definedName name="bal_umc" localSheetId="24">#REF!</definedName>
    <definedName name="bal_umc" localSheetId="25">#REF!</definedName>
    <definedName name="bal_umc" localSheetId="26">#REF!</definedName>
    <definedName name="bal_umc" localSheetId="28">#REF!</definedName>
    <definedName name="bal_umc" localSheetId="29">#REF!</definedName>
    <definedName name="bal_umc" localSheetId="30">#REF!</definedName>
    <definedName name="bal_umc" localSheetId="31">#REF!</definedName>
    <definedName name="bal_umc" localSheetId="32">#REF!</definedName>
    <definedName name="bal_umc" localSheetId="33">#REF!</definedName>
    <definedName name="bal_umc" localSheetId="34">#REF!</definedName>
    <definedName name="bal_umc" localSheetId="35">#REF!</definedName>
    <definedName name="bal_umc" localSheetId="36">#REF!</definedName>
    <definedName name="bal_umc" localSheetId="37">#REF!</definedName>
    <definedName name="bal_umc" localSheetId="38">#REF!</definedName>
    <definedName name="bal_umc" localSheetId="39">#REF!</definedName>
    <definedName name="bal_umc" localSheetId="40">#REF!</definedName>
    <definedName name="bal_umc" localSheetId="41">#REF!</definedName>
    <definedName name="bal_umc" localSheetId="42">#REF!</definedName>
    <definedName name="bal_umc" localSheetId="43">#REF!</definedName>
    <definedName name="bal_umc" localSheetId="44">#REF!</definedName>
    <definedName name="bal_umc" localSheetId="45">#REF!</definedName>
    <definedName name="bal_umc" localSheetId="47">#REF!</definedName>
    <definedName name="bal_umc" localSheetId="48">#REF!</definedName>
    <definedName name="bal_umc" localSheetId="49">#REF!</definedName>
    <definedName name="bal_umc" localSheetId="50">#REF!</definedName>
    <definedName name="bal_umc" localSheetId="51">#REF!</definedName>
    <definedName name="bal_umc" localSheetId="52">#REF!</definedName>
    <definedName name="bal_umc" localSheetId="53">#REF!</definedName>
    <definedName name="bal_umc" localSheetId="54">#REF!</definedName>
    <definedName name="bal_umc" localSheetId="55">#REF!</definedName>
    <definedName name="bal_umc" localSheetId="56">#REF!</definedName>
    <definedName name="bal_umc" localSheetId="57">#REF!</definedName>
    <definedName name="bal_umc" localSheetId="58">#REF!</definedName>
    <definedName name="bal_umc" localSheetId="59">#REF!</definedName>
    <definedName name="bal_umc">#REF!</definedName>
    <definedName name="BALANCE_UMMC" localSheetId="11">#REF!</definedName>
    <definedName name="BALANCE_UMMC" localSheetId="12">#REF!</definedName>
    <definedName name="BALANCE_UMMC" localSheetId="13">#REF!</definedName>
    <definedName name="BALANCE_UMMC" localSheetId="14">#REF!</definedName>
    <definedName name="BALANCE_UMMC" localSheetId="15">#REF!</definedName>
    <definedName name="BALANCE_UMMC" localSheetId="16">#REF!</definedName>
    <definedName name="BALANCE_UMMC" localSheetId="17">#REF!</definedName>
    <definedName name="BALANCE_UMMC" localSheetId="18">#REF!</definedName>
    <definedName name="BALANCE_UMMC" localSheetId="19">#REF!</definedName>
    <definedName name="BALANCE_UMMC" localSheetId="20">#REF!</definedName>
    <definedName name="BALANCE_UMMC" localSheetId="21">#REF!</definedName>
    <definedName name="BALANCE_UMMC" localSheetId="22">#REF!</definedName>
    <definedName name="BALANCE_UMMC" localSheetId="23">#REF!</definedName>
    <definedName name="BALANCE_UMMC" localSheetId="24">#REF!</definedName>
    <definedName name="BALANCE_UMMC" localSheetId="25">#REF!</definedName>
    <definedName name="BALANCE_UMMC" localSheetId="26">#REF!</definedName>
    <definedName name="BALANCE_UMMC" localSheetId="28">#REF!</definedName>
    <definedName name="BALANCE_UMMC" localSheetId="29">#REF!</definedName>
    <definedName name="BALANCE_UMMC" localSheetId="30">#REF!</definedName>
    <definedName name="BALANCE_UMMC" localSheetId="31">#REF!</definedName>
    <definedName name="BALANCE_UMMC" localSheetId="32">#REF!</definedName>
    <definedName name="BALANCE_UMMC" localSheetId="33">#REF!</definedName>
    <definedName name="BALANCE_UMMC" localSheetId="34">#REF!</definedName>
    <definedName name="BALANCE_UMMC" localSheetId="35">#REF!</definedName>
    <definedName name="BALANCE_UMMC" localSheetId="36">#REF!</definedName>
    <definedName name="BALANCE_UMMC" localSheetId="37">#REF!</definedName>
    <definedName name="BALANCE_UMMC" localSheetId="38">#REF!</definedName>
    <definedName name="BALANCE_UMMC" localSheetId="39">#REF!</definedName>
    <definedName name="BALANCE_UMMC" localSheetId="40">#REF!</definedName>
    <definedName name="BALANCE_UMMC" localSheetId="41">#REF!</definedName>
    <definedName name="BALANCE_UMMC" localSheetId="42">#REF!</definedName>
    <definedName name="BALANCE_UMMC" localSheetId="43">#REF!</definedName>
    <definedName name="BALANCE_UMMC" localSheetId="44">#REF!</definedName>
    <definedName name="BALANCE_UMMC" localSheetId="45">#REF!</definedName>
    <definedName name="BALANCE_UMMC" localSheetId="47">#REF!</definedName>
    <definedName name="BALANCE_UMMC" localSheetId="48">#REF!</definedName>
    <definedName name="BALANCE_UMMC" localSheetId="49">#REF!</definedName>
    <definedName name="BALANCE_UMMC" localSheetId="50">#REF!</definedName>
    <definedName name="BALANCE_UMMC" localSheetId="51">#REF!</definedName>
    <definedName name="BALANCE_UMMC" localSheetId="52">#REF!</definedName>
    <definedName name="BALANCE_UMMC" localSheetId="53">#REF!</definedName>
    <definedName name="BALANCE_UMMC" localSheetId="54">#REF!</definedName>
    <definedName name="BALANCE_UMMC" localSheetId="55">#REF!</definedName>
    <definedName name="BALANCE_UMMC" localSheetId="56">#REF!</definedName>
    <definedName name="BALANCE_UMMC" localSheetId="57">#REF!</definedName>
    <definedName name="BALANCE_UMMC" localSheetId="58">#REF!</definedName>
    <definedName name="BALANCE_UMMC" localSheetId="59">#REF!</definedName>
    <definedName name="BALANCE_UMMC">#REF!</definedName>
    <definedName name="budformiller">#REF!</definedName>
    <definedName name="budg_vol">#REF!</definedName>
    <definedName name="C_Code" localSheetId="11">#REF!</definedName>
    <definedName name="C_Code" localSheetId="12">#REF!</definedName>
    <definedName name="C_Code" localSheetId="13">#REF!</definedName>
    <definedName name="C_Code" localSheetId="14">#REF!</definedName>
    <definedName name="C_Code" localSheetId="15">#REF!</definedName>
    <definedName name="C_Code" localSheetId="16">#REF!</definedName>
    <definedName name="C_Code" localSheetId="17">#REF!</definedName>
    <definedName name="C_Code" localSheetId="18">#REF!</definedName>
    <definedName name="C_Code" localSheetId="19">#REF!</definedName>
    <definedName name="C_Code" localSheetId="20">#REF!</definedName>
    <definedName name="C_Code" localSheetId="21">#REF!</definedName>
    <definedName name="C_Code" localSheetId="22">#REF!</definedName>
    <definedName name="C_Code" localSheetId="23">#REF!</definedName>
    <definedName name="C_Code" localSheetId="24">#REF!</definedName>
    <definedName name="C_Code" localSheetId="25">#REF!</definedName>
    <definedName name="C_Code" localSheetId="26">#REF!</definedName>
    <definedName name="C_Code" localSheetId="28">#REF!</definedName>
    <definedName name="C_Code" localSheetId="29">#REF!</definedName>
    <definedName name="C_Code" localSheetId="30">#REF!</definedName>
    <definedName name="C_Code" localSheetId="31">#REF!</definedName>
    <definedName name="C_Code" localSheetId="32">#REF!</definedName>
    <definedName name="C_Code" localSheetId="33">#REF!</definedName>
    <definedName name="C_Code" localSheetId="34">#REF!</definedName>
    <definedName name="C_Code" localSheetId="35">#REF!</definedName>
    <definedName name="C_Code" localSheetId="36">#REF!</definedName>
    <definedName name="C_Code" localSheetId="37">#REF!</definedName>
    <definedName name="C_Code" localSheetId="38">#REF!</definedName>
    <definedName name="C_Code" localSheetId="39">#REF!</definedName>
    <definedName name="C_Code" localSheetId="40">#REF!</definedName>
    <definedName name="C_Code" localSheetId="41">#REF!</definedName>
    <definedName name="C_Code" localSheetId="42">#REF!</definedName>
    <definedName name="C_Code" localSheetId="43">#REF!</definedName>
    <definedName name="C_Code" localSheetId="44">#REF!</definedName>
    <definedName name="C_Code" localSheetId="45">#REF!</definedName>
    <definedName name="C_Code" localSheetId="47">#REF!</definedName>
    <definedName name="C_Code" localSheetId="48">#REF!</definedName>
    <definedName name="C_Code" localSheetId="49">#REF!</definedName>
    <definedName name="C_Code" localSheetId="50">#REF!</definedName>
    <definedName name="C_Code" localSheetId="51">#REF!</definedName>
    <definedName name="C_Code" localSheetId="52">#REF!</definedName>
    <definedName name="C_Code" localSheetId="53">#REF!</definedName>
    <definedName name="C_Code" localSheetId="54">#REF!</definedName>
    <definedName name="C_Code" localSheetId="55">#REF!</definedName>
    <definedName name="C_Code" localSheetId="56">#REF!</definedName>
    <definedName name="C_Code" localSheetId="57">#REF!</definedName>
    <definedName name="C_Code" localSheetId="58">#REF!</definedName>
    <definedName name="C_Code" localSheetId="59">#REF!</definedName>
    <definedName name="C_Code">#REF!</definedName>
    <definedName name="C_Num" localSheetId="11">#REF!</definedName>
    <definedName name="C_Num" localSheetId="12">#REF!</definedName>
    <definedName name="C_Num" localSheetId="13">#REF!</definedName>
    <definedName name="C_Num" localSheetId="14">#REF!</definedName>
    <definedName name="C_Num" localSheetId="15">#REF!</definedName>
    <definedName name="C_Num" localSheetId="16">#REF!</definedName>
    <definedName name="C_Num" localSheetId="17">#REF!</definedName>
    <definedName name="C_Num" localSheetId="18">#REF!</definedName>
    <definedName name="C_Num" localSheetId="19">#REF!</definedName>
    <definedName name="C_Num" localSheetId="20">#REF!</definedName>
    <definedName name="C_Num" localSheetId="21">#REF!</definedName>
    <definedName name="C_Num" localSheetId="22">#REF!</definedName>
    <definedName name="C_Num" localSheetId="23">#REF!</definedName>
    <definedName name="C_Num" localSheetId="24">#REF!</definedName>
    <definedName name="C_Num" localSheetId="25">#REF!</definedName>
    <definedName name="C_Num" localSheetId="26">#REF!</definedName>
    <definedName name="C_Num" localSheetId="28">#REF!</definedName>
    <definedName name="C_Num" localSheetId="29">#REF!</definedName>
    <definedName name="C_Num" localSheetId="30">#REF!</definedName>
    <definedName name="C_Num" localSheetId="31">#REF!</definedName>
    <definedName name="C_Num" localSheetId="32">#REF!</definedName>
    <definedName name="C_Num" localSheetId="33">#REF!</definedName>
    <definedName name="C_Num" localSheetId="34">#REF!</definedName>
    <definedName name="C_Num" localSheetId="35">#REF!</definedName>
    <definedName name="C_Num" localSheetId="36">#REF!</definedName>
    <definedName name="C_Num" localSheetId="37">#REF!</definedName>
    <definedName name="C_Num" localSheetId="38">#REF!</definedName>
    <definedName name="C_Num" localSheetId="39">#REF!</definedName>
    <definedName name="C_Num" localSheetId="40">#REF!</definedName>
    <definedName name="C_Num" localSheetId="41">#REF!</definedName>
    <definedName name="C_Num" localSheetId="42">#REF!</definedName>
    <definedName name="C_Num" localSheetId="43">#REF!</definedName>
    <definedName name="C_Num" localSheetId="44">#REF!</definedName>
    <definedName name="C_Num" localSheetId="45">#REF!</definedName>
    <definedName name="C_Num" localSheetId="47">#REF!</definedName>
    <definedName name="C_Num" localSheetId="48">#REF!</definedName>
    <definedName name="C_Num" localSheetId="49">#REF!</definedName>
    <definedName name="C_Num" localSheetId="50">#REF!</definedName>
    <definedName name="C_Num" localSheetId="51">#REF!</definedName>
    <definedName name="C_Num" localSheetId="52">#REF!</definedName>
    <definedName name="C_Num" localSheetId="53">#REF!</definedName>
    <definedName name="C_Num" localSheetId="54">#REF!</definedName>
    <definedName name="C_Num" localSheetId="55">#REF!</definedName>
    <definedName name="C_Num" localSheetId="56">#REF!</definedName>
    <definedName name="C_Num" localSheetId="57">#REF!</definedName>
    <definedName name="C_Num" localSheetId="58">#REF!</definedName>
    <definedName name="C_Num" localSheetId="59">#REF!</definedName>
    <definedName name="C_Num">#REF!</definedName>
    <definedName name="Capital">#REF!</definedName>
    <definedName name="CAPRINT">#REF!</definedName>
    <definedName name="CASH_UMMC" localSheetId="11">#REF!</definedName>
    <definedName name="CASH_UMMC" localSheetId="12">#REF!</definedName>
    <definedName name="CASH_UMMC" localSheetId="13">#REF!</definedName>
    <definedName name="CASH_UMMC" localSheetId="14">#REF!</definedName>
    <definedName name="CASH_UMMC" localSheetId="15">#REF!</definedName>
    <definedName name="CASH_UMMC" localSheetId="16">#REF!</definedName>
    <definedName name="CASH_UMMC" localSheetId="17">#REF!</definedName>
    <definedName name="CASH_UMMC" localSheetId="18">#REF!</definedName>
    <definedName name="CASH_UMMC" localSheetId="19">#REF!</definedName>
    <definedName name="CASH_UMMC" localSheetId="20">#REF!</definedName>
    <definedName name="CASH_UMMC" localSheetId="21">#REF!</definedName>
    <definedName name="CASH_UMMC" localSheetId="22">#REF!</definedName>
    <definedName name="CASH_UMMC" localSheetId="23">#REF!</definedName>
    <definedName name="CASH_UMMC" localSheetId="24">#REF!</definedName>
    <definedName name="CASH_UMMC" localSheetId="25">#REF!</definedName>
    <definedName name="CASH_UMMC" localSheetId="26">#REF!</definedName>
    <definedName name="CASH_UMMC" localSheetId="28">#REF!</definedName>
    <definedName name="CASH_UMMC" localSheetId="29">#REF!</definedName>
    <definedName name="CASH_UMMC" localSheetId="30">#REF!</definedName>
    <definedName name="CASH_UMMC" localSheetId="31">#REF!</definedName>
    <definedName name="CASH_UMMC" localSheetId="32">#REF!</definedName>
    <definedName name="CASH_UMMC" localSheetId="33">#REF!</definedName>
    <definedName name="CASH_UMMC" localSheetId="34">#REF!</definedName>
    <definedName name="CASH_UMMC" localSheetId="35">#REF!</definedName>
    <definedName name="CASH_UMMC" localSheetId="36">#REF!</definedName>
    <definedName name="CASH_UMMC" localSheetId="37">#REF!</definedName>
    <definedName name="CASH_UMMC" localSheetId="38">#REF!</definedName>
    <definedName name="CASH_UMMC" localSheetId="39">#REF!</definedName>
    <definedName name="CASH_UMMC" localSheetId="40">#REF!</definedName>
    <definedName name="CASH_UMMC" localSheetId="41">#REF!</definedName>
    <definedName name="CASH_UMMC" localSheetId="42">#REF!</definedName>
    <definedName name="CASH_UMMC" localSheetId="43">#REF!</definedName>
    <definedName name="CASH_UMMC" localSheetId="44">#REF!</definedName>
    <definedName name="CASH_UMMC" localSheetId="45">#REF!</definedName>
    <definedName name="CASH_UMMC" localSheetId="47">#REF!</definedName>
    <definedName name="CASH_UMMC" localSheetId="48">#REF!</definedName>
    <definedName name="CASH_UMMC" localSheetId="49">#REF!</definedName>
    <definedName name="CASH_UMMC" localSheetId="50">#REF!</definedName>
    <definedName name="CASH_UMMC" localSheetId="51">#REF!</definedName>
    <definedName name="CASH_UMMC" localSheetId="52">#REF!</definedName>
    <definedName name="CASH_UMMC" localSheetId="53">#REF!</definedName>
    <definedName name="CASH_UMMC" localSheetId="54">#REF!</definedName>
    <definedName name="CASH_UMMC" localSheetId="55">#REF!</definedName>
    <definedName name="CASH_UMMC" localSheetId="56">#REF!</definedName>
    <definedName name="CASH_UMMC" localSheetId="57">#REF!</definedName>
    <definedName name="CASH_UMMC" localSheetId="58">#REF!</definedName>
    <definedName name="CASH_UMMC" localSheetId="59">#REF!</definedName>
    <definedName name="CASH_UMMC">#REF!</definedName>
    <definedName name="CASUM" comment="SAP Summary table - expands as actuals by month are available">#REF!</definedName>
    <definedName name="Centers">#REF!</definedName>
    <definedName name="CFA_I" localSheetId="59">#REF!</definedName>
    <definedName name="CFA_I">#REF!</definedName>
    <definedName name="CFA_p">#REF!</definedName>
    <definedName name="Change">#REF!</definedName>
    <definedName name="ChargebackChange">#REF!</definedName>
    <definedName name="CHNA">#REF!</definedName>
    <definedName name="Choices_Wrapper" hidden="1">#N/A</definedName>
    <definedName name="CMS_CMI_Change">#REF!</definedName>
    <definedName name="codelist">#REF!</definedName>
    <definedName name="consol" localSheetId="59">#REF!</definedName>
    <definedName name="consol">#REF!</definedName>
    <definedName name="CPV" localSheetId="59">#REF!</definedName>
    <definedName name="CPV">#REF!</definedName>
    <definedName name="CR_Factor">#REF!</definedName>
    <definedName name="cs">#REF!</definedName>
    <definedName name="csh_ummc" localSheetId="11">#REF!</definedName>
    <definedName name="csh_ummc" localSheetId="12">#REF!</definedName>
    <definedName name="csh_ummc" localSheetId="13">#REF!</definedName>
    <definedName name="csh_ummc" localSheetId="14">#REF!</definedName>
    <definedName name="csh_ummc" localSheetId="15">#REF!</definedName>
    <definedName name="csh_ummc" localSheetId="16">#REF!</definedName>
    <definedName name="csh_ummc" localSheetId="17">#REF!</definedName>
    <definedName name="csh_ummc" localSheetId="18">#REF!</definedName>
    <definedName name="csh_ummc" localSheetId="19">#REF!</definedName>
    <definedName name="csh_ummc" localSheetId="20">#REF!</definedName>
    <definedName name="csh_ummc" localSheetId="21">#REF!</definedName>
    <definedName name="csh_ummc" localSheetId="22">#REF!</definedName>
    <definedName name="csh_ummc" localSheetId="23">#REF!</definedName>
    <definedName name="csh_ummc" localSheetId="24">#REF!</definedName>
    <definedName name="csh_ummc" localSheetId="25">#REF!</definedName>
    <definedName name="csh_ummc" localSheetId="26">#REF!</definedName>
    <definedName name="csh_ummc" localSheetId="28">#REF!</definedName>
    <definedName name="csh_ummc" localSheetId="29">#REF!</definedName>
    <definedName name="csh_ummc" localSheetId="30">#REF!</definedName>
    <definedName name="csh_ummc" localSheetId="31">#REF!</definedName>
    <definedName name="csh_ummc" localSheetId="32">#REF!</definedName>
    <definedName name="csh_ummc" localSheetId="33">#REF!</definedName>
    <definedName name="csh_ummc" localSheetId="34">#REF!</definedName>
    <definedName name="csh_ummc" localSheetId="35">#REF!</definedName>
    <definedName name="csh_ummc" localSheetId="36">#REF!</definedName>
    <definedName name="csh_ummc" localSheetId="37">#REF!</definedName>
    <definedName name="csh_ummc" localSheetId="38">#REF!</definedName>
    <definedName name="csh_ummc" localSheetId="39">#REF!</definedName>
    <definedName name="csh_ummc" localSheetId="40">#REF!</definedName>
    <definedName name="csh_ummc" localSheetId="41">#REF!</definedName>
    <definedName name="csh_ummc" localSheetId="42">#REF!</definedName>
    <definedName name="csh_ummc" localSheetId="43">#REF!</definedName>
    <definedName name="csh_ummc" localSheetId="44">#REF!</definedName>
    <definedName name="csh_ummc" localSheetId="45">#REF!</definedName>
    <definedName name="csh_ummc" localSheetId="47">#REF!</definedName>
    <definedName name="csh_ummc" localSheetId="48">#REF!</definedName>
    <definedName name="csh_ummc" localSheetId="49">#REF!</definedName>
    <definedName name="csh_ummc" localSheetId="50">#REF!</definedName>
    <definedName name="csh_ummc" localSheetId="51">#REF!</definedName>
    <definedName name="csh_ummc" localSheetId="52">#REF!</definedName>
    <definedName name="csh_ummc" localSheetId="53">#REF!</definedName>
    <definedName name="csh_ummc" localSheetId="54">#REF!</definedName>
    <definedName name="csh_ummc" localSheetId="55">#REF!</definedName>
    <definedName name="csh_ummc" localSheetId="56">#REF!</definedName>
    <definedName name="csh_ummc" localSheetId="57">#REF!</definedName>
    <definedName name="csh_ummc" localSheetId="58">#REF!</definedName>
    <definedName name="csh_ummc" localSheetId="59">#REF!</definedName>
    <definedName name="csh_ummc">#REF!</definedName>
    <definedName name="Current_L1" localSheetId="11">#REF!</definedName>
    <definedName name="Current_L1">#REF!</definedName>
    <definedName name="CurrRO" localSheetId="11">#REF!</definedName>
    <definedName name="CurrRO" localSheetId="12">#REF!</definedName>
    <definedName name="CurrRO" localSheetId="13">#REF!</definedName>
    <definedName name="CurrRO" localSheetId="14">#REF!</definedName>
    <definedName name="CurrRO" localSheetId="15">#REF!</definedName>
    <definedName name="CurrRO" localSheetId="16">#REF!</definedName>
    <definedName name="CurrRO" localSheetId="17">#REF!</definedName>
    <definedName name="CurrRO" localSheetId="18">#REF!</definedName>
    <definedName name="CurrRO" localSheetId="19">#REF!</definedName>
    <definedName name="CurrRO" localSheetId="20">#REF!</definedName>
    <definedName name="CurrRO" localSheetId="21">#REF!</definedName>
    <definedName name="CurrRO" localSheetId="22">#REF!</definedName>
    <definedName name="CurrRO" localSheetId="23">#REF!</definedName>
    <definedName name="CurrRO" localSheetId="24">#REF!</definedName>
    <definedName name="CurrRO" localSheetId="25">#REF!</definedName>
    <definedName name="CurrRO" localSheetId="26">#REF!</definedName>
    <definedName name="CurrRO" localSheetId="28">#REF!</definedName>
    <definedName name="CurrRO" localSheetId="29">#REF!</definedName>
    <definedName name="CurrRO" localSheetId="30">#REF!</definedName>
    <definedName name="CurrRO" localSheetId="31">#REF!</definedName>
    <definedName name="CurrRO" localSheetId="32">#REF!</definedName>
    <definedName name="CurrRO" localSheetId="33">#REF!</definedName>
    <definedName name="CurrRO" localSheetId="34">#REF!</definedName>
    <definedName name="CurrRO" localSheetId="35">#REF!</definedName>
    <definedName name="CurrRO" localSheetId="36">#REF!</definedName>
    <definedName name="CurrRO" localSheetId="37">#REF!</definedName>
    <definedName name="CurrRO" localSheetId="38">#REF!</definedName>
    <definedName name="CurrRO" localSheetId="39">#REF!</definedName>
    <definedName name="CurrRO" localSheetId="40">#REF!</definedName>
    <definedName name="CurrRO" localSheetId="41">#REF!</definedName>
    <definedName name="CurrRO" localSheetId="42">#REF!</definedName>
    <definedName name="CurrRO" localSheetId="43">#REF!</definedName>
    <definedName name="CurrRO" localSheetId="44">#REF!</definedName>
    <definedName name="CurrRO" localSheetId="45">#REF!</definedName>
    <definedName name="CurrRO" localSheetId="47">#REF!</definedName>
    <definedName name="CurrRO" localSheetId="48">#REF!</definedName>
    <definedName name="CurrRO" localSheetId="49">#REF!</definedName>
    <definedName name="CurrRO" localSheetId="50">#REF!</definedName>
    <definedName name="CurrRO" localSheetId="51">#REF!</definedName>
    <definedName name="CurrRO" localSheetId="52">#REF!</definedName>
    <definedName name="CurrRO" localSheetId="53">#REF!</definedName>
    <definedName name="CurrRO" localSheetId="54">#REF!</definedName>
    <definedName name="CurrRO" localSheetId="55">#REF!</definedName>
    <definedName name="CurrRO" localSheetId="56">#REF!</definedName>
    <definedName name="CurrRO" localSheetId="57">#REF!</definedName>
    <definedName name="CurrRO" localSheetId="58">#REF!</definedName>
    <definedName name="CurrRO">#REF!</definedName>
    <definedName name="Data_5" hidden="1">#REF!,#REF!,#REF!,#REF!,#REF!,#REF!,#REF!,#REF!</definedName>
    <definedName name="datainput">#REF!</definedName>
    <definedName name="datalist">#REF!</definedName>
    <definedName name="DataRange" localSheetId="59">#REF!</definedName>
    <definedName name="DataRange">#REF!</definedName>
    <definedName name="dept" localSheetId="59">#REF!</definedName>
    <definedName name="dept">#REF!</definedName>
    <definedName name="DP_look">#REF!</definedName>
    <definedName name="DP_P">#REF!</definedName>
    <definedName name="DP_Schedule" localSheetId="59">#REF!</definedName>
    <definedName name="DP_Schedule">#REF!</definedName>
    <definedName name="E1_Schedule" localSheetId="11">#REF!:#REF!</definedName>
    <definedName name="E1_Schedule" localSheetId="18">#REF!:#REF!</definedName>
    <definedName name="E1_Schedule">#REF!:#REF!</definedName>
    <definedName name="End">#REF!</definedName>
    <definedName name="Enrollees_7_31_98___9_30_98">#REF!</definedName>
    <definedName name="Exh_II" localSheetId="59">#REF!</definedName>
    <definedName name="Exh_II">#REF!</definedName>
    <definedName name="Exh_IX_Shading">#REF!,#REF!,#REF!,#REF!</definedName>
    <definedName name="Exh_V" localSheetId="59">#REF!</definedName>
    <definedName name="Exh_V">#REF!</definedName>
    <definedName name="Exh_VIII_Shading">#REF!,#REF!,#REF!</definedName>
    <definedName name="Exh_VIII_Test">#REF!,#REF!,#REF!</definedName>
    <definedName name="Exh_XI_Shading">#REF!,#REF!,#REF!</definedName>
    <definedName name="Exh_XI_Test">#REF!,#REF!,#REF!</definedName>
    <definedName name="Exh_XVI_Shading">#REF!,#REF!</definedName>
    <definedName name="Exh_XVI_Test">#REF!,#REF!</definedName>
    <definedName name="Exhibit_10_Row_Shading_Area" localSheetId="11">#REF!,#REF!,#REF!</definedName>
    <definedName name="Exhibit_10_Row_Shading_Area">#REF!,#REF!,#REF!</definedName>
    <definedName name="Exhibit_10_Row_Test" comment="Tests whether to show or hide a given row" localSheetId="11">#REF!,#REF!,#REF!</definedName>
    <definedName name="Exhibit_10_Row_Test" comment="Tests whether to show or hide a given row">#REF!,#REF!,#REF!</definedName>
    <definedName name="Factor">#REF!</definedName>
    <definedName name="Factors_I" localSheetId="59">#REF!</definedName>
    <definedName name="Factors_I">#REF!</definedName>
    <definedName name="Financial">#REF!</definedName>
    <definedName name="flex" localSheetId="59">#REF!</definedName>
    <definedName name="flex">#REF!</definedName>
    <definedName name="FTE_Rec">#REF!</definedName>
    <definedName name="FU_07">#REF!</definedName>
    <definedName name="FU_89">#REF!</definedName>
    <definedName name="FUND_CONS" localSheetId="59">#REF!</definedName>
    <definedName name="FUND_CONS">#REF!</definedName>
    <definedName name="FY_04_G9">#REF!</definedName>
    <definedName name="FY04_Iterative">#REF!</definedName>
    <definedName name="FY04_Trim">#REF!</definedName>
    <definedName name="FY06Salincrease">#REF!</definedName>
    <definedName name="FY07Salincrease">#REF!</definedName>
    <definedName name="FY08Salincrease">#REF!</definedName>
    <definedName name="FY09Salincrease">#REF!</definedName>
    <definedName name="FY10Salincrease">#REF!</definedName>
    <definedName name="FY97ALLOCATION">#REF!</definedName>
    <definedName name="FY97COMIT">#REF!</definedName>
    <definedName name="FY97SAL">#REF!</definedName>
    <definedName name="fy97salary">#REF!</definedName>
    <definedName name="fy98nonsal">#REF!</definedName>
    <definedName name="fy98salary">#REF!</definedName>
    <definedName name="fy99sal">#REF!</definedName>
    <definedName name="G_P">#REF!</definedName>
    <definedName name="G9_Trim">#REF!</definedName>
    <definedName name="H1_Depr_I">#REF!</definedName>
    <definedName name="H1_P">#REF!</definedName>
    <definedName name="H3_DISTRIBUTION">#REF!</definedName>
    <definedName name="H3A_and_H3B">#REF!,#REF!</definedName>
    <definedName name="H4_P">#REF!</definedName>
    <definedName name="HCGH">#REF!</definedName>
    <definedName name="HeaderRange" localSheetId="59">#REF!</definedName>
    <definedName name="HeaderRange">#REF!</definedName>
    <definedName name="Hosp_Num" localSheetId="11">#REF!</definedName>
    <definedName name="Hosp_Num" localSheetId="12">#REF!</definedName>
    <definedName name="Hosp_Num" localSheetId="13">#REF!</definedName>
    <definedName name="Hosp_Num" localSheetId="14">#REF!</definedName>
    <definedName name="Hosp_Num" localSheetId="15">#REF!</definedName>
    <definedName name="Hosp_Num" localSheetId="16">#REF!</definedName>
    <definedName name="Hosp_Num" localSheetId="17">#REF!</definedName>
    <definedName name="Hosp_Num" localSheetId="18">#REF!</definedName>
    <definedName name="Hosp_Num" localSheetId="19">#REF!</definedName>
    <definedName name="Hosp_Num" localSheetId="20">#REF!</definedName>
    <definedName name="Hosp_Num" localSheetId="21">#REF!</definedName>
    <definedName name="Hosp_Num" localSheetId="22">#REF!</definedName>
    <definedName name="Hosp_Num" localSheetId="23">#REF!</definedName>
    <definedName name="Hosp_Num" localSheetId="24">#REF!</definedName>
    <definedName name="Hosp_Num" localSheetId="25">#REF!</definedName>
    <definedName name="Hosp_Num" localSheetId="26">#REF!</definedName>
    <definedName name="Hosp_Num" localSheetId="28">#REF!</definedName>
    <definedName name="Hosp_Num" localSheetId="29">#REF!</definedName>
    <definedName name="Hosp_Num" localSheetId="30">#REF!</definedName>
    <definedName name="Hosp_Num" localSheetId="31">#REF!</definedName>
    <definedName name="Hosp_Num" localSheetId="32">#REF!</definedName>
    <definedName name="Hosp_Num" localSheetId="33">#REF!</definedName>
    <definedName name="Hosp_Num" localSheetId="34">#REF!</definedName>
    <definedName name="Hosp_Num" localSheetId="35">#REF!</definedName>
    <definedName name="Hosp_Num" localSheetId="36">#REF!</definedName>
    <definedName name="Hosp_Num" localSheetId="37">#REF!</definedName>
    <definedName name="Hosp_Num" localSheetId="38">#REF!</definedName>
    <definedName name="Hosp_Num" localSheetId="39">#REF!</definedName>
    <definedName name="Hosp_Num" localSheetId="40">#REF!</definedName>
    <definedName name="Hosp_Num" localSheetId="41">#REF!</definedName>
    <definedName name="Hosp_Num" localSheetId="42">#REF!</definedName>
    <definedName name="Hosp_Num" localSheetId="43">#REF!</definedName>
    <definedName name="Hosp_Num" localSheetId="44">#REF!</definedName>
    <definedName name="Hosp_Num" localSheetId="45">#REF!</definedName>
    <definedName name="Hosp_Num" localSheetId="47">#REF!</definedName>
    <definedName name="Hosp_Num" localSheetId="48">#REF!</definedName>
    <definedName name="Hosp_Num" localSheetId="49">#REF!</definedName>
    <definedName name="Hosp_Num" localSheetId="50">#REF!</definedName>
    <definedName name="Hosp_Num" localSheetId="51">#REF!</definedName>
    <definedName name="Hosp_Num" localSheetId="52">#REF!</definedName>
    <definedName name="Hosp_Num" localSheetId="53">#REF!</definedName>
    <definedName name="Hosp_Num" localSheetId="54">#REF!</definedName>
    <definedName name="Hosp_Num" localSheetId="55">#REF!</definedName>
    <definedName name="Hosp_Num" localSheetId="56">#REF!</definedName>
    <definedName name="Hosp_Num" localSheetId="57">#REF!</definedName>
    <definedName name="Hosp_Num" localSheetId="58">#REF!</definedName>
    <definedName name="Hosp_Num">#REF!</definedName>
    <definedName name="Hospital_Phys" localSheetId="59">#REF!</definedName>
    <definedName name="Hospital_Phys">#REF!</definedName>
    <definedName name="Hospitals">#REF!</definedName>
    <definedName name="hospname">#REF!</definedName>
    <definedName name="HSCRC_Result">#REF!</definedName>
    <definedName name="IME_APR_3">#REF!</definedName>
    <definedName name="inac1" localSheetId="11">#REF!</definedName>
    <definedName name="inac1" localSheetId="12">#REF!</definedName>
    <definedName name="inac1" localSheetId="13">#REF!</definedName>
    <definedName name="inac1" localSheetId="14">#REF!</definedName>
    <definedName name="inac1" localSheetId="15">#REF!</definedName>
    <definedName name="inac1" localSheetId="16">#REF!</definedName>
    <definedName name="inac1" localSheetId="17">#REF!</definedName>
    <definedName name="inac1" localSheetId="18">#REF!</definedName>
    <definedName name="inac1" localSheetId="19">#REF!</definedName>
    <definedName name="inac1" localSheetId="20">#REF!</definedName>
    <definedName name="inac1" localSheetId="21">#REF!</definedName>
    <definedName name="inac1" localSheetId="22">#REF!</definedName>
    <definedName name="inac1" localSheetId="23">#REF!</definedName>
    <definedName name="inac1" localSheetId="24">#REF!</definedName>
    <definedName name="inac1" localSheetId="25">#REF!</definedName>
    <definedName name="inac1" localSheetId="26">#REF!</definedName>
    <definedName name="inac1" localSheetId="28">#REF!</definedName>
    <definedName name="inac1" localSheetId="29">#REF!</definedName>
    <definedName name="inac1" localSheetId="30">#REF!</definedName>
    <definedName name="inac1" localSheetId="31">#REF!</definedName>
    <definedName name="inac1" localSheetId="32">#REF!</definedName>
    <definedName name="inac1" localSheetId="33">#REF!</definedName>
    <definedName name="inac1" localSheetId="34">#REF!</definedName>
    <definedName name="inac1" localSheetId="35">#REF!</definedName>
    <definedName name="inac1" localSheetId="36">#REF!</definedName>
    <definedName name="inac1" localSheetId="37">#REF!</definedName>
    <definedName name="inac1" localSheetId="38">#REF!</definedName>
    <definedName name="inac1" localSheetId="39">#REF!</definedName>
    <definedName name="inac1" localSheetId="40">#REF!</definedName>
    <definedName name="inac1" localSheetId="41">#REF!</definedName>
    <definedName name="inac1" localSheetId="42">#REF!</definedName>
    <definedName name="inac1" localSheetId="43">#REF!</definedName>
    <definedName name="inac1" localSheetId="44">#REF!</definedName>
    <definedName name="inac1" localSheetId="45">#REF!</definedName>
    <definedName name="inac1" localSheetId="47">#REF!</definedName>
    <definedName name="inac1" localSheetId="48">#REF!</definedName>
    <definedName name="inac1" localSheetId="49">#REF!</definedName>
    <definedName name="inac1" localSheetId="50">#REF!</definedName>
    <definedName name="inac1" localSheetId="51">#REF!</definedName>
    <definedName name="inac1" localSheetId="52">#REF!</definedName>
    <definedName name="inac1" localSheetId="53">#REF!</definedName>
    <definedName name="inac1" localSheetId="54">#REF!</definedName>
    <definedName name="inac1" localSheetId="55">#REF!</definedName>
    <definedName name="inac1" localSheetId="56">#REF!</definedName>
    <definedName name="inac1" localSheetId="57">#REF!</definedName>
    <definedName name="inac1" localSheetId="58">#REF!</definedName>
    <definedName name="inac1">#REF!</definedName>
    <definedName name="inac4" localSheetId="11">#REF!</definedName>
    <definedName name="inac4" localSheetId="12">#REF!</definedName>
    <definedName name="inac4" localSheetId="13">#REF!</definedName>
    <definedName name="inac4" localSheetId="14">#REF!</definedName>
    <definedName name="inac4" localSheetId="15">#REF!</definedName>
    <definedName name="inac4" localSheetId="16">#REF!</definedName>
    <definedName name="inac4" localSheetId="17">#REF!</definedName>
    <definedName name="inac4" localSheetId="18">#REF!</definedName>
    <definedName name="inac4" localSheetId="19">#REF!</definedName>
    <definedName name="inac4" localSheetId="20">#REF!</definedName>
    <definedName name="inac4" localSheetId="21">#REF!</definedName>
    <definedName name="inac4" localSheetId="22">#REF!</definedName>
    <definedName name="inac4" localSheetId="23">#REF!</definedName>
    <definedName name="inac4" localSheetId="24">#REF!</definedName>
    <definedName name="inac4" localSheetId="25">#REF!</definedName>
    <definedName name="inac4" localSheetId="26">#REF!</definedName>
    <definedName name="inac4" localSheetId="28">#REF!</definedName>
    <definedName name="inac4" localSheetId="29">#REF!</definedName>
    <definedName name="inac4" localSheetId="30">#REF!</definedName>
    <definedName name="inac4" localSheetId="31">#REF!</definedName>
    <definedName name="inac4" localSheetId="32">#REF!</definedName>
    <definedName name="inac4" localSheetId="33">#REF!</definedName>
    <definedName name="inac4" localSheetId="34">#REF!</definedName>
    <definedName name="inac4" localSheetId="35">#REF!</definedName>
    <definedName name="inac4" localSheetId="36">#REF!</definedName>
    <definedName name="inac4" localSheetId="37">#REF!</definedName>
    <definedName name="inac4" localSheetId="38">#REF!</definedName>
    <definedName name="inac4" localSheetId="39">#REF!</definedName>
    <definedName name="inac4" localSheetId="40">#REF!</definedName>
    <definedName name="inac4" localSheetId="41">#REF!</definedName>
    <definedName name="inac4" localSheetId="42">#REF!</definedName>
    <definedName name="inac4" localSheetId="43">#REF!</definedName>
    <definedName name="inac4" localSheetId="44">#REF!</definedName>
    <definedName name="inac4" localSheetId="45">#REF!</definedName>
    <definedName name="inac4" localSheetId="47">#REF!</definedName>
    <definedName name="inac4" localSheetId="48">#REF!</definedName>
    <definedName name="inac4" localSheetId="49">#REF!</definedName>
    <definedName name="inac4" localSheetId="50">#REF!</definedName>
    <definedName name="inac4" localSheetId="51">#REF!</definedName>
    <definedName name="inac4" localSheetId="52">#REF!</definedName>
    <definedName name="inac4" localSheetId="53">#REF!</definedName>
    <definedName name="inac4" localSheetId="54">#REF!</definedName>
    <definedName name="inac4" localSheetId="55">#REF!</definedName>
    <definedName name="inac4" localSheetId="56">#REF!</definedName>
    <definedName name="inac4" localSheetId="57">#REF!</definedName>
    <definedName name="inac4" localSheetId="58">#REF!</definedName>
    <definedName name="inac4">#REF!</definedName>
    <definedName name="inac7" localSheetId="11">#REF!</definedName>
    <definedName name="inac7" localSheetId="12">#REF!</definedName>
    <definedName name="inac7" localSheetId="13">#REF!</definedName>
    <definedName name="inac7" localSheetId="14">#REF!</definedName>
    <definedName name="inac7" localSheetId="15">#REF!</definedName>
    <definedName name="inac7" localSheetId="16">#REF!</definedName>
    <definedName name="inac7" localSheetId="17">#REF!</definedName>
    <definedName name="inac7" localSheetId="18">#REF!</definedName>
    <definedName name="inac7" localSheetId="19">#REF!</definedName>
    <definedName name="inac7" localSheetId="20">#REF!</definedName>
    <definedName name="inac7" localSheetId="21">#REF!</definedName>
    <definedName name="inac7" localSheetId="22">#REF!</definedName>
    <definedName name="inac7" localSheetId="23">#REF!</definedName>
    <definedName name="inac7" localSheetId="24">#REF!</definedName>
    <definedName name="inac7" localSheetId="25">#REF!</definedName>
    <definedName name="inac7" localSheetId="26">#REF!</definedName>
    <definedName name="inac7" localSheetId="28">#REF!</definedName>
    <definedName name="inac7" localSheetId="29">#REF!</definedName>
    <definedName name="inac7" localSheetId="30">#REF!</definedName>
    <definedName name="inac7" localSheetId="31">#REF!</definedName>
    <definedName name="inac7" localSheetId="32">#REF!</definedName>
    <definedName name="inac7" localSheetId="33">#REF!</definedName>
    <definedName name="inac7" localSheetId="34">#REF!</definedName>
    <definedName name="inac7" localSheetId="35">#REF!</definedName>
    <definedName name="inac7" localSheetId="36">#REF!</definedName>
    <definedName name="inac7" localSheetId="37">#REF!</definedName>
    <definedName name="inac7" localSheetId="38">#REF!</definedName>
    <definedName name="inac7" localSheetId="39">#REF!</definedName>
    <definedName name="inac7" localSheetId="40">#REF!</definedName>
    <definedName name="inac7" localSheetId="41">#REF!</definedName>
    <definedName name="inac7" localSheetId="42">#REF!</definedName>
    <definedName name="inac7" localSheetId="43">#REF!</definedName>
    <definedName name="inac7" localSheetId="44">#REF!</definedName>
    <definedName name="inac7" localSheetId="45">#REF!</definedName>
    <definedName name="inac7" localSheetId="47">#REF!</definedName>
    <definedName name="inac7" localSheetId="48">#REF!</definedName>
    <definedName name="inac7" localSheetId="49">#REF!</definedName>
    <definedName name="inac7" localSheetId="50">#REF!</definedName>
    <definedName name="inac7" localSheetId="51">#REF!</definedName>
    <definedName name="inac7" localSheetId="52">#REF!</definedName>
    <definedName name="inac7" localSheetId="53">#REF!</definedName>
    <definedName name="inac7" localSheetId="54">#REF!</definedName>
    <definedName name="inac7" localSheetId="55">#REF!</definedName>
    <definedName name="inac7" localSheetId="56">#REF!</definedName>
    <definedName name="inac7" localSheetId="57">#REF!</definedName>
    <definedName name="inac7" localSheetId="58">#REF!</definedName>
    <definedName name="inac7">#REF!</definedName>
    <definedName name="Inflation">#REF!</definedName>
    <definedName name="INPUT_VOL">#REF!</definedName>
    <definedName name="inputdata">#REF!</definedName>
    <definedName name="InRates">#REF!</definedName>
    <definedName name="Interest_Rate">#REF!</definedName>
    <definedName name="J1_and_J2">#REF!,#REF!</definedName>
    <definedName name="JHBMC">#REF!</definedName>
    <definedName name="jhbsalpcp">#REF!</definedName>
    <definedName name="JHHC">#REF!</definedName>
    <definedName name="JHInc06">#REF!</definedName>
    <definedName name="JHInc07">#REF!</definedName>
    <definedName name="JHInc08">#REF!</definedName>
    <definedName name="JHInc09">#REF!</definedName>
    <definedName name="ker" localSheetId="59">#REF!</definedName>
    <definedName name="ker">#REF!</definedName>
    <definedName name="kernan" localSheetId="59">#REF!</definedName>
    <definedName name="kernan">#REF!</definedName>
    <definedName name="kkk">#REF!</definedName>
    <definedName name="LookDate" localSheetId="11">#REF!</definedName>
    <definedName name="LookDate" localSheetId="12">#REF!</definedName>
    <definedName name="LookDate" localSheetId="13">#REF!</definedName>
    <definedName name="LookDate" localSheetId="14">#REF!</definedName>
    <definedName name="LookDate" localSheetId="15">#REF!</definedName>
    <definedName name="LookDate" localSheetId="16">#REF!</definedName>
    <definedName name="LookDate" localSheetId="17">#REF!</definedName>
    <definedName name="LookDate" localSheetId="18">#REF!</definedName>
    <definedName name="LookDate" localSheetId="19">#REF!</definedName>
    <definedName name="LookDate" localSheetId="20">#REF!</definedName>
    <definedName name="LookDate" localSheetId="21">#REF!</definedName>
    <definedName name="LookDate" localSheetId="22">#REF!</definedName>
    <definedName name="LookDate" localSheetId="23">#REF!</definedName>
    <definedName name="LookDate" localSheetId="24">#REF!</definedName>
    <definedName name="LookDate" localSheetId="25">#REF!</definedName>
    <definedName name="LookDate" localSheetId="26">#REF!</definedName>
    <definedName name="LookDate" localSheetId="28">#REF!</definedName>
    <definedName name="LookDate" localSheetId="29">#REF!</definedName>
    <definedName name="LookDate" localSheetId="30">#REF!</definedName>
    <definedName name="LookDate" localSheetId="31">#REF!</definedName>
    <definedName name="LookDate" localSheetId="32">#REF!</definedName>
    <definedName name="LookDate" localSheetId="33">#REF!</definedName>
    <definedName name="LookDate" localSheetId="34">#REF!</definedName>
    <definedName name="LookDate" localSheetId="35">#REF!</definedName>
    <definedName name="LookDate" localSheetId="36">#REF!</definedName>
    <definedName name="LookDate" localSheetId="37">#REF!</definedName>
    <definedName name="LookDate" localSheetId="38">#REF!</definedName>
    <definedName name="LookDate" localSheetId="39">#REF!</definedName>
    <definedName name="LookDate" localSheetId="40">#REF!</definedName>
    <definedName name="LookDate" localSheetId="41">#REF!</definedName>
    <definedName name="LookDate" localSheetId="42">#REF!</definedName>
    <definedName name="LookDate" localSheetId="43">#REF!</definedName>
    <definedName name="LookDate" localSheetId="44">#REF!</definedName>
    <definedName name="LookDate" localSheetId="45">#REF!</definedName>
    <definedName name="LookDate" localSheetId="47">#REF!</definedName>
    <definedName name="LookDate" localSheetId="48">#REF!</definedName>
    <definedName name="LookDate" localSheetId="49">#REF!</definedName>
    <definedName name="LookDate" localSheetId="50">#REF!</definedName>
    <definedName name="LookDate" localSheetId="51">#REF!</definedName>
    <definedName name="LookDate" localSheetId="52">#REF!</definedName>
    <definedName name="LookDate" localSheetId="53">#REF!</definedName>
    <definedName name="LookDate" localSheetId="54">#REF!</definedName>
    <definedName name="LookDate" localSheetId="55">#REF!</definedName>
    <definedName name="LookDate" localSheetId="56">#REF!</definedName>
    <definedName name="LookDate" localSheetId="57">#REF!</definedName>
    <definedName name="LookDate" localSheetId="58">#REF!</definedName>
    <definedName name="LookDate">#REF!</definedName>
    <definedName name="M_and_MA">#REF!,#REF!</definedName>
    <definedName name="M_Table_2" localSheetId="11">#REF!</definedName>
    <definedName name="M_Table_2">#REF!</definedName>
    <definedName name="Master_Table" localSheetId="11">#REF!</definedName>
    <definedName name="Master_Table">#REF!</definedName>
    <definedName name="Med_Ed" localSheetId="59">#REF!</definedName>
    <definedName name="Med_Ed">#REF!</definedName>
    <definedName name="medical">#REF!</definedName>
    <definedName name="MM_S">#REF!</definedName>
    <definedName name="mrh" localSheetId="59">#REF!</definedName>
    <definedName name="mrh">#REF!</definedName>
    <definedName name="MTC_I">#REF!</definedName>
    <definedName name="MTC_Test" localSheetId="11">#REF!</definedName>
    <definedName name="MTC_Test" localSheetId="12">#REF!</definedName>
    <definedName name="MTC_Test" localSheetId="13">#REF!</definedName>
    <definedName name="MTC_Test" localSheetId="14">#REF!</definedName>
    <definedName name="MTC_Test" localSheetId="15">#REF!</definedName>
    <definedName name="MTC_Test" localSheetId="16">#REF!</definedName>
    <definedName name="MTC_Test" localSheetId="17">#REF!</definedName>
    <definedName name="MTC_Test" localSheetId="18">#REF!</definedName>
    <definedName name="MTC_Test" localSheetId="19">#REF!</definedName>
    <definedName name="MTC_Test" localSheetId="20">#REF!</definedName>
    <definedName name="MTC_Test" localSheetId="21">#REF!</definedName>
    <definedName name="MTC_Test" localSheetId="22">#REF!</definedName>
    <definedName name="MTC_Test" localSheetId="23">#REF!</definedName>
    <definedName name="MTC_Test" localSheetId="24">#REF!</definedName>
    <definedName name="MTC_Test" localSheetId="25">#REF!</definedName>
    <definedName name="MTC_Test" localSheetId="26">#REF!</definedName>
    <definedName name="MTC_Test" localSheetId="28">#REF!</definedName>
    <definedName name="MTC_Test" localSheetId="29">#REF!</definedName>
    <definedName name="MTC_Test" localSheetId="30">#REF!</definedName>
    <definedName name="MTC_Test" localSheetId="31">#REF!</definedName>
    <definedName name="MTC_Test" localSheetId="32">#REF!</definedName>
    <definedName name="MTC_Test" localSheetId="33">#REF!</definedName>
    <definedName name="MTC_Test" localSheetId="34">#REF!</definedName>
    <definedName name="MTC_Test" localSheetId="35">#REF!</definedName>
    <definedName name="MTC_Test" localSheetId="36">#REF!</definedName>
    <definedName name="MTC_Test" localSheetId="37">#REF!</definedName>
    <definedName name="MTC_Test" localSheetId="38">#REF!</definedName>
    <definedName name="MTC_Test" localSheetId="39">#REF!</definedName>
    <definedName name="MTC_Test" localSheetId="40">#REF!</definedName>
    <definedName name="MTC_Test" localSheetId="41">#REF!</definedName>
    <definedName name="MTC_Test" localSheetId="42">#REF!</definedName>
    <definedName name="MTC_Test" localSheetId="43">#REF!</definedName>
    <definedName name="MTC_Test" localSheetId="44">#REF!</definedName>
    <definedName name="MTC_Test" localSheetId="45">#REF!</definedName>
    <definedName name="MTC_Test" localSheetId="47">#REF!</definedName>
    <definedName name="MTC_Test" localSheetId="48">#REF!</definedName>
    <definedName name="MTC_Test" localSheetId="49">#REF!</definedName>
    <definedName name="MTC_Test" localSheetId="50">#REF!</definedName>
    <definedName name="MTC_Test" localSheetId="51">#REF!</definedName>
    <definedName name="MTC_Test" localSheetId="52">#REF!</definedName>
    <definedName name="MTC_Test" localSheetId="53">#REF!</definedName>
    <definedName name="MTC_Test" localSheetId="54">#REF!</definedName>
    <definedName name="MTC_Test" localSheetId="55">#REF!</definedName>
    <definedName name="MTC_Test" localSheetId="56">#REF!</definedName>
    <definedName name="MTC_Test" localSheetId="57">#REF!</definedName>
    <definedName name="MTC_Test" localSheetId="58">#REF!</definedName>
    <definedName name="MTC_Test">#REF!</definedName>
    <definedName name="new_iter_trim">#REF!</definedName>
    <definedName name="NONSALEXP">#REF!</definedName>
    <definedName name="NvsASD">"V2020-06-30"</definedName>
    <definedName name="NvsAutoDrillOk">"VN"</definedName>
    <definedName name="NvsElapsedTime">0.000219907407881692</definedName>
    <definedName name="NvsEndTime">44083.3413657407</definedName>
    <definedName name="NvsInstLang">"VENG"</definedName>
    <definedName name="NvsInstSpec">"%,FBUSINESS_UNIT,TRPT_BUSINESS_UNIT,NST MARY'S"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"%,X,RZF..,CNT.BUSINESS_UNIT."</definedName>
    <definedName name="NvsPanelBusUnit">"V"</definedName>
    <definedName name="NvsPanelEffdt">"V1901-01-01"</definedName>
    <definedName name="NvsPanelSetid">"VSHARE"</definedName>
    <definedName name="NvsReqBU">"V40115"</definedName>
    <definedName name="NvsReqBUOnly">"VY"</definedName>
    <definedName name="NvsTransLed">"VN"</definedName>
    <definedName name="NvsTreeASD">"V2020-06-30"</definedName>
    <definedName name="NvsValTbl.BUSINESS_UNIT">"BUS_UNIT_TBL_GL"</definedName>
    <definedName name="Office_Codes" hidden="1">#REF!:OFFSET(#REF!,COUNTA(#REF!:#REF!)-1,0)</definedName>
    <definedName name="Operating">#REF!</definedName>
    <definedName name="Other">#REF!</definedName>
    <definedName name="P1_check">#REF!</definedName>
    <definedName name="P1_Test" localSheetId="11">#REF!</definedName>
    <definedName name="P1_Test" localSheetId="12">#REF!</definedName>
    <definedName name="P1_Test" localSheetId="13">#REF!</definedName>
    <definedName name="P1_Test" localSheetId="14">#REF!</definedName>
    <definedName name="P1_Test" localSheetId="15">#REF!</definedName>
    <definedName name="P1_Test" localSheetId="16">#REF!</definedName>
    <definedName name="P1_Test" localSheetId="17">#REF!</definedName>
    <definedName name="P1_Test" localSheetId="18">#REF!</definedName>
    <definedName name="P1_Test" localSheetId="19">#REF!</definedName>
    <definedName name="P1_Test" localSheetId="20">#REF!</definedName>
    <definedName name="P1_Test" localSheetId="21">#REF!</definedName>
    <definedName name="P1_Test" localSheetId="22">#REF!</definedName>
    <definedName name="P1_Test" localSheetId="23">#REF!</definedName>
    <definedName name="P1_Test" localSheetId="24">#REF!</definedName>
    <definedName name="P1_Test" localSheetId="25">#REF!</definedName>
    <definedName name="P1_Test" localSheetId="26">#REF!</definedName>
    <definedName name="P1_Test" localSheetId="28">#REF!</definedName>
    <definedName name="P1_Test" localSheetId="29">#REF!</definedName>
    <definedName name="P1_Test" localSheetId="30">#REF!</definedName>
    <definedName name="P1_Test" localSheetId="31">#REF!</definedName>
    <definedName name="P1_Test" localSheetId="32">#REF!</definedName>
    <definedName name="P1_Test" localSheetId="33">#REF!</definedName>
    <definedName name="P1_Test" localSheetId="34">#REF!</definedName>
    <definedName name="P1_Test" localSheetId="35">#REF!</definedName>
    <definedName name="P1_Test" localSheetId="36">#REF!</definedName>
    <definedName name="P1_Test" localSheetId="37">#REF!</definedName>
    <definedName name="P1_Test" localSheetId="38">#REF!</definedName>
    <definedName name="P1_Test" localSheetId="39">#REF!</definedName>
    <definedName name="P1_Test" localSheetId="40">#REF!</definedName>
    <definedName name="P1_Test" localSheetId="41">#REF!</definedName>
    <definedName name="P1_Test" localSheetId="42">#REF!</definedName>
    <definedName name="P1_Test" localSheetId="43">#REF!</definedName>
    <definedName name="P1_Test" localSheetId="44">#REF!</definedName>
    <definedName name="P1_Test" localSheetId="45">#REF!</definedName>
    <definedName name="P1_Test" localSheetId="47">#REF!</definedName>
    <definedName name="P1_Test" localSheetId="48">#REF!</definedName>
    <definedName name="P1_Test" localSheetId="49">#REF!</definedName>
    <definedName name="P1_Test" localSheetId="50">#REF!</definedName>
    <definedName name="P1_Test" localSheetId="51">#REF!</definedName>
    <definedName name="P1_Test" localSheetId="52">#REF!</definedName>
    <definedName name="P1_Test" localSheetId="53">#REF!</definedName>
    <definedName name="P1_Test" localSheetId="54">#REF!</definedName>
    <definedName name="P1_Test" localSheetId="55">#REF!</definedName>
    <definedName name="P1_Test" localSheetId="56">#REF!</definedName>
    <definedName name="P1_Test" localSheetId="57">#REF!</definedName>
    <definedName name="P1_Test" localSheetId="58">#REF!</definedName>
    <definedName name="P1_Test">#REF!</definedName>
    <definedName name="P2_check">#REF!</definedName>
    <definedName name="P2_Test" localSheetId="11">#REF!</definedName>
    <definedName name="P2_Test" localSheetId="12">#REF!</definedName>
    <definedName name="P2_Test" localSheetId="13">#REF!</definedName>
    <definedName name="P2_Test" localSheetId="14">#REF!</definedName>
    <definedName name="P2_Test" localSheetId="15">#REF!</definedName>
    <definedName name="P2_Test" localSheetId="16">#REF!</definedName>
    <definedName name="P2_Test" localSheetId="17">#REF!</definedName>
    <definedName name="P2_Test" localSheetId="18">#REF!</definedName>
    <definedName name="P2_Test" localSheetId="19">#REF!</definedName>
    <definedName name="P2_Test" localSheetId="20">#REF!</definedName>
    <definedName name="P2_Test" localSheetId="21">#REF!</definedName>
    <definedName name="P2_Test" localSheetId="22">#REF!</definedName>
    <definedName name="P2_Test" localSheetId="23">#REF!</definedName>
    <definedName name="P2_Test" localSheetId="24">#REF!</definedName>
    <definedName name="P2_Test" localSheetId="25">#REF!</definedName>
    <definedName name="P2_Test" localSheetId="26">#REF!</definedName>
    <definedName name="P2_Test" localSheetId="28">#REF!</definedName>
    <definedName name="P2_Test" localSheetId="29">#REF!</definedName>
    <definedName name="P2_Test" localSheetId="30">#REF!</definedName>
    <definedName name="P2_Test" localSheetId="31">#REF!</definedName>
    <definedName name="P2_Test" localSheetId="32">#REF!</definedName>
    <definedName name="P2_Test" localSheetId="33">#REF!</definedName>
    <definedName name="P2_Test" localSheetId="34">#REF!</definedName>
    <definedName name="P2_Test" localSheetId="35">#REF!</definedName>
    <definedName name="P2_Test" localSheetId="36">#REF!</definedName>
    <definedName name="P2_Test" localSheetId="37">#REF!</definedName>
    <definedName name="P2_Test" localSheetId="38">#REF!</definedName>
    <definedName name="P2_Test" localSheetId="39">#REF!</definedName>
    <definedName name="P2_Test" localSheetId="40">#REF!</definedName>
    <definedName name="P2_Test" localSheetId="41">#REF!</definedName>
    <definedName name="P2_Test" localSheetId="42">#REF!</definedName>
    <definedName name="P2_Test" localSheetId="43">#REF!</definedName>
    <definedName name="P2_Test" localSheetId="44">#REF!</definedName>
    <definedName name="P2_Test" localSheetId="45">#REF!</definedName>
    <definedName name="P2_Test" localSheetId="47">#REF!</definedName>
    <definedName name="P2_Test" localSheetId="48">#REF!</definedName>
    <definedName name="P2_Test" localSheetId="49">#REF!</definedName>
    <definedName name="P2_Test" localSheetId="50">#REF!</definedName>
    <definedName name="P2_Test" localSheetId="51">#REF!</definedName>
    <definedName name="P2_Test" localSheetId="52">#REF!</definedName>
    <definedName name="P2_Test" localSheetId="53">#REF!</definedName>
    <definedName name="P2_Test" localSheetId="54">#REF!</definedName>
    <definedName name="P2_Test" localSheetId="55">#REF!</definedName>
    <definedName name="P2_Test" localSheetId="56">#REF!</definedName>
    <definedName name="P2_Test" localSheetId="57">#REF!</definedName>
    <definedName name="P2_Test" localSheetId="58">#REF!</definedName>
    <definedName name="P2_Test">#REF!</definedName>
    <definedName name="P3_check">#REF!</definedName>
    <definedName name="P3_P">#REF!</definedName>
    <definedName name="P3_Test" localSheetId="11">#REF!</definedName>
    <definedName name="P3_Test" localSheetId="12">#REF!</definedName>
    <definedName name="P3_Test" localSheetId="13">#REF!</definedName>
    <definedName name="P3_Test" localSheetId="14">#REF!</definedName>
    <definedName name="P3_Test" localSheetId="15">#REF!</definedName>
    <definedName name="P3_Test" localSheetId="16">#REF!</definedName>
    <definedName name="P3_Test" localSheetId="17">#REF!</definedName>
    <definedName name="P3_Test" localSheetId="18">#REF!</definedName>
    <definedName name="P3_Test" localSheetId="19">#REF!</definedName>
    <definedName name="P3_Test" localSheetId="20">#REF!</definedName>
    <definedName name="P3_Test" localSheetId="21">#REF!</definedName>
    <definedName name="P3_Test" localSheetId="22">#REF!</definedName>
    <definedName name="P3_Test" localSheetId="23">#REF!</definedName>
    <definedName name="P3_Test" localSheetId="24">#REF!</definedName>
    <definedName name="P3_Test" localSheetId="25">#REF!</definedName>
    <definedName name="P3_Test" localSheetId="26">#REF!</definedName>
    <definedName name="P3_Test" localSheetId="28">#REF!</definedName>
    <definedName name="P3_Test" localSheetId="29">#REF!</definedName>
    <definedName name="P3_Test" localSheetId="30">#REF!</definedName>
    <definedName name="P3_Test" localSheetId="31">#REF!</definedName>
    <definedName name="P3_Test" localSheetId="32">#REF!</definedName>
    <definedName name="P3_Test" localSheetId="33">#REF!</definedName>
    <definedName name="P3_Test" localSheetId="34">#REF!</definedName>
    <definedName name="P3_Test" localSheetId="35">#REF!</definedName>
    <definedName name="P3_Test" localSheetId="36">#REF!</definedName>
    <definedName name="P3_Test" localSheetId="37">#REF!</definedName>
    <definedName name="P3_Test" localSheetId="38">#REF!</definedName>
    <definedName name="P3_Test" localSheetId="39">#REF!</definedName>
    <definedName name="P3_Test" localSheetId="40">#REF!</definedName>
    <definedName name="P3_Test" localSheetId="41">#REF!</definedName>
    <definedName name="P3_Test" localSheetId="42">#REF!</definedName>
    <definedName name="P3_Test" localSheetId="43">#REF!</definedName>
    <definedName name="P3_Test" localSheetId="44">#REF!</definedName>
    <definedName name="P3_Test" localSheetId="45">#REF!</definedName>
    <definedName name="P3_Test" localSheetId="47">#REF!</definedName>
    <definedName name="P3_Test" localSheetId="48">#REF!</definedName>
    <definedName name="P3_Test" localSheetId="49">#REF!</definedName>
    <definedName name="P3_Test" localSheetId="50">#REF!</definedName>
    <definedName name="P3_Test" localSheetId="51">#REF!</definedName>
    <definedName name="P3_Test" localSheetId="52">#REF!</definedName>
    <definedName name="P3_Test" localSheetId="53">#REF!</definedName>
    <definedName name="P3_Test" localSheetId="54">#REF!</definedName>
    <definedName name="P3_Test" localSheetId="55">#REF!</definedName>
    <definedName name="P3_Test" localSheetId="56">#REF!</definedName>
    <definedName name="P3_Test" localSheetId="57">#REF!</definedName>
    <definedName name="P3_Test" localSheetId="58">#REF!</definedName>
    <definedName name="P3_Test">#REF!</definedName>
    <definedName name="P4_check">#REF!</definedName>
    <definedName name="P4_input">#REF!</definedName>
    <definedName name="P4_Test" localSheetId="11">#REF!</definedName>
    <definedName name="P4_Test" localSheetId="12">#REF!</definedName>
    <definedName name="P4_Test" localSheetId="13">#REF!</definedName>
    <definedName name="P4_Test" localSheetId="14">#REF!</definedName>
    <definedName name="P4_Test" localSheetId="15">#REF!</definedName>
    <definedName name="P4_Test" localSheetId="16">#REF!</definedName>
    <definedName name="P4_Test" localSheetId="17">#REF!</definedName>
    <definedName name="P4_Test" localSheetId="18">#REF!</definedName>
    <definedName name="P4_Test" localSheetId="19">#REF!</definedName>
    <definedName name="P4_Test" localSheetId="20">#REF!</definedName>
    <definedName name="P4_Test" localSheetId="21">#REF!</definedName>
    <definedName name="P4_Test" localSheetId="22">#REF!</definedName>
    <definedName name="P4_Test" localSheetId="23">#REF!</definedName>
    <definedName name="P4_Test" localSheetId="24">#REF!</definedName>
    <definedName name="P4_Test" localSheetId="25">#REF!</definedName>
    <definedName name="P4_Test" localSheetId="26">#REF!</definedName>
    <definedName name="P4_Test" localSheetId="28">#REF!</definedName>
    <definedName name="P4_Test" localSheetId="29">#REF!</definedName>
    <definedName name="P4_Test" localSheetId="30">#REF!</definedName>
    <definedName name="P4_Test" localSheetId="31">#REF!</definedName>
    <definedName name="P4_Test" localSheetId="32">#REF!</definedName>
    <definedName name="P4_Test" localSheetId="33">#REF!</definedName>
    <definedName name="P4_Test" localSheetId="34">#REF!</definedName>
    <definedName name="P4_Test" localSheetId="35">#REF!</definedName>
    <definedName name="P4_Test" localSheetId="36">#REF!</definedName>
    <definedName name="P4_Test" localSheetId="37">#REF!</definedName>
    <definedName name="P4_Test" localSheetId="38">#REF!</definedName>
    <definedName name="P4_Test" localSheetId="39">#REF!</definedName>
    <definedName name="P4_Test" localSheetId="40">#REF!</definedName>
    <definedName name="P4_Test" localSheetId="41">#REF!</definedName>
    <definedName name="P4_Test" localSheetId="42">#REF!</definedName>
    <definedName name="P4_Test" localSheetId="43">#REF!</definedName>
    <definedName name="P4_Test" localSheetId="44">#REF!</definedName>
    <definedName name="P4_Test" localSheetId="45">#REF!</definedName>
    <definedName name="P4_Test" localSheetId="47">#REF!</definedName>
    <definedName name="P4_Test" localSheetId="48">#REF!</definedName>
    <definedName name="P4_Test" localSheetId="49">#REF!</definedName>
    <definedName name="P4_Test" localSheetId="50">#REF!</definedName>
    <definedName name="P4_Test" localSheetId="51">#REF!</definedName>
    <definedName name="P4_Test" localSheetId="52">#REF!</definedName>
    <definedName name="P4_Test" localSheetId="53">#REF!</definedName>
    <definedName name="P4_Test" localSheetId="54">#REF!</definedName>
    <definedName name="P4_Test" localSheetId="55">#REF!</definedName>
    <definedName name="P4_Test" localSheetId="56">#REF!</definedName>
    <definedName name="P4_Test" localSheetId="57">#REF!</definedName>
    <definedName name="P4_Test" localSheetId="58">#REF!</definedName>
    <definedName name="P4_Test">#REF!</definedName>
    <definedName name="P5_check">#REF!</definedName>
    <definedName name="P5_Test" localSheetId="11">#REF!</definedName>
    <definedName name="P5_Test" localSheetId="12">#REF!</definedName>
    <definedName name="P5_Test" localSheetId="13">#REF!</definedName>
    <definedName name="P5_Test" localSheetId="14">#REF!</definedName>
    <definedName name="P5_Test" localSheetId="15">#REF!</definedName>
    <definedName name="P5_Test" localSheetId="16">#REF!</definedName>
    <definedName name="P5_Test" localSheetId="17">#REF!</definedName>
    <definedName name="P5_Test" localSheetId="18">#REF!</definedName>
    <definedName name="P5_Test" localSheetId="19">#REF!</definedName>
    <definedName name="P5_Test" localSheetId="20">#REF!</definedName>
    <definedName name="P5_Test" localSheetId="21">#REF!</definedName>
    <definedName name="P5_Test" localSheetId="22">#REF!</definedName>
    <definedName name="P5_Test" localSheetId="23">#REF!</definedName>
    <definedName name="P5_Test" localSheetId="24">#REF!</definedName>
    <definedName name="P5_Test" localSheetId="25">#REF!</definedName>
    <definedName name="P5_Test" localSheetId="26">#REF!</definedName>
    <definedName name="P5_Test" localSheetId="28">#REF!</definedName>
    <definedName name="P5_Test" localSheetId="29">#REF!</definedName>
    <definedName name="P5_Test" localSheetId="30">#REF!</definedName>
    <definedName name="P5_Test" localSheetId="31">#REF!</definedName>
    <definedName name="P5_Test" localSheetId="32">#REF!</definedName>
    <definedName name="P5_Test" localSheetId="33">#REF!</definedName>
    <definedName name="P5_Test" localSheetId="34">#REF!</definedName>
    <definedName name="P5_Test" localSheetId="35">#REF!</definedName>
    <definedName name="P5_Test" localSheetId="36">#REF!</definedName>
    <definedName name="P5_Test" localSheetId="37">#REF!</definedName>
    <definedName name="P5_Test" localSheetId="38">#REF!</definedName>
    <definedName name="P5_Test" localSheetId="39">#REF!</definedName>
    <definedName name="P5_Test" localSheetId="40">#REF!</definedName>
    <definedName name="P5_Test" localSheetId="41">#REF!</definedName>
    <definedName name="P5_Test" localSheetId="42">#REF!</definedName>
    <definedName name="P5_Test" localSheetId="43">#REF!</definedName>
    <definedName name="P5_Test" localSheetId="44">#REF!</definedName>
    <definedName name="P5_Test" localSheetId="45">#REF!</definedName>
    <definedName name="P5_Test" localSheetId="47">#REF!</definedName>
    <definedName name="P5_Test" localSheetId="48">#REF!</definedName>
    <definedName name="P5_Test" localSheetId="49">#REF!</definedName>
    <definedName name="P5_Test" localSheetId="50">#REF!</definedName>
    <definedName name="P5_Test" localSheetId="51">#REF!</definedName>
    <definedName name="P5_Test" localSheetId="52">#REF!</definedName>
    <definedName name="P5_Test" localSheetId="53">#REF!</definedName>
    <definedName name="P5_Test" localSheetId="54">#REF!</definedName>
    <definedName name="P5_Test" localSheetId="55">#REF!</definedName>
    <definedName name="P5_Test" localSheetId="56">#REF!</definedName>
    <definedName name="P5_Test" localSheetId="57">#REF!</definedName>
    <definedName name="P5_Test" localSheetId="58">#REF!</definedName>
    <definedName name="P5_Test">#REF!</definedName>
    <definedName name="PAGE1">#REF!</definedName>
    <definedName name="PAGE2">#REF!</definedName>
    <definedName name="PAGE3">#REF!</definedName>
    <definedName name="page6">#REF!</definedName>
    <definedName name="page7">#REF!</definedName>
    <definedName name="pan" localSheetId="11">#REF!</definedName>
    <definedName name="pan" localSheetId="12">#REF!</definedName>
    <definedName name="pan" localSheetId="13">#REF!</definedName>
    <definedName name="pan" localSheetId="14">#REF!</definedName>
    <definedName name="pan" localSheetId="15">#REF!</definedName>
    <definedName name="pan" localSheetId="16">#REF!</definedName>
    <definedName name="pan" localSheetId="17">#REF!</definedName>
    <definedName name="pan" localSheetId="18">#REF!</definedName>
    <definedName name="pan" localSheetId="19">#REF!</definedName>
    <definedName name="pan" localSheetId="20">#REF!</definedName>
    <definedName name="pan" localSheetId="21">#REF!</definedName>
    <definedName name="pan" localSheetId="22">#REF!</definedName>
    <definedName name="pan" localSheetId="23">#REF!</definedName>
    <definedName name="pan" localSheetId="24">#REF!</definedName>
    <definedName name="pan" localSheetId="25">#REF!</definedName>
    <definedName name="pan" localSheetId="26">#REF!</definedName>
    <definedName name="pan" localSheetId="28">#REF!</definedName>
    <definedName name="pan" localSheetId="29">#REF!</definedName>
    <definedName name="pan" localSheetId="30">#REF!</definedName>
    <definedName name="pan" localSheetId="31">#REF!</definedName>
    <definedName name="pan" localSheetId="32">#REF!</definedName>
    <definedName name="pan" localSheetId="33">#REF!</definedName>
    <definedName name="pan" localSheetId="34">#REF!</definedName>
    <definedName name="pan" localSheetId="35">#REF!</definedName>
    <definedName name="pan" localSheetId="36">#REF!</definedName>
    <definedName name="pan" localSheetId="37">#REF!</definedName>
    <definedName name="pan" localSheetId="38">#REF!</definedName>
    <definedName name="pan" localSheetId="39">#REF!</definedName>
    <definedName name="pan" localSheetId="40">#REF!</definedName>
    <definedName name="pan" localSheetId="41">#REF!</definedName>
    <definedName name="pan" localSheetId="42">#REF!</definedName>
    <definedName name="pan" localSheetId="43">#REF!</definedName>
    <definedName name="pan" localSheetId="44">#REF!</definedName>
    <definedName name="pan" localSheetId="45">#REF!</definedName>
    <definedName name="pan" localSheetId="47">#REF!</definedName>
    <definedName name="pan" localSheetId="48">#REF!</definedName>
    <definedName name="pan" localSheetId="49">#REF!</definedName>
    <definedName name="pan" localSheetId="50">#REF!</definedName>
    <definedName name="pan" localSheetId="51">#REF!</definedName>
    <definedName name="pan" localSheetId="52">#REF!</definedName>
    <definedName name="pan" localSheetId="53">#REF!</definedName>
    <definedName name="pan" localSheetId="54">#REF!</definedName>
    <definedName name="pan" localSheetId="55">#REF!</definedName>
    <definedName name="pan" localSheetId="56">#REF!</definedName>
    <definedName name="pan" localSheetId="57">#REF!</definedName>
    <definedName name="pan" localSheetId="58">#REF!</definedName>
    <definedName name="pan" localSheetId="59">#REF!</definedName>
    <definedName name="pan">#REF!</definedName>
    <definedName name="PANDL" localSheetId="11">#REF!</definedName>
    <definedName name="PANDL" localSheetId="12">#REF!</definedName>
    <definedName name="PANDL" localSheetId="13">#REF!</definedName>
    <definedName name="PANDL" localSheetId="14">#REF!</definedName>
    <definedName name="PANDL" localSheetId="15">#REF!</definedName>
    <definedName name="PANDL" localSheetId="16">#REF!</definedName>
    <definedName name="PANDL" localSheetId="17">#REF!</definedName>
    <definedName name="PANDL" localSheetId="18">#REF!</definedName>
    <definedName name="PANDL" localSheetId="19">#REF!</definedName>
    <definedName name="PANDL" localSheetId="20">#REF!</definedName>
    <definedName name="PANDL" localSheetId="21">#REF!</definedName>
    <definedName name="PANDL" localSheetId="22">#REF!</definedName>
    <definedName name="PANDL" localSheetId="23">#REF!</definedName>
    <definedName name="PANDL" localSheetId="24">#REF!</definedName>
    <definedName name="PANDL" localSheetId="25">#REF!</definedName>
    <definedName name="PANDL" localSheetId="26">#REF!</definedName>
    <definedName name="PANDL" localSheetId="28">#REF!</definedName>
    <definedName name="PANDL" localSheetId="29">#REF!</definedName>
    <definedName name="PANDL" localSheetId="30">#REF!</definedName>
    <definedName name="PANDL" localSheetId="31">#REF!</definedName>
    <definedName name="PANDL" localSheetId="32">#REF!</definedName>
    <definedName name="PANDL" localSheetId="33">#REF!</definedName>
    <definedName name="PANDL" localSheetId="34">#REF!</definedName>
    <definedName name="PANDL" localSheetId="35">#REF!</definedName>
    <definedName name="PANDL" localSheetId="36">#REF!</definedName>
    <definedName name="PANDL" localSheetId="37">#REF!</definedName>
    <definedName name="PANDL" localSheetId="38">#REF!</definedName>
    <definedName name="PANDL" localSheetId="39">#REF!</definedName>
    <definedName name="PANDL" localSheetId="40">#REF!</definedName>
    <definedName name="PANDL" localSheetId="41">#REF!</definedName>
    <definedName name="PANDL" localSheetId="42">#REF!</definedName>
    <definedName name="PANDL" localSheetId="43">#REF!</definedName>
    <definedName name="PANDL" localSheetId="44">#REF!</definedName>
    <definedName name="PANDL" localSheetId="45">#REF!</definedName>
    <definedName name="PANDL" localSheetId="47">#REF!</definedName>
    <definedName name="PANDL" localSheetId="48">#REF!</definedName>
    <definedName name="PANDL" localSheetId="49">#REF!</definedName>
    <definedName name="PANDL" localSheetId="50">#REF!</definedName>
    <definedName name="PANDL" localSheetId="51">#REF!</definedName>
    <definedName name="PANDL" localSheetId="52">#REF!</definedName>
    <definedName name="PANDL" localSheetId="53">#REF!</definedName>
    <definedName name="PANDL" localSheetId="54">#REF!</definedName>
    <definedName name="PANDL" localSheetId="55">#REF!</definedName>
    <definedName name="PANDL" localSheetId="56">#REF!</definedName>
    <definedName name="PANDL" localSheetId="57">#REF!</definedName>
    <definedName name="PANDL" localSheetId="58">#REF!</definedName>
    <definedName name="PANDL" localSheetId="59">#REF!</definedName>
    <definedName name="PANDL">#REF!</definedName>
    <definedName name="PAYOR">#REF!</definedName>
    <definedName name="Percent_Occupancy_ADP" hidden="1">#REF!</definedName>
    <definedName name="PLROWS" localSheetId="59">#REF!</definedName>
    <definedName name="PLROWS">#REF!</definedName>
    <definedName name="PP">#REF!</definedName>
    <definedName name="Predicted">#REF!</definedName>
    <definedName name="PRESENT">#REF!</definedName>
    <definedName name="PRESENT2">#REF!</definedName>
    <definedName name="PRESENT3">#REF!</definedName>
    <definedName name="PRESENTATION">#REF!</definedName>
    <definedName name="PRINT">#REF!</definedName>
    <definedName name="_xlnm.Print_Area" localSheetId="11">'0001_Meritus'!$A$1:$I$156</definedName>
    <definedName name="_xlnm.Print_Area" localSheetId="12">'0002_UMMC'!$A$1:$I$155</definedName>
    <definedName name="_xlnm.Print_Area" localSheetId="13">'0003_UM-Capital-Region'!$A$1:$I$156</definedName>
    <definedName name="_xlnm.Print_Area" localSheetId="14">'0004_Holy-Cross'!$A$1:$I$156</definedName>
    <definedName name="_xlnm.Print_Area" localSheetId="15">'0005_Frederick-Health'!$A$1:$I$156</definedName>
    <definedName name="_xlnm.Print_Area" localSheetId="16">'0006_UM-Harford-Memorial'!$A$1:$I$156</definedName>
    <definedName name="_xlnm.Print_Area" localSheetId="17">'0008_Mercy'!$A$1:$I$156</definedName>
    <definedName name="_xlnm.Print_Area" localSheetId="18">#REF!</definedName>
    <definedName name="_xlnm.Print_Area" localSheetId="19">'0011_Saint-Agnes'!$A$1:$I$156</definedName>
    <definedName name="_xlnm.Print_Area" localSheetId="20">'0012_Lifebridge-Sinai'!$A$1:$I$156</definedName>
    <definedName name="_xlnm.Print_Area" localSheetId="21">'0015_MedStar-Franklin-Square'!$A$1:$I$156</definedName>
    <definedName name="_xlnm.Print_Area" localSheetId="22">'0016_White-Oak'!$A$1:$I$156</definedName>
    <definedName name="_xlnm.Print_Area" localSheetId="23">'0017_Garrett'!$A$1:$I$163</definedName>
    <definedName name="_xlnm.Print_Area" localSheetId="24">'0018_MedStar-Montgomery'!$A$1:$I$156</definedName>
    <definedName name="_xlnm.Print_Area" localSheetId="25">'0019_TidalHealth-Peninsula'!$A$1:$I$156</definedName>
    <definedName name="_xlnm.Print_Area" localSheetId="26">'0022_Suburban'!$A$1:$I$156</definedName>
    <definedName name="_xlnm.Print_Area" localSheetId="27">'0023_AAMC'!$A$1:$I$156</definedName>
    <definedName name="_xlnm.Print_Area" localSheetId="28">'0024_MedStar-Union-Memorial'!$A$1:$I$156</definedName>
    <definedName name="_xlnm.Print_Area" localSheetId="29">'0027_UPMC-Western-MD'!$A$1:$I$156</definedName>
    <definedName name="_xlnm.Print_Area" localSheetId="30">'0028_MedStar-St-Marys'!$A$1:$I$156</definedName>
    <definedName name="_xlnm.Print_Area" localSheetId="31">'0029_JH-Bayview'!$A$1:$I$156</definedName>
    <definedName name="_xlnm.Print_Area" localSheetId="32">'0030_UM-Shore-Chester'!$A$1:$I$156</definedName>
    <definedName name="_xlnm.Print_Area" localSheetId="33">'0032_ChristianaCare-Union'!$A$1:$I$156</definedName>
    <definedName name="_xlnm.Print_Area" localSheetId="34">'0033_Carroll'!$A$1:$I$156</definedName>
    <definedName name="_xlnm.Print_Area" localSheetId="35">'0034_MedStar-Harbor'!$A$1:$I$156</definedName>
    <definedName name="_xlnm.Print_Area" localSheetId="36">'0035_UM Charles Regional'!$A$1:$I$156</definedName>
    <definedName name="_xlnm.Print_Area" localSheetId="37">'0037_UM-Shore-Easton'!$A$1:$I$156</definedName>
    <definedName name="_xlnm.Print_Area" localSheetId="38">'0038_UMMC-Midtown'!$A$1:$I$156</definedName>
    <definedName name="_xlnm.Print_Area" localSheetId="39">'0039_Calvert'!$A$1:$I$156</definedName>
    <definedName name="_xlnm.Print_Area" localSheetId="40">'0040_Lifebridge-Northwest'!$A$1:$I$156</definedName>
    <definedName name="_xlnm.Print_Area" localSheetId="41">'0043_UM-BWMC'!$A$1:$I$156</definedName>
    <definedName name="_xlnm.Print_Area" localSheetId="42">'0044_GBMC'!$A$1:$J$156</definedName>
    <definedName name="_xlnm.Print_Area" localSheetId="43">'0045_McCready'!$A$1:$I$156</definedName>
    <definedName name="_xlnm.Print_Area" localSheetId="44">'0048_JH-Howard-County'!$A$1:$I$156</definedName>
    <definedName name="_xlnm.Print_Area" localSheetId="45">'0049_UM-Upper-Chesapeake'!$A$1:$I$156</definedName>
    <definedName name="_xlnm.Print_Area" localSheetId="46">'0051_Doctors'!$A$1:$I$156</definedName>
    <definedName name="_xlnm.Print_Area" localSheetId="47">'0056_MedStar-Good-Samaritan'!$A$1:$I$156</definedName>
    <definedName name="_xlnm.Print_Area" localSheetId="48">'0057_Shady-Grove'!$A$1:$I$156</definedName>
    <definedName name="_xlnm.Print_Area" localSheetId="49">'0058_UMROI'!$A$1:$I$160</definedName>
    <definedName name="_xlnm.Print_Area" localSheetId="50">'0060_Fort-Washington'!$A$1:$I$156</definedName>
    <definedName name="_xlnm.Print_Area" localSheetId="51">'0061_Atlantic-General'!$A$1:$I$156</definedName>
    <definedName name="_xlnm.Print_Area" localSheetId="52">'0062_MedStar-Southern-Maryland'!$A$1:$I$156</definedName>
    <definedName name="_xlnm.Print_Area" localSheetId="53">'0063_UM-St-Joseph'!$A$1:$I$156</definedName>
    <definedName name="_xlnm.Print_Area" localSheetId="54">'0064_Lifebridge-Levindale'!$A$1:$I$156</definedName>
    <definedName name="_xlnm.Print_Area" localSheetId="55">'0065_Holy-Cross-Germantown'!$A$1:$I$156</definedName>
    <definedName name="_xlnm.Print_Area" localSheetId="56">'3029_Adventist-Rehab'!$A$1:$I$156</definedName>
    <definedName name="_xlnm.Print_Area" localSheetId="57">'3300_Mt-Washington-Peds'!$A$1:$I$156</definedName>
    <definedName name="_xlnm.Print_Area" localSheetId="58">'4000_Sheppard-Pratt'!$A$1:$I$156</definedName>
    <definedName name="_xlnm.Print_Area" localSheetId="59">'4020_McNew'!$A$1:$H$156</definedName>
    <definedName name="_xlnm.Print_Area" localSheetId="8">'Attachment II-All Hospitals'!$A$1:$K$52</definedName>
    <definedName name="_xlnm.Print_Area" localSheetId="6">'CB Table 1'!$A$1:$G$13</definedName>
    <definedName name="_xlnm.Print_Area" localSheetId="4">Figures!$A$1:$S$92</definedName>
    <definedName name="_xlnm.Print_Area" localSheetId="7">'Rate Support-Attachment I'!$A$1:$I$52</definedName>
    <definedName name="_xlnm.Print_Area">#REF!</definedName>
    <definedName name="Print_start">#REF!</definedName>
    <definedName name="_xlnm.Print_Titles" localSheetId="9">'Attachment III-All'!$1:$1</definedName>
    <definedName name="_xlnm.Print_Titles">#N/A</definedName>
    <definedName name="Print1">#REF!</definedName>
    <definedName name="Prior_M" localSheetId="11">#REF!</definedName>
    <definedName name="Prior_M" localSheetId="12">#REF!</definedName>
    <definedName name="Prior_M" localSheetId="13">#REF!</definedName>
    <definedName name="Prior_M" localSheetId="14">#REF!</definedName>
    <definedName name="Prior_M" localSheetId="15">#REF!</definedName>
    <definedName name="Prior_M" localSheetId="16">#REF!</definedName>
    <definedName name="Prior_M" localSheetId="17">#REF!</definedName>
    <definedName name="Prior_M" localSheetId="18">#REF!</definedName>
    <definedName name="Prior_M" localSheetId="19">#REF!</definedName>
    <definedName name="Prior_M" localSheetId="20">#REF!</definedName>
    <definedName name="Prior_M" localSheetId="21">#REF!</definedName>
    <definedName name="Prior_M" localSheetId="22">#REF!</definedName>
    <definedName name="Prior_M" localSheetId="23">#REF!</definedName>
    <definedName name="Prior_M" localSheetId="24">#REF!</definedName>
    <definedName name="Prior_M" localSheetId="25">#REF!</definedName>
    <definedName name="Prior_M" localSheetId="26">#REF!</definedName>
    <definedName name="Prior_M" localSheetId="28">#REF!</definedName>
    <definedName name="Prior_M" localSheetId="29">#REF!</definedName>
    <definedName name="Prior_M" localSheetId="30">#REF!</definedName>
    <definedName name="Prior_M" localSheetId="31">#REF!</definedName>
    <definedName name="Prior_M" localSheetId="32">#REF!</definedName>
    <definedName name="Prior_M" localSheetId="33">#REF!</definedName>
    <definedName name="Prior_M" localSheetId="34">#REF!</definedName>
    <definedName name="Prior_M" localSheetId="35">#REF!</definedName>
    <definedName name="Prior_M" localSheetId="36">#REF!</definedName>
    <definedName name="Prior_M" localSheetId="37">#REF!</definedName>
    <definedName name="Prior_M" localSheetId="38">#REF!</definedName>
    <definedName name="Prior_M" localSheetId="39">#REF!</definedName>
    <definedName name="Prior_M" localSheetId="40">#REF!</definedName>
    <definedName name="Prior_M" localSheetId="41">#REF!</definedName>
    <definedName name="Prior_M" localSheetId="42">#REF!</definedName>
    <definedName name="Prior_M" localSheetId="43">#REF!</definedName>
    <definedName name="Prior_M" localSheetId="44">#REF!</definedName>
    <definedName name="Prior_M" localSheetId="45">#REF!</definedName>
    <definedName name="Prior_M" localSheetId="47">#REF!</definedName>
    <definedName name="Prior_M" localSheetId="48">#REF!</definedName>
    <definedName name="Prior_M" localSheetId="49">#REF!</definedName>
    <definedName name="Prior_M" localSheetId="50">#REF!</definedName>
    <definedName name="Prior_M" localSheetId="51">#REF!</definedName>
    <definedName name="Prior_M" localSheetId="52">#REF!</definedName>
    <definedName name="Prior_M" localSheetId="53">#REF!</definedName>
    <definedName name="Prior_M" localSheetId="54">#REF!</definedName>
    <definedName name="Prior_M" localSheetId="55">#REF!</definedName>
    <definedName name="Prior_M" localSheetId="56">#REF!</definedName>
    <definedName name="Prior_M" localSheetId="57">#REF!</definedName>
    <definedName name="Prior_M" localSheetId="58">#REF!</definedName>
    <definedName name="Prior_M">#REF!</definedName>
    <definedName name="Prior_TB" localSheetId="11">#REF!</definedName>
    <definedName name="Prior_TB" localSheetId="12">#REF!</definedName>
    <definedName name="Prior_TB" localSheetId="13">#REF!</definedName>
    <definedName name="Prior_TB" localSheetId="14">#REF!</definedName>
    <definedName name="Prior_TB" localSheetId="15">#REF!</definedName>
    <definedName name="Prior_TB" localSheetId="16">#REF!</definedName>
    <definedName name="Prior_TB" localSheetId="17">#REF!</definedName>
    <definedName name="Prior_TB" localSheetId="18">#REF!</definedName>
    <definedName name="Prior_TB" localSheetId="19">#REF!</definedName>
    <definedName name="Prior_TB" localSheetId="20">#REF!</definedName>
    <definedName name="Prior_TB" localSheetId="21">#REF!</definedName>
    <definedName name="Prior_TB" localSheetId="22">#REF!</definedName>
    <definedName name="Prior_TB" localSheetId="23">#REF!</definedName>
    <definedName name="Prior_TB" localSheetId="24">#REF!</definedName>
    <definedName name="Prior_TB" localSheetId="25">#REF!</definedName>
    <definedName name="Prior_TB" localSheetId="26">#REF!</definedName>
    <definedName name="Prior_TB" localSheetId="28">#REF!</definedName>
    <definedName name="Prior_TB" localSheetId="29">#REF!</definedName>
    <definedName name="Prior_TB" localSheetId="30">#REF!</definedName>
    <definedName name="Prior_TB" localSheetId="31">#REF!</definedName>
    <definedName name="Prior_TB" localSheetId="32">#REF!</definedName>
    <definedName name="Prior_TB" localSheetId="33">#REF!</definedName>
    <definedName name="Prior_TB" localSheetId="34">#REF!</definedName>
    <definedName name="Prior_TB" localSheetId="35">#REF!</definedName>
    <definedName name="Prior_TB" localSheetId="36">#REF!</definedName>
    <definedName name="Prior_TB" localSheetId="37">#REF!</definedName>
    <definedName name="Prior_TB" localSheetId="38">#REF!</definedName>
    <definedName name="Prior_TB" localSheetId="39">#REF!</definedName>
    <definedName name="Prior_TB" localSheetId="40">#REF!</definedName>
    <definedName name="Prior_TB" localSheetId="41">#REF!</definedName>
    <definedName name="Prior_TB" localSheetId="42">#REF!</definedName>
    <definedName name="Prior_TB" localSheetId="43">#REF!</definedName>
    <definedName name="Prior_TB" localSheetId="44">#REF!</definedName>
    <definedName name="Prior_TB" localSheetId="45">#REF!</definedName>
    <definedName name="Prior_TB" localSheetId="47">#REF!</definedName>
    <definedName name="Prior_TB" localSheetId="48">#REF!</definedName>
    <definedName name="Prior_TB" localSheetId="49">#REF!</definedName>
    <definedName name="Prior_TB" localSheetId="50">#REF!</definedName>
    <definedName name="Prior_TB" localSheetId="51">#REF!</definedName>
    <definedName name="Prior_TB" localSheetId="52">#REF!</definedName>
    <definedName name="Prior_TB" localSheetId="53">#REF!</definedName>
    <definedName name="Prior_TB" localSheetId="54">#REF!</definedName>
    <definedName name="Prior_TB" localSheetId="55">#REF!</definedName>
    <definedName name="Prior_TB" localSheetId="56">#REF!</definedName>
    <definedName name="Prior_TB" localSheetId="57">#REF!</definedName>
    <definedName name="Prior_TB" localSheetId="58">#REF!</definedName>
    <definedName name="Prior_TB">#REF!</definedName>
    <definedName name="prior_ytd_act_undefined">#REF!</definedName>
    <definedName name="Psych?" localSheetId="11">#REF!</definedName>
    <definedName name="Psych?" localSheetId="12">#REF!</definedName>
    <definedName name="Psych?" localSheetId="13">#REF!</definedName>
    <definedName name="Psych?" localSheetId="14">#REF!</definedName>
    <definedName name="Psych?" localSheetId="15">#REF!</definedName>
    <definedName name="Psych?" localSheetId="16">#REF!</definedName>
    <definedName name="Psych?" localSheetId="17">#REF!</definedName>
    <definedName name="Psych?" localSheetId="18">#REF!</definedName>
    <definedName name="Psych?" localSheetId="19">#REF!</definedName>
    <definedName name="Psych?" localSheetId="20">#REF!</definedName>
    <definedName name="Psych?" localSheetId="21">#REF!</definedName>
    <definedName name="Psych?" localSheetId="22">#REF!</definedName>
    <definedName name="Psych?" localSheetId="23">#REF!</definedName>
    <definedName name="Psych?" localSheetId="24">#REF!</definedName>
    <definedName name="Psych?" localSheetId="25">#REF!</definedName>
    <definedName name="Psych?" localSheetId="26">#REF!</definedName>
    <definedName name="Psych?" localSheetId="28">#REF!</definedName>
    <definedName name="Psych?" localSheetId="29">#REF!</definedName>
    <definedName name="Psych?" localSheetId="30">#REF!</definedName>
    <definedName name="Psych?" localSheetId="31">#REF!</definedName>
    <definedName name="Psych?" localSheetId="32">#REF!</definedName>
    <definedName name="Psych?" localSheetId="33">#REF!</definedName>
    <definedName name="Psych?" localSheetId="34">#REF!</definedName>
    <definedName name="Psych?" localSheetId="35">#REF!</definedName>
    <definedName name="Psych?" localSheetId="36">#REF!</definedName>
    <definedName name="Psych?" localSheetId="37">#REF!</definedName>
    <definedName name="Psych?" localSheetId="38">#REF!</definedName>
    <definedName name="Psych?" localSheetId="39">#REF!</definedName>
    <definedName name="Psych?" localSheetId="40">#REF!</definedName>
    <definedName name="Psych?" localSheetId="41">#REF!</definedName>
    <definedName name="Psych?" localSheetId="42">#REF!</definedName>
    <definedName name="Psych?" localSheetId="43">#REF!</definedName>
    <definedName name="Psych?" localSheetId="44">#REF!</definedName>
    <definedName name="Psych?" localSheetId="45">#REF!</definedName>
    <definedName name="Psych?" localSheetId="47">#REF!</definedName>
    <definedName name="Psych?" localSheetId="48">#REF!</definedName>
    <definedName name="Psych?" localSheetId="49">#REF!</definedName>
    <definedName name="Psych?" localSheetId="50">#REF!</definedName>
    <definedName name="Psych?" localSheetId="51">#REF!</definedName>
    <definedName name="Psych?" localSheetId="52">#REF!</definedName>
    <definedName name="Psych?" localSheetId="53">#REF!</definedName>
    <definedName name="Psych?" localSheetId="54">#REF!</definedName>
    <definedName name="Psych?" localSheetId="55">#REF!</definedName>
    <definedName name="Psych?" localSheetId="56">#REF!</definedName>
    <definedName name="Psych?" localSheetId="57">#REF!</definedName>
    <definedName name="Psych?" localSheetId="58">#REF!</definedName>
    <definedName name="Psych?">#REF!</definedName>
    <definedName name="PY_M" localSheetId="11">#REF!</definedName>
    <definedName name="PY_M" localSheetId="12">#REF!</definedName>
    <definedName name="PY_M" localSheetId="13">#REF!</definedName>
    <definedName name="PY_M" localSheetId="14">#REF!</definedName>
    <definedName name="PY_M" localSheetId="15">#REF!</definedName>
    <definedName name="PY_M" localSheetId="16">#REF!</definedName>
    <definedName name="PY_M" localSheetId="17">#REF!</definedName>
    <definedName name="PY_M" localSheetId="18">#REF!</definedName>
    <definedName name="PY_M" localSheetId="19">#REF!</definedName>
    <definedName name="PY_M" localSheetId="20">#REF!</definedName>
    <definedName name="PY_M" localSheetId="21">#REF!</definedName>
    <definedName name="PY_M" localSheetId="22">#REF!</definedName>
    <definedName name="PY_M" localSheetId="23">#REF!</definedName>
    <definedName name="PY_M" localSheetId="24">#REF!</definedName>
    <definedName name="PY_M" localSheetId="25">#REF!</definedName>
    <definedName name="PY_M" localSheetId="26">#REF!</definedName>
    <definedName name="PY_M" localSheetId="28">#REF!</definedName>
    <definedName name="PY_M" localSheetId="29">#REF!</definedName>
    <definedName name="PY_M" localSheetId="30">#REF!</definedName>
    <definedName name="PY_M" localSheetId="31">#REF!</definedName>
    <definedName name="PY_M" localSheetId="32">#REF!</definedName>
    <definedName name="PY_M" localSheetId="33">#REF!</definedName>
    <definedName name="PY_M" localSheetId="34">#REF!</definedName>
    <definedName name="PY_M" localSheetId="35">#REF!</definedName>
    <definedName name="PY_M" localSheetId="36">#REF!</definedName>
    <definedName name="PY_M" localSheetId="37">#REF!</definedName>
    <definedName name="PY_M" localSheetId="38">#REF!</definedName>
    <definedName name="PY_M" localSheetId="39">#REF!</definedName>
    <definedName name="PY_M" localSheetId="40">#REF!</definedName>
    <definedName name="PY_M" localSheetId="41">#REF!</definedName>
    <definedName name="PY_M" localSheetId="42">#REF!</definedName>
    <definedName name="PY_M" localSheetId="43">#REF!</definedName>
    <definedName name="PY_M" localSheetId="44">#REF!</definedName>
    <definedName name="PY_M" localSheetId="45">#REF!</definedName>
    <definedName name="PY_M" localSheetId="47">#REF!</definedName>
    <definedName name="PY_M" localSheetId="48">#REF!</definedName>
    <definedName name="PY_M" localSheetId="49">#REF!</definedName>
    <definedName name="PY_M" localSheetId="50">#REF!</definedName>
    <definedName name="PY_M" localSheetId="51">#REF!</definedName>
    <definedName name="PY_M" localSheetId="52">#REF!</definedName>
    <definedName name="PY_M" localSheetId="53">#REF!</definedName>
    <definedName name="PY_M" localSheetId="54">#REF!</definedName>
    <definedName name="PY_M" localSheetId="55">#REF!</definedName>
    <definedName name="PY_M" localSheetId="56">#REF!</definedName>
    <definedName name="PY_M" localSheetId="57">#REF!</definedName>
    <definedName name="PY_M" localSheetId="58">#REF!</definedName>
    <definedName name="PY_M">#REF!</definedName>
    <definedName name="q">#REF!</definedName>
    <definedName name="qq">#REF!</definedName>
    <definedName name="RA_S">#REF!</definedName>
    <definedName name="RAT_Schedule">#REF!</definedName>
    <definedName name="RAT_Test">#REF!</definedName>
    <definedName name="Rate_order">#REF!</definedName>
    <definedName name="Rate_Realignment" localSheetId="59">#REF!</definedName>
    <definedName name="Rate_Realignment">#REF!</definedName>
    <definedName name="RC_Schedule">#REF!</definedName>
    <definedName name="re">#REF!</definedName>
    <definedName name="rere">#REF!</definedName>
    <definedName name="rev_vol">#REF!</definedName>
    <definedName name="Rev_volII">#REF!</definedName>
    <definedName name="RNAdj" localSheetId="11">#REF!</definedName>
    <definedName name="RNAdj" localSheetId="12">#REF!</definedName>
    <definedName name="RNAdj" localSheetId="13">#REF!</definedName>
    <definedName name="RNAdj" localSheetId="14">#REF!</definedName>
    <definedName name="RNAdj" localSheetId="15">#REF!</definedName>
    <definedName name="RNAdj" localSheetId="16">#REF!</definedName>
    <definedName name="RNAdj" localSheetId="17">#REF!</definedName>
    <definedName name="RNAdj" localSheetId="18">#REF!</definedName>
    <definedName name="RNAdj" localSheetId="19">#REF!</definedName>
    <definedName name="RNAdj" localSheetId="20">#REF!</definedName>
    <definedName name="RNAdj" localSheetId="21">#REF!</definedName>
    <definedName name="RNAdj" localSheetId="22">#REF!</definedName>
    <definedName name="RNAdj" localSheetId="23">#REF!</definedName>
    <definedName name="RNAdj" localSheetId="24">#REF!</definedName>
    <definedName name="RNAdj" localSheetId="25">#REF!</definedName>
    <definedName name="RNAdj" localSheetId="26">#REF!</definedName>
    <definedName name="RNAdj" localSheetId="28">#REF!</definedName>
    <definedName name="RNAdj" localSheetId="29">#REF!</definedName>
    <definedName name="RNAdj" localSheetId="30">#REF!</definedName>
    <definedName name="RNAdj" localSheetId="31">#REF!</definedName>
    <definedName name="RNAdj" localSheetId="32">#REF!</definedName>
    <definedName name="RNAdj" localSheetId="33">#REF!</definedName>
    <definedName name="RNAdj" localSheetId="34">#REF!</definedName>
    <definedName name="RNAdj" localSheetId="35">#REF!</definedName>
    <definedName name="RNAdj" localSheetId="36">#REF!</definedName>
    <definedName name="RNAdj" localSheetId="37">#REF!</definedName>
    <definedName name="RNAdj" localSheetId="38">#REF!</definedName>
    <definedName name="RNAdj" localSheetId="39">#REF!</definedName>
    <definedName name="RNAdj" localSheetId="40">#REF!</definedName>
    <definedName name="RNAdj" localSheetId="41">#REF!</definedName>
    <definedName name="RNAdj" localSheetId="42">#REF!</definedName>
    <definedName name="RNAdj" localSheetId="43">#REF!</definedName>
    <definedName name="RNAdj" localSheetId="44">#REF!</definedName>
    <definedName name="RNAdj" localSheetId="45">#REF!</definedName>
    <definedName name="RNAdj" localSheetId="47">#REF!</definedName>
    <definedName name="RNAdj" localSheetId="48">#REF!</definedName>
    <definedName name="RNAdj" localSheetId="49">#REF!</definedName>
    <definedName name="RNAdj" localSheetId="50">#REF!</definedName>
    <definedName name="RNAdj" localSheetId="51">#REF!</definedName>
    <definedName name="RNAdj" localSheetId="52">#REF!</definedName>
    <definedName name="RNAdj" localSheetId="53">#REF!</definedName>
    <definedName name="RNAdj" localSheetId="54">#REF!</definedName>
    <definedName name="RNAdj" localSheetId="55">#REF!</definedName>
    <definedName name="RNAdj" localSheetId="56">#REF!</definedName>
    <definedName name="RNAdj" localSheetId="57">#REF!</definedName>
    <definedName name="RNAdj" localSheetId="58">#REF!</definedName>
    <definedName name="RNAdj" localSheetId="59">#REF!</definedName>
    <definedName name="RNAdj">#REF!</definedName>
    <definedName name="RoutineSpread" localSheetId="11">#REF!</definedName>
    <definedName name="RoutineSpread" localSheetId="12">#REF!</definedName>
    <definedName name="RoutineSpread" localSheetId="13">#REF!</definedName>
    <definedName name="RoutineSpread" localSheetId="14">#REF!</definedName>
    <definedName name="RoutineSpread" localSheetId="15">#REF!</definedName>
    <definedName name="RoutineSpread" localSheetId="16">#REF!</definedName>
    <definedName name="RoutineSpread" localSheetId="17">#REF!</definedName>
    <definedName name="RoutineSpread" localSheetId="18">#REF!</definedName>
    <definedName name="RoutineSpread" localSheetId="19">#REF!</definedName>
    <definedName name="RoutineSpread" localSheetId="20">#REF!</definedName>
    <definedName name="RoutineSpread" localSheetId="21">#REF!</definedName>
    <definedName name="RoutineSpread" localSheetId="22">#REF!</definedName>
    <definedName name="RoutineSpread" localSheetId="23">#REF!</definedName>
    <definedName name="RoutineSpread" localSheetId="24">#REF!</definedName>
    <definedName name="RoutineSpread" localSheetId="25">#REF!</definedName>
    <definedName name="RoutineSpread" localSheetId="26">#REF!</definedName>
    <definedName name="RoutineSpread" localSheetId="28">#REF!</definedName>
    <definedName name="RoutineSpread" localSheetId="29">#REF!</definedName>
    <definedName name="RoutineSpread" localSheetId="30">#REF!</definedName>
    <definedName name="RoutineSpread" localSheetId="31">#REF!</definedName>
    <definedName name="RoutineSpread" localSheetId="32">#REF!</definedName>
    <definedName name="RoutineSpread" localSheetId="33">#REF!</definedName>
    <definedName name="RoutineSpread" localSheetId="34">#REF!</definedName>
    <definedName name="RoutineSpread" localSheetId="35">#REF!</definedName>
    <definedName name="RoutineSpread" localSheetId="36">#REF!</definedName>
    <definedName name="RoutineSpread" localSheetId="37">#REF!</definedName>
    <definedName name="RoutineSpread" localSheetId="38">#REF!</definedName>
    <definedName name="RoutineSpread" localSheetId="39">#REF!</definedName>
    <definedName name="RoutineSpread" localSheetId="40">#REF!</definedName>
    <definedName name="RoutineSpread" localSheetId="41">#REF!</definedName>
    <definedName name="RoutineSpread" localSheetId="42">#REF!</definedName>
    <definedName name="RoutineSpread" localSheetId="43">#REF!</definedName>
    <definedName name="RoutineSpread" localSheetId="44">#REF!</definedName>
    <definedName name="RoutineSpread" localSheetId="45">#REF!</definedName>
    <definedName name="RoutineSpread" localSheetId="47">#REF!</definedName>
    <definedName name="RoutineSpread" localSheetId="48">#REF!</definedName>
    <definedName name="RoutineSpread" localSheetId="49">#REF!</definedName>
    <definedName name="RoutineSpread" localSheetId="50">#REF!</definedName>
    <definedName name="RoutineSpread" localSheetId="51">#REF!</definedName>
    <definedName name="RoutineSpread" localSheetId="52">#REF!</definedName>
    <definedName name="RoutineSpread" localSheetId="53">#REF!</definedName>
    <definedName name="RoutineSpread" localSheetId="54">#REF!</definedName>
    <definedName name="RoutineSpread" localSheetId="55">#REF!</definedName>
    <definedName name="RoutineSpread" localSheetId="56">#REF!</definedName>
    <definedName name="RoutineSpread" localSheetId="57">#REF!</definedName>
    <definedName name="RoutineSpread" localSheetId="58">#REF!</definedName>
    <definedName name="RoutineSpread" localSheetId="59">#REF!</definedName>
    <definedName name="RoutineSpread">#REF!</definedName>
    <definedName name="RR">#REF!</definedName>
    <definedName name="RR_1" localSheetId="12">#REF!</definedName>
    <definedName name="RR_1" localSheetId="59">#REF!</definedName>
    <definedName name="RR_1">#REF!</definedName>
    <definedName name="RR_2" localSheetId="59">#REF!</definedName>
    <definedName name="RR_2">#REF!</definedName>
    <definedName name="RRAdjustor" localSheetId="59">#REF!</definedName>
    <definedName name="RRAdjustor">#REF!</definedName>
    <definedName name="SAP_Account" localSheetId="11">#REF!</definedName>
    <definedName name="SAP_Account" localSheetId="12">#REF!</definedName>
    <definedName name="SAP_Account" localSheetId="13">#REF!</definedName>
    <definedName name="SAP_Account" localSheetId="14">#REF!</definedName>
    <definedName name="SAP_Account" localSheetId="15">#REF!</definedName>
    <definedName name="SAP_Account" localSheetId="16">#REF!</definedName>
    <definedName name="SAP_Account" localSheetId="17">#REF!</definedName>
    <definedName name="SAP_Account" localSheetId="18">#REF!</definedName>
    <definedName name="SAP_Account" localSheetId="19">#REF!</definedName>
    <definedName name="SAP_Account" localSheetId="20">#REF!</definedName>
    <definedName name="SAP_Account" localSheetId="21">#REF!</definedName>
    <definedName name="SAP_Account" localSheetId="22">#REF!</definedName>
    <definedName name="SAP_Account" localSheetId="23">#REF!</definedName>
    <definedName name="SAP_Account" localSheetId="24">#REF!</definedName>
    <definedName name="SAP_Account" localSheetId="25">#REF!</definedName>
    <definedName name="SAP_Account" localSheetId="26">#REF!</definedName>
    <definedName name="SAP_Account" localSheetId="28">#REF!</definedName>
    <definedName name="SAP_Account" localSheetId="29">#REF!</definedName>
    <definedName name="SAP_Account" localSheetId="30">#REF!</definedName>
    <definedName name="SAP_Account" localSheetId="31">#REF!</definedName>
    <definedName name="SAP_Account" localSheetId="32">#REF!</definedName>
    <definedName name="SAP_Account" localSheetId="33">#REF!</definedName>
    <definedName name="SAP_Account" localSheetId="34">#REF!</definedName>
    <definedName name="SAP_Account" localSheetId="35">#REF!</definedName>
    <definedName name="SAP_Account" localSheetId="36">#REF!</definedName>
    <definedName name="SAP_Account" localSheetId="37">#REF!</definedName>
    <definedName name="SAP_Account" localSheetId="38">#REF!</definedName>
    <definedName name="SAP_Account" localSheetId="39">#REF!</definedName>
    <definedName name="SAP_Account" localSheetId="40">#REF!</definedName>
    <definedName name="SAP_Account" localSheetId="41">#REF!</definedName>
    <definedName name="SAP_Account" localSheetId="42">#REF!</definedName>
    <definedName name="SAP_Account" localSheetId="43">#REF!</definedName>
    <definedName name="SAP_Account" localSheetId="44">#REF!</definedName>
    <definedName name="SAP_Account" localSheetId="45">#REF!</definedName>
    <definedName name="SAP_Account" localSheetId="47">#REF!</definedName>
    <definedName name="SAP_Account" localSheetId="48">#REF!</definedName>
    <definedName name="SAP_Account" localSheetId="49">#REF!</definedName>
    <definedName name="SAP_Account" localSheetId="50">#REF!</definedName>
    <definedName name="SAP_Account" localSheetId="51">#REF!</definedName>
    <definedName name="SAP_Account" localSheetId="52">#REF!</definedName>
    <definedName name="SAP_Account" localSheetId="53">#REF!</definedName>
    <definedName name="SAP_Account" localSheetId="54">#REF!</definedName>
    <definedName name="SAP_Account" localSheetId="55">#REF!</definedName>
    <definedName name="SAP_Account" localSheetId="56">#REF!</definedName>
    <definedName name="SAP_Account" localSheetId="57">#REF!</definedName>
    <definedName name="SAP_Account" localSheetId="58">#REF!</definedName>
    <definedName name="SAP_Account">#REF!</definedName>
    <definedName name="SAP_Apr" localSheetId="11">#REF!</definedName>
    <definedName name="SAP_Apr" localSheetId="12">#REF!</definedName>
    <definedName name="SAP_Apr" localSheetId="13">#REF!</definedName>
    <definedName name="SAP_Apr" localSheetId="14">#REF!</definedName>
    <definedName name="SAP_Apr" localSheetId="15">#REF!</definedName>
    <definedName name="SAP_Apr" localSheetId="16">#REF!</definedName>
    <definedName name="SAP_Apr" localSheetId="17">#REF!</definedName>
    <definedName name="SAP_Apr" localSheetId="18">#REF!</definedName>
    <definedName name="SAP_Apr" localSheetId="19">#REF!</definedName>
    <definedName name="SAP_Apr" localSheetId="20">#REF!</definedName>
    <definedName name="SAP_Apr" localSheetId="21">#REF!</definedName>
    <definedName name="SAP_Apr" localSheetId="22">#REF!</definedName>
    <definedName name="SAP_Apr" localSheetId="23">#REF!</definedName>
    <definedName name="SAP_Apr" localSheetId="24">#REF!</definedName>
    <definedName name="SAP_Apr" localSheetId="25">#REF!</definedName>
    <definedName name="SAP_Apr" localSheetId="26">#REF!</definedName>
    <definedName name="SAP_Apr" localSheetId="28">#REF!</definedName>
    <definedName name="SAP_Apr" localSheetId="29">#REF!</definedName>
    <definedName name="SAP_Apr" localSheetId="30">#REF!</definedName>
    <definedName name="SAP_Apr" localSheetId="31">#REF!</definedName>
    <definedName name="SAP_Apr" localSheetId="32">#REF!</definedName>
    <definedName name="SAP_Apr" localSheetId="33">#REF!</definedName>
    <definedName name="SAP_Apr" localSheetId="34">#REF!</definedName>
    <definedName name="SAP_Apr" localSheetId="35">#REF!</definedName>
    <definedName name="SAP_Apr" localSheetId="36">#REF!</definedName>
    <definedName name="SAP_Apr" localSheetId="37">#REF!</definedName>
    <definedName name="SAP_Apr" localSheetId="38">#REF!</definedName>
    <definedName name="SAP_Apr" localSheetId="39">#REF!</definedName>
    <definedName name="SAP_Apr" localSheetId="40">#REF!</definedName>
    <definedName name="SAP_Apr" localSheetId="41">#REF!</definedName>
    <definedName name="SAP_Apr" localSheetId="42">#REF!</definedName>
    <definedName name="SAP_Apr" localSheetId="43">#REF!</definedName>
    <definedName name="SAP_Apr" localSheetId="44">#REF!</definedName>
    <definedName name="SAP_Apr" localSheetId="45">#REF!</definedName>
    <definedName name="SAP_Apr" localSheetId="47">#REF!</definedName>
    <definedName name="SAP_Apr" localSheetId="48">#REF!</definedName>
    <definedName name="SAP_Apr" localSheetId="49">#REF!</definedName>
    <definedName name="SAP_Apr" localSheetId="50">#REF!</definedName>
    <definedName name="SAP_Apr" localSheetId="51">#REF!</definedName>
    <definedName name="SAP_Apr" localSheetId="52">#REF!</definedName>
    <definedName name="SAP_Apr" localSheetId="53">#REF!</definedName>
    <definedName name="SAP_Apr" localSheetId="54">#REF!</definedName>
    <definedName name="SAP_Apr" localSheetId="55">#REF!</definedName>
    <definedName name="SAP_Apr" localSheetId="56">#REF!</definedName>
    <definedName name="SAP_Apr" localSheetId="57">#REF!</definedName>
    <definedName name="SAP_Apr" localSheetId="58">#REF!</definedName>
    <definedName name="SAP_Apr">#REF!</definedName>
    <definedName name="SAP_Aug" localSheetId="11">#REF!</definedName>
    <definedName name="SAP_Aug" localSheetId="12">#REF!</definedName>
    <definedName name="SAP_Aug" localSheetId="13">#REF!</definedName>
    <definedName name="SAP_Aug" localSheetId="14">#REF!</definedName>
    <definedName name="SAP_Aug" localSheetId="15">#REF!</definedName>
    <definedName name="SAP_Aug" localSheetId="16">#REF!</definedName>
    <definedName name="SAP_Aug" localSheetId="17">#REF!</definedName>
    <definedName name="SAP_Aug" localSheetId="18">#REF!</definedName>
    <definedName name="SAP_Aug" localSheetId="19">#REF!</definedName>
    <definedName name="SAP_Aug" localSheetId="20">#REF!</definedName>
    <definedName name="SAP_Aug" localSheetId="21">#REF!</definedName>
    <definedName name="SAP_Aug" localSheetId="22">#REF!</definedName>
    <definedName name="SAP_Aug" localSheetId="23">#REF!</definedName>
    <definedName name="SAP_Aug" localSheetId="24">#REF!</definedName>
    <definedName name="SAP_Aug" localSheetId="25">#REF!</definedName>
    <definedName name="SAP_Aug" localSheetId="26">#REF!</definedName>
    <definedName name="SAP_Aug" localSheetId="28">#REF!</definedName>
    <definedName name="SAP_Aug" localSheetId="29">#REF!</definedName>
    <definedName name="SAP_Aug" localSheetId="30">#REF!</definedName>
    <definedName name="SAP_Aug" localSheetId="31">#REF!</definedName>
    <definedName name="SAP_Aug" localSheetId="32">#REF!</definedName>
    <definedName name="SAP_Aug" localSheetId="33">#REF!</definedName>
    <definedName name="SAP_Aug" localSheetId="34">#REF!</definedName>
    <definedName name="SAP_Aug" localSheetId="35">#REF!</definedName>
    <definedName name="SAP_Aug" localSheetId="36">#REF!</definedName>
    <definedName name="SAP_Aug" localSheetId="37">#REF!</definedName>
    <definedName name="SAP_Aug" localSheetId="38">#REF!</definedName>
    <definedName name="SAP_Aug" localSheetId="39">#REF!</definedName>
    <definedName name="SAP_Aug" localSheetId="40">#REF!</definedName>
    <definedName name="SAP_Aug" localSheetId="41">#REF!</definedName>
    <definedName name="SAP_Aug" localSheetId="42">#REF!</definedName>
    <definedName name="SAP_Aug" localSheetId="43">#REF!</definedName>
    <definedName name="SAP_Aug" localSheetId="44">#REF!</definedName>
    <definedName name="SAP_Aug" localSheetId="45">#REF!</definedName>
    <definedName name="SAP_Aug" localSheetId="47">#REF!</definedName>
    <definedName name="SAP_Aug" localSheetId="48">#REF!</definedName>
    <definedName name="SAP_Aug" localSheetId="49">#REF!</definedName>
    <definedName name="SAP_Aug" localSheetId="50">#REF!</definedName>
    <definedName name="SAP_Aug" localSheetId="51">#REF!</definedName>
    <definedName name="SAP_Aug" localSheetId="52">#REF!</definedName>
    <definedName name="SAP_Aug" localSheetId="53">#REF!</definedName>
    <definedName name="SAP_Aug" localSheetId="54">#REF!</definedName>
    <definedName name="SAP_Aug" localSheetId="55">#REF!</definedName>
    <definedName name="SAP_Aug" localSheetId="56">#REF!</definedName>
    <definedName name="SAP_Aug" localSheetId="57">#REF!</definedName>
    <definedName name="SAP_Aug" localSheetId="58">#REF!</definedName>
    <definedName name="SAP_Aug">#REF!</definedName>
    <definedName name="SAP_Dec" localSheetId="11">#REF!</definedName>
    <definedName name="SAP_Dec" localSheetId="12">#REF!</definedName>
    <definedName name="SAP_Dec" localSheetId="13">#REF!</definedName>
    <definedName name="SAP_Dec" localSheetId="14">#REF!</definedName>
    <definedName name="SAP_Dec" localSheetId="15">#REF!</definedName>
    <definedName name="SAP_Dec" localSheetId="16">#REF!</definedName>
    <definedName name="SAP_Dec" localSheetId="17">#REF!</definedName>
    <definedName name="SAP_Dec" localSheetId="18">#REF!</definedName>
    <definedName name="SAP_Dec" localSheetId="19">#REF!</definedName>
    <definedName name="SAP_Dec" localSheetId="20">#REF!</definedName>
    <definedName name="SAP_Dec" localSheetId="21">#REF!</definedName>
    <definedName name="SAP_Dec" localSheetId="22">#REF!</definedName>
    <definedName name="SAP_Dec" localSheetId="23">#REF!</definedName>
    <definedName name="SAP_Dec" localSheetId="24">#REF!</definedName>
    <definedName name="SAP_Dec" localSheetId="25">#REF!</definedName>
    <definedName name="SAP_Dec" localSheetId="26">#REF!</definedName>
    <definedName name="SAP_Dec" localSheetId="28">#REF!</definedName>
    <definedName name="SAP_Dec" localSheetId="29">#REF!</definedName>
    <definedName name="SAP_Dec" localSheetId="30">#REF!</definedName>
    <definedName name="SAP_Dec" localSheetId="31">#REF!</definedName>
    <definedName name="SAP_Dec" localSheetId="32">#REF!</definedName>
    <definedName name="SAP_Dec" localSheetId="33">#REF!</definedName>
    <definedName name="SAP_Dec" localSheetId="34">#REF!</definedName>
    <definedName name="SAP_Dec" localSheetId="35">#REF!</definedName>
    <definedName name="SAP_Dec" localSheetId="36">#REF!</definedName>
    <definedName name="SAP_Dec" localSheetId="37">#REF!</definedName>
    <definedName name="SAP_Dec" localSheetId="38">#REF!</definedName>
    <definedName name="SAP_Dec" localSheetId="39">#REF!</definedName>
    <definedName name="SAP_Dec" localSheetId="40">#REF!</definedName>
    <definedName name="SAP_Dec" localSheetId="41">#REF!</definedName>
    <definedName name="SAP_Dec" localSheetId="42">#REF!</definedName>
    <definedName name="SAP_Dec" localSheetId="43">#REF!</definedName>
    <definedName name="SAP_Dec" localSheetId="44">#REF!</definedName>
    <definedName name="SAP_Dec" localSheetId="45">#REF!</definedName>
    <definedName name="SAP_Dec" localSheetId="47">#REF!</definedName>
    <definedName name="SAP_Dec" localSheetId="48">#REF!</definedName>
    <definedName name="SAP_Dec" localSheetId="49">#REF!</definedName>
    <definedName name="SAP_Dec" localSheetId="50">#REF!</definedName>
    <definedName name="SAP_Dec" localSheetId="51">#REF!</definedName>
    <definedName name="SAP_Dec" localSheetId="52">#REF!</definedName>
    <definedName name="SAP_Dec" localSheetId="53">#REF!</definedName>
    <definedName name="SAP_Dec" localSheetId="54">#REF!</definedName>
    <definedName name="SAP_Dec" localSheetId="55">#REF!</definedName>
    <definedName name="SAP_Dec" localSheetId="56">#REF!</definedName>
    <definedName name="SAP_Dec" localSheetId="57">#REF!</definedName>
    <definedName name="SAP_Dec" localSheetId="58">#REF!</definedName>
    <definedName name="SAP_Dec">#REF!</definedName>
    <definedName name="SAP_Feb" localSheetId="11">#REF!</definedName>
    <definedName name="SAP_Feb" localSheetId="12">#REF!</definedName>
    <definedName name="SAP_Feb" localSheetId="13">#REF!</definedName>
    <definedName name="SAP_Feb" localSheetId="14">#REF!</definedName>
    <definedName name="SAP_Feb" localSheetId="15">#REF!</definedName>
    <definedName name="SAP_Feb" localSheetId="16">#REF!</definedName>
    <definedName name="SAP_Feb" localSheetId="17">#REF!</definedName>
    <definedName name="SAP_Feb" localSheetId="18">#REF!</definedName>
    <definedName name="SAP_Feb" localSheetId="19">#REF!</definedName>
    <definedName name="SAP_Feb" localSheetId="20">#REF!</definedName>
    <definedName name="SAP_Feb" localSheetId="21">#REF!</definedName>
    <definedName name="SAP_Feb" localSheetId="22">#REF!</definedName>
    <definedName name="SAP_Feb" localSheetId="23">#REF!</definedName>
    <definedName name="SAP_Feb" localSheetId="24">#REF!</definedName>
    <definedName name="SAP_Feb" localSheetId="25">#REF!</definedName>
    <definedName name="SAP_Feb" localSheetId="26">#REF!</definedName>
    <definedName name="SAP_Feb" localSheetId="28">#REF!</definedName>
    <definedName name="SAP_Feb" localSheetId="29">#REF!</definedName>
    <definedName name="SAP_Feb" localSheetId="30">#REF!</definedName>
    <definedName name="SAP_Feb" localSheetId="31">#REF!</definedName>
    <definedName name="SAP_Feb" localSheetId="32">#REF!</definedName>
    <definedName name="SAP_Feb" localSheetId="33">#REF!</definedName>
    <definedName name="SAP_Feb" localSheetId="34">#REF!</definedName>
    <definedName name="SAP_Feb" localSheetId="35">#REF!</definedName>
    <definedName name="SAP_Feb" localSheetId="36">#REF!</definedName>
    <definedName name="SAP_Feb" localSheetId="37">#REF!</definedName>
    <definedName name="SAP_Feb" localSheetId="38">#REF!</definedName>
    <definedName name="SAP_Feb" localSheetId="39">#REF!</definedName>
    <definedName name="SAP_Feb" localSheetId="40">#REF!</definedName>
    <definedName name="SAP_Feb" localSheetId="41">#REF!</definedName>
    <definedName name="SAP_Feb" localSheetId="42">#REF!</definedName>
    <definedName name="SAP_Feb" localSheetId="43">#REF!</definedName>
    <definedName name="SAP_Feb" localSheetId="44">#REF!</definedName>
    <definedName name="SAP_Feb" localSheetId="45">#REF!</definedName>
    <definedName name="SAP_Feb" localSheetId="47">#REF!</definedName>
    <definedName name="SAP_Feb" localSheetId="48">#REF!</definedName>
    <definedName name="SAP_Feb" localSheetId="49">#REF!</definedName>
    <definedName name="SAP_Feb" localSheetId="50">#REF!</definedName>
    <definedName name="SAP_Feb" localSheetId="51">#REF!</definedName>
    <definedName name="SAP_Feb" localSheetId="52">#REF!</definedName>
    <definedName name="SAP_Feb" localSheetId="53">#REF!</definedName>
    <definedName name="SAP_Feb" localSheetId="54">#REF!</definedName>
    <definedName name="SAP_Feb" localSheetId="55">#REF!</definedName>
    <definedName name="SAP_Feb" localSheetId="56">#REF!</definedName>
    <definedName name="SAP_Feb" localSheetId="57">#REF!</definedName>
    <definedName name="SAP_Feb" localSheetId="58">#REF!</definedName>
    <definedName name="SAP_Feb">#REF!</definedName>
    <definedName name="SAP_Jan" localSheetId="11">#REF!</definedName>
    <definedName name="SAP_Jan" localSheetId="12">#REF!</definedName>
    <definedName name="SAP_Jan" localSheetId="13">#REF!</definedName>
    <definedName name="SAP_Jan" localSheetId="14">#REF!</definedName>
    <definedName name="SAP_Jan" localSheetId="15">#REF!</definedName>
    <definedName name="SAP_Jan" localSheetId="16">#REF!</definedName>
    <definedName name="SAP_Jan" localSheetId="17">#REF!</definedName>
    <definedName name="SAP_Jan" localSheetId="18">#REF!</definedName>
    <definedName name="SAP_Jan" localSheetId="19">#REF!</definedName>
    <definedName name="SAP_Jan" localSheetId="20">#REF!</definedName>
    <definedName name="SAP_Jan" localSheetId="21">#REF!</definedName>
    <definedName name="SAP_Jan" localSheetId="22">#REF!</definedName>
    <definedName name="SAP_Jan" localSheetId="23">#REF!</definedName>
    <definedName name="SAP_Jan" localSheetId="24">#REF!</definedName>
    <definedName name="SAP_Jan" localSheetId="25">#REF!</definedName>
    <definedName name="SAP_Jan" localSheetId="26">#REF!</definedName>
    <definedName name="SAP_Jan" localSheetId="28">#REF!</definedName>
    <definedName name="SAP_Jan" localSheetId="29">#REF!</definedName>
    <definedName name="SAP_Jan" localSheetId="30">#REF!</definedName>
    <definedName name="SAP_Jan" localSheetId="31">#REF!</definedName>
    <definedName name="SAP_Jan" localSheetId="32">#REF!</definedName>
    <definedName name="SAP_Jan" localSheetId="33">#REF!</definedName>
    <definedName name="SAP_Jan" localSheetId="34">#REF!</definedName>
    <definedName name="SAP_Jan" localSheetId="35">#REF!</definedName>
    <definedName name="SAP_Jan" localSheetId="36">#REF!</definedName>
    <definedName name="SAP_Jan" localSheetId="37">#REF!</definedName>
    <definedName name="SAP_Jan" localSheetId="38">#REF!</definedName>
    <definedName name="SAP_Jan" localSheetId="39">#REF!</definedName>
    <definedName name="SAP_Jan" localSheetId="40">#REF!</definedName>
    <definedName name="SAP_Jan" localSheetId="41">#REF!</definedName>
    <definedName name="SAP_Jan" localSheetId="42">#REF!</definedName>
    <definedName name="SAP_Jan" localSheetId="43">#REF!</definedName>
    <definedName name="SAP_Jan" localSheetId="44">#REF!</definedName>
    <definedName name="SAP_Jan" localSheetId="45">#REF!</definedName>
    <definedName name="SAP_Jan" localSheetId="47">#REF!</definedName>
    <definedName name="SAP_Jan" localSheetId="48">#REF!</definedName>
    <definedName name="SAP_Jan" localSheetId="49">#REF!</definedName>
    <definedName name="SAP_Jan" localSheetId="50">#REF!</definedName>
    <definedName name="SAP_Jan" localSheetId="51">#REF!</definedName>
    <definedName name="SAP_Jan" localSheetId="52">#REF!</definedName>
    <definedName name="SAP_Jan" localSheetId="53">#REF!</definedName>
    <definedName name="SAP_Jan" localSheetId="54">#REF!</definedName>
    <definedName name="SAP_Jan" localSheetId="55">#REF!</definedName>
    <definedName name="SAP_Jan" localSheetId="56">#REF!</definedName>
    <definedName name="SAP_Jan" localSheetId="57">#REF!</definedName>
    <definedName name="SAP_Jan" localSheetId="58">#REF!</definedName>
    <definedName name="SAP_Jan">#REF!</definedName>
    <definedName name="SAP_Jul" localSheetId="11">#REF!</definedName>
    <definedName name="SAP_Jul" localSheetId="12">#REF!</definedName>
    <definedName name="SAP_Jul" localSheetId="13">#REF!</definedName>
    <definedName name="SAP_Jul" localSheetId="14">#REF!</definedName>
    <definedName name="SAP_Jul" localSheetId="15">#REF!</definedName>
    <definedName name="SAP_Jul" localSheetId="16">#REF!</definedName>
    <definedName name="SAP_Jul" localSheetId="17">#REF!</definedName>
    <definedName name="SAP_Jul" localSheetId="18">#REF!</definedName>
    <definedName name="SAP_Jul" localSheetId="19">#REF!</definedName>
    <definedName name="SAP_Jul" localSheetId="20">#REF!</definedName>
    <definedName name="SAP_Jul" localSheetId="21">#REF!</definedName>
    <definedName name="SAP_Jul" localSheetId="22">#REF!</definedName>
    <definedName name="SAP_Jul" localSheetId="23">#REF!</definedName>
    <definedName name="SAP_Jul" localSheetId="24">#REF!</definedName>
    <definedName name="SAP_Jul" localSheetId="25">#REF!</definedName>
    <definedName name="SAP_Jul" localSheetId="26">#REF!</definedName>
    <definedName name="SAP_Jul" localSheetId="28">#REF!</definedName>
    <definedName name="SAP_Jul" localSheetId="29">#REF!</definedName>
    <definedName name="SAP_Jul" localSheetId="30">#REF!</definedName>
    <definedName name="SAP_Jul" localSheetId="31">#REF!</definedName>
    <definedName name="SAP_Jul" localSheetId="32">#REF!</definedName>
    <definedName name="SAP_Jul" localSheetId="33">#REF!</definedName>
    <definedName name="SAP_Jul" localSheetId="34">#REF!</definedName>
    <definedName name="SAP_Jul" localSheetId="35">#REF!</definedName>
    <definedName name="SAP_Jul" localSheetId="36">#REF!</definedName>
    <definedName name="SAP_Jul" localSheetId="37">#REF!</definedName>
    <definedName name="SAP_Jul" localSheetId="38">#REF!</definedName>
    <definedName name="SAP_Jul" localSheetId="39">#REF!</definedName>
    <definedName name="SAP_Jul" localSheetId="40">#REF!</definedName>
    <definedName name="SAP_Jul" localSheetId="41">#REF!</definedName>
    <definedName name="SAP_Jul" localSheetId="42">#REF!</definedName>
    <definedName name="SAP_Jul" localSheetId="43">#REF!</definedName>
    <definedName name="SAP_Jul" localSheetId="44">#REF!</definedName>
    <definedName name="SAP_Jul" localSheetId="45">#REF!</definedName>
    <definedName name="SAP_Jul" localSheetId="47">#REF!</definedName>
    <definedName name="SAP_Jul" localSheetId="48">#REF!</definedName>
    <definedName name="SAP_Jul" localSheetId="49">#REF!</definedName>
    <definedName name="SAP_Jul" localSheetId="50">#REF!</definedName>
    <definedName name="SAP_Jul" localSheetId="51">#REF!</definedName>
    <definedName name="SAP_Jul" localSheetId="52">#REF!</definedName>
    <definedName name="SAP_Jul" localSheetId="53">#REF!</definedName>
    <definedName name="SAP_Jul" localSheetId="54">#REF!</definedName>
    <definedName name="SAP_Jul" localSheetId="55">#REF!</definedName>
    <definedName name="SAP_Jul" localSheetId="56">#REF!</definedName>
    <definedName name="SAP_Jul" localSheetId="57">#REF!</definedName>
    <definedName name="SAP_Jul" localSheetId="58">#REF!</definedName>
    <definedName name="SAP_Jul">#REF!</definedName>
    <definedName name="SAP_Jun" localSheetId="11">#REF!</definedName>
    <definedName name="SAP_Jun" localSheetId="12">#REF!</definedName>
    <definedName name="SAP_Jun" localSheetId="13">#REF!</definedName>
    <definedName name="SAP_Jun" localSheetId="14">#REF!</definedName>
    <definedName name="SAP_Jun" localSheetId="15">#REF!</definedName>
    <definedName name="SAP_Jun" localSheetId="16">#REF!</definedName>
    <definedName name="SAP_Jun" localSheetId="17">#REF!</definedName>
    <definedName name="SAP_Jun" localSheetId="18">#REF!</definedName>
    <definedName name="SAP_Jun" localSheetId="19">#REF!</definedName>
    <definedName name="SAP_Jun" localSheetId="20">#REF!</definedName>
    <definedName name="SAP_Jun" localSheetId="21">#REF!</definedName>
    <definedName name="SAP_Jun" localSheetId="22">#REF!</definedName>
    <definedName name="SAP_Jun" localSheetId="23">#REF!</definedName>
    <definedName name="SAP_Jun" localSheetId="24">#REF!</definedName>
    <definedName name="SAP_Jun" localSheetId="25">#REF!</definedName>
    <definedName name="SAP_Jun" localSheetId="26">#REF!</definedName>
    <definedName name="SAP_Jun" localSheetId="28">#REF!</definedName>
    <definedName name="SAP_Jun" localSheetId="29">#REF!</definedName>
    <definedName name="SAP_Jun" localSheetId="30">#REF!</definedName>
    <definedName name="SAP_Jun" localSheetId="31">#REF!</definedName>
    <definedName name="SAP_Jun" localSheetId="32">#REF!</definedName>
    <definedName name="SAP_Jun" localSheetId="33">#REF!</definedName>
    <definedName name="SAP_Jun" localSheetId="34">#REF!</definedName>
    <definedName name="SAP_Jun" localSheetId="35">#REF!</definedName>
    <definedName name="SAP_Jun" localSheetId="36">#REF!</definedName>
    <definedName name="SAP_Jun" localSheetId="37">#REF!</definedName>
    <definedName name="SAP_Jun" localSheetId="38">#REF!</definedName>
    <definedName name="SAP_Jun" localSheetId="39">#REF!</definedName>
    <definedName name="SAP_Jun" localSheetId="40">#REF!</definedName>
    <definedName name="SAP_Jun" localSheetId="41">#REF!</definedName>
    <definedName name="SAP_Jun" localSheetId="42">#REF!</definedName>
    <definedName name="SAP_Jun" localSheetId="43">#REF!</definedName>
    <definedName name="SAP_Jun" localSheetId="44">#REF!</definedName>
    <definedName name="SAP_Jun" localSheetId="45">#REF!</definedName>
    <definedName name="SAP_Jun" localSheetId="47">#REF!</definedName>
    <definedName name="SAP_Jun" localSheetId="48">#REF!</definedName>
    <definedName name="SAP_Jun" localSheetId="49">#REF!</definedName>
    <definedName name="SAP_Jun" localSheetId="50">#REF!</definedName>
    <definedName name="SAP_Jun" localSheetId="51">#REF!</definedName>
    <definedName name="SAP_Jun" localSheetId="52">#REF!</definedName>
    <definedName name="SAP_Jun" localSheetId="53">#REF!</definedName>
    <definedName name="SAP_Jun" localSheetId="54">#REF!</definedName>
    <definedName name="SAP_Jun" localSheetId="55">#REF!</definedName>
    <definedName name="SAP_Jun" localSheetId="56">#REF!</definedName>
    <definedName name="SAP_Jun" localSheetId="57">#REF!</definedName>
    <definedName name="SAP_Jun" localSheetId="58">#REF!</definedName>
    <definedName name="SAP_Jun">#REF!</definedName>
    <definedName name="SAP_Mar" localSheetId="11">#REF!</definedName>
    <definedName name="SAP_Mar" localSheetId="12">#REF!</definedName>
    <definedName name="SAP_Mar" localSheetId="13">#REF!</definedName>
    <definedName name="SAP_Mar" localSheetId="14">#REF!</definedName>
    <definedName name="SAP_Mar" localSheetId="15">#REF!</definedName>
    <definedName name="SAP_Mar" localSheetId="16">#REF!</definedName>
    <definedName name="SAP_Mar" localSheetId="17">#REF!</definedName>
    <definedName name="SAP_Mar" localSheetId="18">#REF!</definedName>
    <definedName name="SAP_Mar" localSheetId="19">#REF!</definedName>
    <definedName name="SAP_Mar" localSheetId="20">#REF!</definedName>
    <definedName name="SAP_Mar" localSheetId="21">#REF!</definedName>
    <definedName name="SAP_Mar" localSheetId="22">#REF!</definedName>
    <definedName name="SAP_Mar" localSheetId="23">#REF!</definedName>
    <definedName name="SAP_Mar" localSheetId="24">#REF!</definedName>
    <definedName name="SAP_Mar" localSheetId="25">#REF!</definedName>
    <definedName name="SAP_Mar" localSheetId="26">#REF!</definedName>
    <definedName name="SAP_Mar" localSheetId="28">#REF!</definedName>
    <definedName name="SAP_Mar" localSheetId="29">#REF!</definedName>
    <definedName name="SAP_Mar" localSheetId="30">#REF!</definedName>
    <definedName name="SAP_Mar" localSheetId="31">#REF!</definedName>
    <definedName name="SAP_Mar" localSheetId="32">#REF!</definedName>
    <definedName name="SAP_Mar" localSheetId="33">#REF!</definedName>
    <definedName name="SAP_Mar" localSheetId="34">#REF!</definedName>
    <definedName name="SAP_Mar" localSheetId="35">#REF!</definedName>
    <definedName name="SAP_Mar" localSheetId="36">#REF!</definedName>
    <definedName name="SAP_Mar" localSheetId="37">#REF!</definedName>
    <definedName name="SAP_Mar" localSheetId="38">#REF!</definedName>
    <definedName name="SAP_Mar" localSheetId="39">#REF!</definedName>
    <definedName name="SAP_Mar" localSheetId="40">#REF!</definedName>
    <definedName name="SAP_Mar" localSheetId="41">#REF!</definedName>
    <definedName name="SAP_Mar" localSheetId="42">#REF!</definedName>
    <definedName name="SAP_Mar" localSheetId="43">#REF!</definedName>
    <definedName name="SAP_Mar" localSheetId="44">#REF!</definedName>
    <definedName name="SAP_Mar" localSheetId="45">#REF!</definedName>
    <definedName name="SAP_Mar" localSheetId="47">#REF!</definedName>
    <definedName name="SAP_Mar" localSheetId="48">#REF!</definedName>
    <definedName name="SAP_Mar" localSheetId="49">#REF!</definedName>
    <definedName name="SAP_Mar" localSheetId="50">#REF!</definedName>
    <definedName name="SAP_Mar" localSheetId="51">#REF!</definedName>
    <definedName name="SAP_Mar" localSheetId="52">#REF!</definedName>
    <definedName name="SAP_Mar" localSheetId="53">#REF!</definedName>
    <definedName name="SAP_Mar" localSheetId="54">#REF!</definedName>
    <definedName name="SAP_Mar" localSheetId="55">#REF!</definedName>
    <definedName name="SAP_Mar" localSheetId="56">#REF!</definedName>
    <definedName name="SAP_Mar" localSheetId="57">#REF!</definedName>
    <definedName name="SAP_Mar" localSheetId="58">#REF!</definedName>
    <definedName name="SAP_Mar">#REF!</definedName>
    <definedName name="SAP_May" localSheetId="11">#REF!</definedName>
    <definedName name="SAP_May" localSheetId="12">#REF!</definedName>
    <definedName name="SAP_May" localSheetId="13">#REF!</definedName>
    <definedName name="SAP_May" localSheetId="14">#REF!</definedName>
    <definedName name="SAP_May" localSheetId="15">#REF!</definedName>
    <definedName name="SAP_May" localSheetId="16">#REF!</definedName>
    <definedName name="SAP_May" localSheetId="17">#REF!</definedName>
    <definedName name="SAP_May" localSheetId="18">#REF!</definedName>
    <definedName name="SAP_May" localSheetId="19">#REF!</definedName>
    <definedName name="SAP_May" localSheetId="20">#REF!</definedName>
    <definedName name="SAP_May" localSheetId="21">#REF!</definedName>
    <definedName name="SAP_May" localSheetId="22">#REF!</definedName>
    <definedName name="SAP_May" localSheetId="23">#REF!</definedName>
    <definedName name="SAP_May" localSheetId="24">#REF!</definedName>
    <definedName name="SAP_May" localSheetId="25">#REF!</definedName>
    <definedName name="SAP_May" localSheetId="26">#REF!</definedName>
    <definedName name="SAP_May" localSheetId="28">#REF!</definedName>
    <definedName name="SAP_May" localSheetId="29">#REF!</definedName>
    <definedName name="SAP_May" localSheetId="30">#REF!</definedName>
    <definedName name="SAP_May" localSheetId="31">#REF!</definedName>
    <definedName name="SAP_May" localSheetId="32">#REF!</definedName>
    <definedName name="SAP_May" localSheetId="33">#REF!</definedName>
    <definedName name="SAP_May" localSheetId="34">#REF!</definedName>
    <definedName name="SAP_May" localSheetId="35">#REF!</definedName>
    <definedName name="SAP_May" localSheetId="36">#REF!</definedName>
    <definedName name="SAP_May" localSheetId="37">#REF!</definedName>
    <definedName name="SAP_May" localSheetId="38">#REF!</definedName>
    <definedName name="SAP_May" localSheetId="39">#REF!</definedName>
    <definedName name="SAP_May" localSheetId="40">#REF!</definedName>
    <definedName name="SAP_May" localSheetId="41">#REF!</definedName>
    <definedName name="SAP_May" localSheetId="42">#REF!</definedName>
    <definedName name="SAP_May" localSheetId="43">#REF!</definedName>
    <definedName name="SAP_May" localSheetId="44">#REF!</definedName>
    <definedName name="SAP_May" localSheetId="45">#REF!</definedName>
    <definedName name="SAP_May" localSheetId="47">#REF!</definedName>
    <definedName name="SAP_May" localSheetId="48">#REF!</definedName>
    <definedName name="SAP_May" localSheetId="49">#REF!</definedName>
    <definedName name="SAP_May" localSheetId="50">#REF!</definedName>
    <definedName name="SAP_May" localSheetId="51">#REF!</definedName>
    <definedName name="SAP_May" localSheetId="52">#REF!</definedName>
    <definedName name="SAP_May" localSheetId="53">#REF!</definedName>
    <definedName name="SAP_May" localSheetId="54">#REF!</definedName>
    <definedName name="SAP_May" localSheetId="55">#REF!</definedName>
    <definedName name="SAP_May" localSheetId="56">#REF!</definedName>
    <definedName name="SAP_May" localSheetId="57">#REF!</definedName>
    <definedName name="SAP_May" localSheetId="58">#REF!</definedName>
    <definedName name="SAP_May">#REF!</definedName>
    <definedName name="SAP_Nov" localSheetId="11">#REF!</definedName>
    <definedName name="SAP_Nov" localSheetId="12">#REF!</definedName>
    <definedName name="SAP_Nov" localSheetId="13">#REF!</definedName>
    <definedName name="SAP_Nov" localSheetId="14">#REF!</definedName>
    <definedName name="SAP_Nov" localSheetId="15">#REF!</definedName>
    <definedName name="SAP_Nov" localSheetId="16">#REF!</definedName>
    <definedName name="SAP_Nov" localSheetId="17">#REF!</definedName>
    <definedName name="SAP_Nov" localSheetId="18">#REF!</definedName>
    <definedName name="SAP_Nov" localSheetId="19">#REF!</definedName>
    <definedName name="SAP_Nov" localSheetId="20">#REF!</definedName>
    <definedName name="SAP_Nov" localSheetId="21">#REF!</definedName>
    <definedName name="SAP_Nov" localSheetId="22">#REF!</definedName>
    <definedName name="SAP_Nov" localSheetId="23">#REF!</definedName>
    <definedName name="SAP_Nov" localSheetId="24">#REF!</definedName>
    <definedName name="SAP_Nov" localSheetId="25">#REF!</definedName>
    <definedName name="SAP_Nov" localSheetId="26">#REF!</definedName>
    <definedName name="SAP_Nov" localSheetId="28">#REF!</definedName>
    <definedName name="SAP_Nov" localSheetId="29">#REF!</definedName>
    <definedName name="SAP_Nov" localSheetId="30">#REF!</definedName>
    <definedName name="SAP_Nov" localSheetId="31">#REF!</definedName>
    <definedName name="SAP_Nov" localSheetId="32">#REF!</definedName>
    <definedName name="SAP_Nov" localSheetId="33">#REF!</definedName>
    <definedName name="SAP_Nov" localSheetId="34">#REF!</definedName>
    <definedName name="SAP_Nov" localSheetId="35">#REF!</definedName>
    <definedName name="SAP_Nov" localSheetId="36">#REF!</definedName>
    <definedName name="SAP_Nov" localSheetId="37">#REF!</definedName>
    <definedName name="SAP_Nov" localSheetId="38">#REF!</definedName>
    <definedName name="SAP_Nov" localSheetId="39">#REF!</definedName>
    <definedName name="SAP_Nov" localSheetId="40">#REF!</definedName>
    <definedName name="SAP_Nov" localSheetId="41">#REF!</definedName>
    <definedName name="SAP_Nov" localSheetId="42">#REF!</definedName>
    <definedName name="SAP_Nov" localSheetId="43">#REF!</definedName>
    <definedName name="SAP_Nov" localSheetId="44">#REF!</definedName>
    <definedName name="SAP_Nov" localSheetId="45">#REF!</definedName>
    <definedName name="SAP_Nov" localSheetId="47">#REF!</definedName>
    <definedName name="SAP_Nov" localSheetId="48">#REF!</definedName>
    <definedName name="SAP_Nov" localSheetId="49">#REF!</definedName>
    <definedName name="SAP_Nov" localSheetId="50">#REF!</definedName>
    <definedName name="SAP_Nov" localSheetId="51">#REF!</definedName>
    <definedName name="SAP_Nov" localSheetId="52">#REF!</definedName>
    <definedName name="SAP_Nov" localSheetId="53">#REF!</definedName>
    <definedName name="SAP_Nov" localSheetId="54">#REF!</definedName>
    <definedName name="SAP_Nov" localSheetId="55">#REF!</definedName>
    <definedName name="SAP_Nov" localSheetId="56">#REF!</definedName>
    <definedName name="SAP_Nov" localSheetId="57">#REF!</definedName>
    <definedName name="SAP_Nov" localSheetId="58">#REF!</definedName>
    <definedName name="SAP_Nov">#REF!</definedName>
    <definedName name="SAP_Oct" localSheetId="11">#REF!</definedName>
    <definedName name="SAP_Oct" localSheetId="12">#REF!</definedName>
    <definedName name="SAP_Oct" localSheetId="13">#REF!</definedName>
    <definedName name="SAP_Oct" localSheetId="14">#REF!</definedName>
    <definedName name="SAP_Oct" localSheetId="15">#REF!</definedName>
    <definedName name="SAP_Oct" localSheetId="16">#REF!</definedName>
    <definedName name="SAP_Oct" localSheetId="17">#REF!</definedName>
    <definedName name="SAP_Oct" localSheetId="18">#REF!</definedName>
    <definedName name="SAP_Oct" localSheetId="19">#REF!</definedName>
    <definedName name="SAP_Oct" localSheetId="20">#REF!</definedName>
    <definedName name="SAP_Oct" localSheetId="21">#REF!</definedName>
    <definedName name="SAP_Oct" localSheetId="22">#REF!</definedName>
    <definedName name="SAP_Oct" localSheetId="23">#REF!</definedName>
    <definedName name="SAP_Oct" localSheetId="24">#REF!</definedName>
    <definedName name="SAP_Oct" localSheetId="25">#REF!</definedName>
    <definedName name="SAP_Oct" localSheetId="26">#REF!</definedName>
    <definedName name="SAP_Oct" localSheetId="28">#REF!</definedName>
    <definedName name="SAP_Oct" localSheetId="29">#REF!</definedName>
    <definedName name="SAP_Oct" localSheetId="30">#REF!</definedName>
    <definedName name="SAP_Oct" localSheetId="31">#REF!</definedName>
    <definedName name="SAP_Oct" localSheetId="32">#REF!</definedName>
    <definedName name="SAP_Oct" localSheetId="33">#REF!</definedName>
    <definedName name="SAP_Oct" localSheetId="34">#REF!</definedName>
    <definedName name="SAP_Oct" localSheetId="35">#REF!</definedName>
    <definedName name="SAP_Oct" localSheetId="36">#REF!</definedName>
    <definedName name="SAP_Oct" localSheetId="37">#REF!</definedName>
    <definedName name="SAP_Oct" localSheetId="38">#REF!</definedName>
    <definedName name="SAP_Oct" localSheetId="39">#REF!</definedName>
    <definedName name="SAP_Oct" localSheetId="40">#REF!</definedName>
    <definedName name="SAP_Oct" localSheetId="41">#REF!</definedName>
    <definedName name="SAP_Oct" localSheetId="42">#REF!</definedName>
    <definedName name="SAP_Oct" localSheetId="43">#REF!</definedName>
    <definedName name="SAP_Oct" localSheetId="44">#REF!</definedName>
    <definedName name="SAP_Oct" localSheetId="45">#REF!</definedName>
    <definedName name="SAP_Oct" localSheetId="47">#REF!</definedName>
    <definedName name="SAP_Oct" localSheetId="48">#REF!</definedName>
    <definedName name="SAP_Oct" localSheetId="49">#REF!</definedName>
    <definedName name="SAP_Oct" localSheetId="50">#REF!</definedName>
    <definedName name="SAP_Oct" localSheetId="51">#REF!</definedName>
    <definedName name="SAP_Oct" localSheetId="52">#REF!</definedName>
    <definedName name="SAP_Oct" localSheetId="53">#REF!</definedName>
    <definedName name="SAP_Oct" localSheetId="54">#REF!</definedName>
    <definedName name="SAP_Oct" localSheetId="55">#REF!</definedName>
    <definedName name="SAP_Oct" localSheetId="56">#REF!</definedName>
    <definedName name="SAP_Oct" localSheetId="57">#REF!</definedName>
    <definedName name="SAP_Oct" localSheetId="58">#REF!</definedName>
    <definedName name="SAP_Oct">#REF!</definedName>
    <definedName name="SAP_Sep" localSheetId="11">#REF!</definedName>
    <definedName name="SAP_Sep" localSheetId="12">#REF!</definedName>
    <definedName name="SAP_Sep" localSheetId="13">#REF!</definedName>
    <definedName name="SAP_Sep" localSheetId="14">#REF!</definedName>
    <definedName name="SAP_Sep" localSheetId="15">#REF!</definedName>
    <definedName name="SAP_Sep" localSheetId="16">#REF!</definedName>
    <definedName name="SAP_Sep" localSheetId="17">#REF!</definedName>
    <definedName name="SAP_Sep" localSheetId="18">#REF!</definedName>
    <definedName name="SAP_Sep" localSheetId="19">#REF!</definedName>
    <definedName name="SAP_Sep" localSheetId="20">#REF!</definedName>
    <definedName name="SAP_Sep" localSheetId="21">#REF!</definedName>
    <definedName name="SAP_Sep" localSheetId="22">#REF!</definedName>
    <definedName name="SAP_Sep" localSheetId="23">#REF!</definedName>
    <definedName name="SAP_Sep" localSheetId="24">#REF!</definedName>
    <definedName name="SAP_Sep" localSheetId="25">#REF!</definedName>
    <definedName name="SAP_Sep" localSheetId="26">#REF!</definedName>
    <definedName name="SAP_Sep" localSheetId="28">#REF!</definedName>
    <definedName name="SAP_Sep" localSheetId="29">#REF!</definedName>
    <definedName name="SAP_Sep" localSheetId="30">#REF!</definedName>
    <definedName name="SAP_Sep" localSheetId="31">#REF!</definedName>
    <definedName name="SAP_Sep" localSheetId="32">#REF!</definedName>
    <definedName name="SAP_Sep" localSheetId="33">#REF!</definedName>
    <definedName name="SAP_Sep" localSheetId="34">#REF!</definedName>
    <definedName name="SAP_Sep" localSheetId="35">#REF!</definedName>
    <definedName name="SAP_Sep" localSheetId="36">#REF!</definedName>
    <definedName name="SAP_Sep" localSheetId="37">#REF!</definedName>
    <definedName name="SAP_Sep" localSheetId="38">#REF!</definedName>
    <definedName name="SAP_Sep" localSheetId="39">#REF!</definedName>
    <definedName name="SAP_Sep" localSheetId="40">#REF!</definedName>
    <definedName name="SAP_Sep" localSheetId="41">#REF!</definedName>
    <definedName name="SAP_Sep" localSheetId="42">#REF!</definedName>
    <definedName name="SAP_Sep" localSheetId="43">#REF!</definedName>
    <definedName name="SAP_Sep" localSheetId="44">#REF!</definedName>
    <definedName name="SAP_Sep" localSheetId="45">#REF!</definedName>
    <definedName name="SAP_Sep" localSheetId="47">#REF!</definedName>
    <definedName name="SAP_Sep" localSheetId="48">#REF!</definedName>
    <definedName name="SAP_Sep" localSheetId="49">#REF!</definedName>
    <definedName name="SAP_Sep" localSheetId="50">#REF!</definedName>
    <definedName name="SAP_Sep" localSheetId="51">#REF!</definedName>
    <definedName name="SAP_Sep" localSheetId="52">#REF!</definedName>
    <definedName name="SAP_Sep" localSheetId="53">#REF!</definedName>
    <definedName name="SAP_Sep" localSheetId="54">#REF!</definedName>
    <definedName name="SAP_Sep" localSheetId="55">#REF!</definedName>
    <definedName name="SAP_Sep" localSheetId="56">#REF!</definedName>
    <definedName name="SAP_Sep" localSheetId="57">#REF!</definedName>
    <definedName name="SAP_Sep" localSheetId="58">#REF!</definedName>
    <definedName name="SAP_Sep">#REF!</definedName>
    <definedName name="SAP_Sept">#REF!</definedName>
    <definedName name="SAP_SUMMARY" comment="SAP Summary table - expands as actuals by month are available">#REF!</definedName>
    <definedName name="SAPBEXdnldView" hidden="1">"45B0DMIFL4DG42VFK6L1FXXXP"</definedName>
    <definedName name="SAPBEXsysID" hidden="1">"BWP"</definedName>
    <definedName name="SBC_I">#REF!</definedName>
    <definedName name="Scheduled_Monthly_Payment">#REF!</definedName>
    <definedName name="SERVICE">#REF!</definedName>
    <definedName name="SixMo_Iterative">#REF!</definedName>
    <definedName name="SortRange" localSheetId="59">#REF!</definedName>
    <definedName name="SortRange">#REF!</definedName>
    <definedName name="SOURCE">#REF!</definedName>
    <definedName name="ss">#REF!</definedName>
    <definedName name="status">#REF!</definedName>
    <definedName name="Strips">#REF!</definedName>
    <definedName name="studbudmiller">#REF!</definedName>
    <definedName name="STUDENT">#REF!</definedName>
    <definedName name="sumitem">#REF!</definedName>
    <definedName name="Supp_Birth_I" localSheetId="11">#REF!</definedName>
    <definedName name="Supp_Birth_I" localSheetId="12">#REF!</definedName>
    <definedName name="Supp_Birth_I" localSheetId="13">#REF!</definedName>
    <definedName name="Supp_Birth_I" localSheetId="14">#REF!</definedName>
    <definedName name="Supp_Birth_I" localSheetId="15">#REF!</definedName>
    <definedName name="Supp_Birth_I" localSheetId="16">#REF!</definedName>
    <definedName name="Supp_Birth_I" localSheetId="17">#REF!</definedName>
    <definedName name="Supp_Birth_I" localSheetId="18">#REF!</definedName>
    <definedName name="Supp_Birth_I" localSheetId="19">#REF!</definedName>
    <definedName name="Supp_Birth_I" localSheetId="20">#REF!</definedName>
    <definedName name="Supp_Birth_I" localSheetId="21">#REF!</definedName>
    <definedName name="Supp_Birth_I" localSheetId="22">#REF!</definedName>
    <definedName name="Supp_Birth_I" localSheetId="23">#REF!</definedName>
    <definedName name="Supp_Birth_I" localSheetId="24">#REF!</definedName>
    <definedName name="Supp_Birth_I" localSheetId="25">#REF!</definedName>
    <definedName name="Supp_Birth_I" localSheetId="26">#REF!</definedName>
    <definedName name="Supp_Birth_I" localSheetId="28">#REF!</definedName>
    <definedName name="Supp_Birth_I" localSheetId="29">#REF!</definedName>
    <definedName name="Supp_Birth_I" localSheetId="30">#REF!</definedName>
    <definedName name="Supp_Birth_I" localSheetId="31">#REF!</definedName>
    <definedName name="Supp_Birth_I" localSheetId="32">#REF!</definedName>
    <definedName name="Supp_Birth_I" localSheetId="33">#REF!</definedName>
    <definedName name="Supp_Birth_I" localSheetId="34">#REF!</definedName>
    <definedName name="Supp_Birth_I" localSheetId="35">#REF!</definedName>
    <definedName name="Supp_Birth_I" localSheetId="36">#REF!</definedName>
    <definedName name="Supp_Birth_I" localSheetId="37">#REF!</definedName>
    <definedName name="Supp_Birth_I" localSheetId="38">#REF!</definedName>
    <definedName name="Supp_Birth_I" localSheetId="39">#REF!</definedName>
    <definedName name="Supp_Birth_I" localSheetId="40">#REF!</definedName>
    <definedName name="Supp_Birth_I" localSheetId="41">#REF!</definedName>
    <definedName name="Supp_Birth_I" localSheetId="42">#REF!</definedName>
    <definedName name="Supp_Birth_I" localSheetId="43">#REF!</definedName>
    <definedName name="Supp_Birth_I" localSheetId="44">#REF!</definedName>
    <definedName name="Supp_Birth_I" localSheetId="45">#REF!</definedName>
    <definedName name="Supp_Birth_I" localSheetId="47">#REF!</definedName>
    <definedName name="Supp_Birth_I" localSheetId="48">#REF!</definedName>
    <definedName name="Supp_Birth_I" localSheetId="49">#REF!</definedName>
    <definedName name="Supp_Birth_I" localSheetId="50">#REF!</definedName>
    <definedName name="Supp_Birth_I" localSheetId="51">#REF!</definedName>
    <definedName name="Supp_Birth_I" localSheetId="52">#REF!</definedName>
    <definedName name="Supp_Birth_I" localSheetId="53">#REF!</definedName>
    <definedName name="Supp_Birth_I" localSheetId="54">#REF!</definedName>
    <definedName name="Supp_Birth_I" localSheetId="55">#REF!</definedName>
    <definedName name="Supp_Birth_I" localSheetId="56">#REF!</definedName>
    <definedName name="Supp_Birth_I" localSheetId="57">#REF!</definedName>
    <definedName name="Supp_Birth_I" localSheetId="58">#REF!</definedName>
    <definedName name="Supp_Birth_I">#REF!</definedName>
    <definedName name="Supp2" localSheetId="59">#REF!</definedName>
    <definedName name="Supp2">#REF!</definedName>
    <definedName name="Supp4" localSheetId="59">#REF!</definedName>
    <definedName name="Supp4">#REF!</definedName>
    <definedName name="SUPPLEMENTAL_SCHEDULE_6" localSheetId="59">#REF!</definedName>
    <definedName name="SUPPLEMENTAL_SCHEDULE_6">#REF!</definedName>
    <definedName name="T_Bal" localSheetId="11">#REF!</definedName>
    <definedName name="T_Bal" localSheetId="12">#REF!</definedName>
    <definedName name="T_Bal" localSheetId="13">#REF!</definedName>
    <definedName name="T_Bal" localSheetId="14">#REF!</definedName>
    <definedName name="T_Bal" localSheetId="15">#REF!</definedName>
    <definedName name="T_Bal" localSheetId="16">#REF!</definedName>
    <definedName name="T_Bal" localSheetId="17">#REF!</definedName>
    <definedName name="T_Bal" localSheetId="18">#REF!</definedName>
    <definedName name="T_Bal" localSheetId="19">#REF!</definedName>
    <definedName name="T_Bal" localSheetId="20">#REF!</definedName>
    <definedName name="T_Bal" localSheetId="21">#REF!</definedName>
    <definedName name="T_Bal" localSheetId="22">#REF!</definedName>
    <definedName name="T_Bal" localSheetId="23">#REF!</definedName>
    <definedName name="T_Bal" localSheetId="24">#REF!</definedName>
    <definedName name="T_Bal" localSheetId="25">#REF!</definedName>
    <definedName name="T_Bal" localSheetId="26">#REF!</definedName>
    <definedName name="T_Bal" localSheetId="28">#REF!</definedName>
    <definedName name="T_Bal" localSheetId="29">#REF!</definedName>
    <definedName name="T_Bal" localSheetId="30">#REF!</definedName>
    <definedName name="T_Bal" localSheetId="31">#REF!</definedName>
    <definedName name="T_Bal" localSheetId="32">#REF!</definedName>
    <definedName name="T_Bal" localSheetId="33">#REF!</definedName>
    <definedName name="T_Bal" localSheetId="34">#REF!</definedName>
    <definedName name="T_Bal" localSheetId="35">#REF!</definedName>
    <definedName name="T_Bal" localSheetId="36">#REF!</definedName>
    <definedName name="T_Bal" localSheetId="37">#REF!</definedName>
    <definedName name="T_Bal" localSheetId="38">#REF!</definedName>
    <definedName name="T_Bal" localSheetId="39">#REF!</definedName>
    <definedName name="T_Bal" localSheetId="40">#REF!</definedName>
    <definedName name="T_Bal" localSheetId="41">#REF!</definedName>
    <definedName name="T_Bal" localSheetId="42">#REF!</definedName>
    <definedName name="T_Bal" localSheetId="43">#REF!</definedName>
    <definedName name="T_Bal" localSheetId="44">#REF!</definedName>
    <definedName name="T_Bal" localSheetId="45">#REF!</definedName>
    <definedName name="T_Bal" localSheetId="47">#REF!</definedName>
    <definedName name="T_Bal" localSheetId="48">#REF!</definedName>
    <definedName name="T_Bal" localSheetId="49">#REF!</definedName>
    <definedName name="T_Bal" localSheetId="50">#REF!</definedName>
    <definedName name="T_Bal" localSheetId="51">#REF!</definedName>
    <definedName name="T_Bal" localSheetId="52">#REF!</definedName>
    <definedName name="T_Bal" localSheetId="53">#REF!</definedName>
    <definedName name="T_Bal" localSheetId="54">#REF!</definedName>
    <definedName name="T_Bal" localSheetId="55">#REF!</definedName>
    <definedName name="T_Bal" localSheetId="56">#REF!</definedName>
    <definedName name="T_Bal" localSheetId="57">#REF!</definedName>
    <definedName name="T_Bal" localSheetId="58">#REF!</definedName>
    <definedName name="T_Bal">#REF!</definedName>
    <definedName name="TB_Comp">#REF!</definedName>
    <definedName name="TB_Lookup">#REF!</definedName>
    <definedName name="test">#REF!</definedName>
    <definedName name="tie">#REF!</definedName>
    <definedName name="Titles" localSheetId="59">#REF!</definedName>
    <definedName name="Titles">#REF!</definedName>
    <definedName name="TopSection" localSheetId="59">#REF!</definedName>
    <definedName name="TopSection">#REF!</definedName>
    <definedName name="TRE_Test">#REF!</definedName>
    <definedName name="ttl.salaries" localSheetId="59">#REF!</definedName>
    <definedName name="ttl.salaries">#REF!</definedName>
    <definedName name="UMMC_DEAT" localSheetId="11">#REF!</definedName>
    <definedName name="UMMC_DEAT" localSheetId="12">#REF!</definedName>
    <definedName name="UMMC_DEAT" localSheetId="13">#REF!</definedName>
    <definedName name="UMMC_DEAT" localSheetId="14">#REF!</definedName>
    <definedName name="UMMC_DEAT" localSheetId="15">#REF!</definedName>
    <definedName name="UMMC_DEAT" localSheetId="16">#REF!</definedName>
    <definedName name="UMMC_DEAT" localSheetId="17">#REF!</definedName>
    <definedName name="UMMC_DEAT" localSheetId="18">#REF!</definedName>
    <definedName name="UMMC_DEAT" localSheetId="19">#REF!</definedName>
    <definedName name="UMMC_DEAT" localSheetId="20">#REF!</definedName>
    <definedName name="UMMC_DEAT" localSheetId="21">#REF!</definedName>
    <definedName name="UMMC_DEAT" localSheetId="22">#REF!</definedName>
    <definedName name="UMMC_DEAT" localSheetId="23">#REF!</definedName>
    <definedName name="UMMC_DEAT" localSheetId="24">#REF!</definedName>
    <definedName name="UMMC_DEAT" localSheetId="25">#REF!</definedName>
    <definedName name="UMMC_DEAT" localSheetId="26">#REF!</definedName>
    <definedName name="UMMC_DEAT" localSheetId="28">#REF!</definedName>
    <definedName name="UMMC_DEAT" localSheetId="29">#REF!</definedName>
    <definedName name="UMMC_DEAT" localSheetId="30">#REF!</definedName>
    <definedName name="UMMC_DEAT" localSheetId="31">#REF!</definedName>
    <definedName name="UMMC_DEAT" localSheetId="32">#REF!</definedName>
    <definedName name="UMMC_DEAT" localSheetId="33">#REF!</definedName>
    <definedName name="UMMC_DEAT" localSheetId="34">#REF!</definedName>
    <definedName name="UMMC_DEAT" localSheetId="35">#REF!</definedName>
    <definedName name="UMMC_DEAT" localSheetId="36">#REF!</definedName>
    <definedName name="UMMC_DEAT" localSheetId="37">#REF!</definedName>
    <definedName name="UMMC_DEAT" localSheetId="38">#REF!</definedName>
    <definedName name="UMMC_DEAT" localSheetId="39">#REF!</definedName>
    <definedName name="UMMC_DEAT" localSheetId="40">#REF!</definedName>
    <definedName name="UMMC_DEAT" localSheetId="41">#REF!</definedName>
    <definedName name="UMMC_DEAT" localSheetId="42">#REF!</definedName>
    <definedName name="UMMC_DEAT" localSheetId="43">#REF!</definedName>
    <definedName name="UMMC_DEAT" localSheetId="44">#REF!</definedName>
    <definedName name="UMMC_DEAT" localSheetId="45">#REF!</definedName>
    <definedName name="UMMC_DEAT" localSheetId="47">#REF!</definedName>
    <definedName name="UMMC_DEAT" localSheetId="48">#REF!</definedName>
    <definedName name="UMMC_DEAT" localSheetId="49">#REF!</definedName>
    <definedName name="UMMC_DEAT" localSheetId="50">#REF!</definedName>
    <definedName name="UMMC_DEAT" localSheetId="51">#REF!</definedName>
    <definedName name="UMMC_DEAT" localSheetId="52">#REF!</definedName>
    <definedName name="UMMC_DEAT" localSheetId="53">#REF!</definedName>
    <definedName name="UMMC_DEAT" localSheetId="54">#REF!</definedName>
    <definedName name="UMMC_DEAT" localSheetId="55">#REF!</definedName>
    <definedName name="UMMC_DEAT" localSheetId="56">#REF!</definedName>
    <definedName name="UMMC_DEAT" localSheetId="57">#REF!</definedName>
    <definedName name="UMMC_DEAT" localSheetId="58">#REF!</definedName>
    <definedName name="UMMC_DEAT" localSheetId="59">#REF!</definedName>
    <definedName name="UMMC_DEAT">#REF!</definedName>
    <definedName name="UR_Rev_I" localSheetId="59">#REF!</definedName>
    <definedName name="UR_Rev_I">#REF!</definedName>
    <definedName name="UR22_Schedule" localSheetId="11">#REF!:#REF!</definedName>
    <definedName name="UR22_Schedule" localSheetId="18">#REF!:#REF!</definedName>
    <definedName name="UR22_Schedule">#REF!:#REF!</definedName>
    <definedName name="UR23_Schedule" localSheetId="11">#REF!:#REF!</definedName>
    <definedName name="UR23_Schedule" localSheetId="18">#REF!:#REF!</definedName>
    <definedName name="UR23_Schedule">#REF!:#REF!</definedName>
    <definedName name="UR24_Schedule" localSheetId="11">#REF!:#REF!</definedName>
    <definedName name="UR24_Schedule" localSheetId="18">#REF!:#REF!</definedName>
    <definedName name="UR24_Schedule">#REF!:#REF!</definedName>
    <definedName name="UR25_Schedule" localSheetId="11">#REF!:#REF!</definedName>
    <definedName name="UR25_Schedule" localSheetId="18">#REF!:#REF!</definedName>
    <definedName name="UR25_Schedule">#REF!:#REF!</definedName>
    <definedName name="URS_Schedule" localSheetId="59">#REF!</definedName>
    <definedName name="URS_Schedule">#REF!</definedName>
    <definedName name="W">41382.0672453704</definedName>
    <definedName name="WN_S">#REF!</definedName>
    <definedName name="wrn.all." hidden="1">{#N/A,#N/A,FALSE,"UMMS SUM";#N/A,#N/A,FALSE,"HOSP. SUM";#N/A,#N/A,FALSE,"CAN SUM";#N/A,#N/A,FALSE,"STC SUM";#N/A,#N/A,FALSE,"ANESTH";#N/A,#N/A,FALSE,"DERM";#N/A,#N/A,FALSE,"DIAG RAD";#N/A,#N/A,FALSE,"EMER";#N/A,#N/A,FALSE,"FAM MED";#N/A,#N/A,FALSE,"INFECT";#N/A,#N/A,FALSE,"HUMAN VIR";#N/A,#N/A,FALSE,"MED";#N/A,#N/A,FALSE,"NEUR";#N/A,#N/A,FALSE,"NEUROSURG";#N/A,#N/A,FALSE,"OB GYN";#N/A,#N/A,FALSE,"OPHTHAL";#N/A,#N/A,FALSE,"PATH";#N/A,#N/A,FALSE,"PEDS";#N/A,#N/A,FALSE,"PSYCH";#N/A,#N/A,FALSE,"QUAL ASSUR";#N/A,#N/A,FALSE,"REHAB";#N/A,#N/A,FALSE,"SURG";#N/A,#N/A,FALSE,"DENTISTRY";#N/A,#N/A,FALSE,"PHARMACY";#N/A,#N/A,FALSE,"CANCER";#N/A,#N/A,FALSE,"RAD ONC";#N/A,#N/A,FALSE,"CRITICAL";#N/A,#N/A,FALSE,"SPORTS"}</definedName>
    <definedName name="ytd_act_undefined">#REF!</definedName>
    <definedName name="Z_1D6B430E_C961_4A2D_BBA1_1E218536CA59_.wvu.Cols" hidden="1">#REF!,#REF!</definedName>
    <definedName name="Z_2AB953C5_0410_4C2C_8C2A_C9A17F9DFF3C_.wvu.Rows" hidden="1">#REF!,#REF!,#REF!,#REF!,#REF!,#REF!,#REF!,#REF!,#REF!</definedName>
    <definedName name="Z_7543B616_0790_431E_ABAF_C58EB9223112_.wvu.Cols" hidden="1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742" l="1"/>
  <c r="B18" i="1742"/>
  <c r="E21" i="1742"/>
  <c r="D21" i="1742"/>
  <c r="F5" i="1744"/>
  <c r="D6" i="1743" l="1"/>
  <c r="B41" i="1742"/>
  <c r="B45" i="1742" l="1"/>
  <c r="B21" i="1742"/>
  <c r="C44" i="1741" l="1"/>
  <c r="C32" i="1741" s="1"/>
  <c r="G44" i="1741"/>
  <c r="G32" i="1741" s="1"/>
  <c r="B31" i="1741" l="1"/>
  <c r="B97" i="1741"/>
  <c r="B71" i="1741" s="1"/>
  <c r="C97" i="1741"/>
  <c r="C71" i="1741" s="1"/>
  <c r="B84" i="1741" s="1"/>
  <c r="B58" i="1741" l="1"/>
  <c r="H52" i="1744"/>
  <c r="E108" i="1746"/>
  <c r="F108" i="1746"/>
  <c r="G108" i="1746"/>
  <c r="H108" i="1746"/>
  <c r="D112" i="1746" s="1"/>
  <c r="D108" i="1746"/>
  <c r="I98" i="1746"/>
  <c r="I99" i="1746"/>
  <c r="I108" i="1746" s="1"/>
  <c r="D114" i="1746" s="1"/>
  <c r="I100" i="1746"/>
  <c r="I101" i="1746"/>
  <c r="I102" i="1746"/>
  <c r="I103" i="1746"/>
  <c r="I104" i="1746"/>
  <c r="I105" i="1746"/>
  <c r="I106" i="1746"/>
  <c r="I97" i="1746"/>
  <c r="I92" i="1746" l="1"/>
  <c r="I90" i="1746"/>
  <c r="I89" i="1746"/>
  <c r="I88" i="1746"/>
  <c r="I79" i="1746"/>
  <c r="I77" i="1746"/>
  <c r="I76" i="1746"/>
  <c r="I75" i="1746"/>
  <c r="I70" i="1746"/>
  <c r="I68" i="1746"/>
  <c r="I67" i="1746"/>
  <c r="I66" i="1746"/>
  <c r="I65" i="1746"/>
  <c r="I64" i="1746"/>
  <c r="I63" i="1746"/>
  <c r="I62" i="1746"/>
  <c r="I61" i="1746"/>
  <c r="I60" i="1746"/>
  <c r="I54" i="1746"/>
  <c r="I52" i="1746"/>
  <c r="I51" i="1746"/>
  <c r="I50" i="1746"/>
  <c r="I49" i="1746"/>
  <c r="I45" i="1746"/>
  <c r="I43" i="1746"/>
  <c r="I42" i="1746"/>
  <c r="I41" i="1746"/>
  <c r="I36" i="1746"/>
  <c r="I31" i="1746"/>
  <c r="I29" i="1746"/>
  <c r="I28" i="1746"/>
  <c r="I27" i="1746"/>
  <c r="I26" i="1746"/>
  <c r="I25" i="1746"/>
  <c r="I20" i="1746"/>
  <c r="I18" i="1746"/>
  <c r="I17" i="1746"/>
  <c r="I16" i="1746"/>
  <c r="I15" i="1746"/>
  <c r="I14" i="1746"/>
  <c r="I13" i="1746"/>
  <c r="I12" i="1746"/>
  <c r="I11" i="1746"/>
  <c r="I10" i="1746"/>
  <c r="I9" i="1746"/>
  <c r="I6" i="1746"/>
  <c r="C71" i="1747" l="1"/>
  <c r="G68" i="1747"/>
  <c r="D68" i="1747"/>
  <c r="F67" i="1747"/>
  <c r="E67" i="1747"/>
  <c r="D67" i="1747"/>
  <c r="H60" i="1747"/>
  <c r="H70" i="1747" s="1"/>
  <c r="G59" i="1747"/>
  <c r="D59" i="1747"/>
  <c r="H58" i="1747"/>
  <c r="G58" i="1747"/>
  <c r="F58" i="1747"/>
  <c r="D58" i="1747"/>
  <c r="C58" i="1747"/>
  <c r="H57" i="1747"/>
  <c r="C55" i="1747"/>
  <c r="H69" i="1747" s="1"/>
  <c r="H53" i="1747"/>
  <c r="H68" i="1747" s="1"/>
  <c r="G53" i="1747"/>
  <c r="F53" i="1747"/>
  <c r="F68" i="1747" s="1"/>
  <c r="D53" i="1747"/>
  <c r="C53" i="1747"/>
  <c r="C68" i="1747" s="1"/>
  <c r="H52" i="1747"/>
  <c r="G52" i="1747"/>
  <c r="F52" i="1747"/>
  <c r="D52" i="1747"/>
  <c r="C52" i="1747"/>
  <c r="B52" i="1747"/>
  <c r="H51" i="1747"/>
  <c r="G51" i="1747"/>
  <c r="F51" i="1747"/>
  <c r="D51" i="1747"/>
  <c r="C51" i="1747"/>
  <c r="B51" i="1747"/>
  <c r="H50" i="1747"/>
  <c r="G50" i="1747"/>
  <c r="F50" i="1747"/>
  <c r="D50" i="1747"/>
  <c r="C50" i="1747"/>
  <c r="B50" i="1747"/>
  <c r="H48" i="1747"/>
  <c r="H67" i="1747" s="1"/>
  <c r="G48" i="1747"/>
  <c r="G67" i="1747" s="1"/>
  <c r="F48" i="1747"/>
  <c r="E48" i="1747"/>
  <c r="D48" i="1747"/>
  <c r="C48" i="1747"/>
  <c r="C67" i="1747" s="1"/>
  <c r="H47" i="1747"/>
  <c r="G47" i="1747"/>
  <c r="D47" i="1747"/>
  <c r="C47" i="1747"/>
  <c r="B47" i="1747"/>
  <c r="A47" i="1747"/>
  <c r="H46" i="1747"/>
  <c r="G46" i="1747"/>
  <c r="F46" i="1747"/>
  <c r="D46" i="1747"/>
  <c r="C46" i="1747"/>
  <c r="B46" i="1747"/>
  <c r="A46" i="1747"/>
  <c r="H45" i="1747"/>
  <c r="G45" i="1747"/>
  <c r="D45" i="1747"/>
  <c r="C45" i="1747"/>
  <c r="B45" i="1747"/>
  <c r="A45" i="1747"/>
  <c r="H44" i="1747"/>
  <c r="G44" i="1747"/>
  <c r="F44" i="1747"/>
  <c r="D44" i="1747"/>
  <c r="C44" i="1747"/>
  <c r="B44" i="1747"/>
  <c r="A44" i="1747"/>
  <c r="H43" i="1747"/>
  <c r="G43" i="1747"/>
  <c r="D43" i="1747"/>
  <c r="C43" i="1747"/>
  <c r="B43" i="1747"/>
  <c r="A43" i="1747"/>
  <c r="H42" i="1747"/>
  <c r="G42" i="1747"/>
  <c r="F42" i="1747"/>
  <c r="D42" i="1747"/>
  <c r="C42" i="1747"/>
  <c r="B42" i="1747"/>
  <c r="A42" i="1747"/>
  <c r="H41" i="1747"/>
  <c r="G41" i="1747"/>
  <c r="F41" i="1747"/>
  <c r="E41" i="1747"/>
  <c r="D41" i="1747"/>
  <c r="C41" i="1747"/>
  <c r="B41" i="1747"/>
  <c r="A41" i="1747"/>
  <c r="H40" i="1747"/>
  <c r="G40" i="1747"/>
  <c r="F40" i="1747"/>
  <c r="D40" i="1747"/>
  <c r="C40" i="1747"/>
  <c r="B40" i="1747"/>
  <c r="A40" i="1747"/>
  <c r="H39" i="1747"/>
  <c r="G39" i="1747"/>
  <c r="F39" i="1747"/>
  <c r="D39" i="1747"/>
  <c r="C39" i="1747"/>
  <c r="B39" i="1747"/>
  <c r="A39" i="1747"/>
  <c r="H37" i="1747"/>
  <c r="H66" i="1747" s="1"/>
  <c r="G37" i="1747"/>
  <c r="G66" i="1747" s="1"/>
  <c r="F37" i="1747"/>
  <c r="F66" i="1747" s="1"/>
  <c r="D37" i="1747"/>
  <c r="D66" i="1747" s="1"/>
  <c r="C37" i="1747"/>
  <c r="C66" i="1747" s="1"/>
  <c r="H36" i="1747"/>
  <c r="G36" i="1747"/>
  <c r="F36" i="1747"/>
  <c r="C36" i="1747"/>
  <c r="H35" i="1747"/>
  <c r="G35" i="1747"/>
  <c r="F35" i="1747"/>
  <c r="D35" i="1747"/>
  <c r="C35" i="1747"/>
  <c r="H34" i="1747"/>
  <c r="G34" i="1747"/>
  <c r="F34" i="1747"/>
  <c r="C34" i="1747"/>
  <c r="H33" i="1747"/>
  <c r="G33" i="1747"/>
  <c r="F33" i="1747"/>
  <c r="D33" i="1747"/>
  <c r="C33" i="1747"/>
  <c r="H31" i="1747"/>
  <c r="H65" i="1747" s="1"/>
  <c r="G31" i="1747"/>
  <c r="G65" i="1747" s="1"/>
  <c r="F31" i="1747"/>
  <c r="F65" i="1747" s="1"/>
  <c r="D31" i="1747"/>
  <c r="D65" i="1747" s="1"/>
  <c r="C31" i="1747"/>
  <c r="C65" i="1747" s="1"/>
  <c r="H30" i="1747"/>
  <c r="G30" i="1747"/>
  <c r="F30" i="1747"/>
  <c r="D30" i="1747"/>
  <c r="C30" i="1747"/>
  <c r="B30" i="1747"/>
  <c r="H29" i="1747"/>
  <c r="G29" i="1747"/>
  <c r="F29" i="1747"/>
  <c r="D29" i="1747"/>
  <c r="C29" i="1747"/>
  <c r="B29" i="1747"/>
  <c r="H28" i="1747"/>
  <c r="G28" i="1747"/>
  <c r="F28" i="1747"/>
  <c r="D28" i="1747"/>
  <c r="C28" i="1747"/>
  <c r="B28" i="1747"/>
  <c r="H26" i="1747"/>
  <c r="H64" i="1747" s="1"/>
  <c r="G26" i="1747"/>
  <c r="G64" i="1747" s="1"/>
  <c r="F26" i="1747"/>
  <c r="F64" i="1747" s="1"/>
  <c r="E26" i="1747"/>
  <c r="E64" i="1747" s="1"/>
  <c r="D26" i="1747"/>
  <c r="D64" i="1747" s="1"/>
  <c r="C26" i="1747"/>
  <c r="C64" i="1747" s="1"/>
  <c r="H24" i="1747"/>
  <c r="H63" i="1747" s="1"/>
  <c r="G24" i="1747"/>
  <c r="G63" i="1747" s="1"/>
  <c r="F24" i="1747"/>
  <c r="F63" i="1747" s="1"/>
  <c r="E24" i="1747"/>
  <c r="E63" i="1747" s="1"/>
  <c r="D24" i="1747"/>
  <c r="D63" i="1747" s="1"/>
  <c r="C24" i="1747"/>
  <c r="C63" i="1747" s="1"/>
  <c r="H23" i="1747"/>
  <c r="G23" i="1747"/>
  <c r="F23" i="1747"/>
  <c r="D23" i="1747"/>
  <c r="C23" i="1747"/>
  <c r="B23" i="1747"/>
  <c r="A23" i="1747"/>
  <c r="H22" i="1747"/>
  <c r="G22" i="1747"/>
  <c r="E22" i="1747"/>
  <c r="D22" i="1747"/>
  <c r="C22" i="1747"/>
  <c r="B22" i="1747"/>
  <c r="A22" i="1747"/>
  <c r="H21" i="1747"/>
  <c r="G21" i="1747"/>
  <c r="F21" i="1747"/>
  <c r="D21" i="1747"/>
  <c r="C21" i="1747"/>
  <c r="B21" i="1747"/>
  <c r="A21" i="1747"/>
  <c r="H20" i="1747"/>
  <c r="G20" i="1747"/>
  <c r="E20" i="1747"/>
  <c r="D20" i="1747"/>
  <c r="C20" i="1747"/>
  <c r="B20" i="1747"/>
  <c r="A20" i="1747"/>
  <c r="H19" i="1747"/>
  <c r="G19" i="1747"/>
  <c r="F19" i="1747"/>
  <c r="E19" i="1747"/>
  <c r="D19" i="1747"/>
  <c r="C19" i="1747"/>
  <c r="B19" i="1747"/>
  <c r="A19" i="1747"/>
  <c r="H17" i="1747"/>
  <c r="H62" i="1747" s="1"/>
  <c r="G17" i="1747"/>
  <c r="G62" i="1747" s="1"/>
  <c r="F17" i="1747"/>
  <c r="F62" i="1747" s="1"/>
  <c r="E17" i="1747"/>
  <c r="E62" i="1747" s="1"/>
  <c r="D17" i="1747"/>
  <c r="D62" i="1747" s="1"/>
  <c r="C17" i="1747"/>
  <c r="C62" i="1747" s="1"/>
  <c r="H16" i="1747"/>
  <c r="G16" i="1747"/>
  <c r="F16" i="1747"/>
  <c r="E16" i="1747"/>
  <c r="D16" i="1747"/>
  <c r="C16" i="1747"/>
  <c r="B16" i="1747"/>
  <c r="A16" i="1747"/>
  <c r="H15" i="1747"/>
  <c r="G15" i="1747"/>
  <c r="F15" i="1747"/>
  <c r="E15" i="1747"/>
  <c r="D15" i="1747"/>
  <c r="C15" i="1747"/>
  <c r="B15" i="1747"/>
  <c r="A15" i="1747"/>
  <c r="H14" i="1747"/>
  <c r="G14" i="1747"/>
  <c r="F14" i="1747"/>
  <c r="D14" i="1747"/>
  <c r="C14" i="1747"/>
  <c r="B14" i="1747"/>
  <c r="A14" i="1747"/>
  <c r="H13" i="1747"/>
  <c r="G13" i="1747"/>
  <c r="F13" i="1747"/>
  <c r="D13" i="1747"/>
  <c r="C13" i="1747"/>
  <c r="B13" i="1747"/>
  <c r="A13" i="1747"/>
  <c r="H12" i="1747"/>
  <c r="G12" i="1747"/>
  <c r="F12" i="1747"/>
  <c r="D12" i="1747"/>
  <c r="C12" i="1747"/>
  <c r="B12" i="1747"/>
  <c r="A12" i="1747"/>
  <c r="H11" i="1747"/>
  <c r="G11" i="1747"/>
  <c r="F11" i="1747"/>
  <c r="D11" i="1747"/>
  <c r="C11" i="1747"/>
  <c r="B11" i="1747"/>
  <c r="A11" i="1747"/>
  <c r="G10" i="1747"/>
  <c r="F10" i="1747"/>
  <c r="D10" i="1747"/>
  <c r="C10" i="1747"/>
  <c r="B10" i="1747"/>
  <c r="A10" i="1747"/>
  <c r="H9" i="1747"/>
  <c r="G9" i="1747"/>
  <c r="F9" i="1747"/>
  <c r="D9" i="1747"/>
  <c r="C9" i="1747"/>
  <c r="B9" i="1747"/>
  <c r="A9" i="1747"/>
  <c r="H8" i="1747"/>
  <c r="G8" i="1747"/>
  <c r="F8" i="1747"/>
  <c r="E8" i="1747"/>
  <c r="D8" i="1747"/>
  <c r="C8" i="1747"/>
  <c r="B8" i="1747"/>
  <c r="A8" i="1747"/>
  <c r="H7" i="1747"/>
  <c r="G7" i="1747"/>
  <c r="F7" i="1747"/>
  <c r="E7" i="1747"/>
  <c r="D7" i="1747"/>
  <c r="C7" i="1747"/>
  <c r="B7" i="1747"/>
  <c r="A7" i="1747"/>
  <c r="H5" i="1747"/>
  <c r="H71" i="1747" s="1"/>
  <c r="G5" i="1747"/>
  <c r="G71" i="1747" s="1"/>
  <c r="F5" i="1747"/>
  <c r="F71" i="1747" s="1"/>
  <c r="C5" i="1747"/>
  <c r="G51" i="1744"/>
  <c r="E51" i="1744"/>
  <c r="C51" i="1744"/>
  <c r="E50" i="1744"/>
  <c r="C50" i="1744"/>
  <c r="E49" i="1744"/>
  <c r="C49" i="1744"/>
  <c r="E48" i="1744"/>
  <c r="C48" i="1744"/>
  <c r="C47" i="1744"/>
  <c r="C46" i="1744"/>
  <c r="C45" i="1744"/>
  <c r="C44" i="1744"/>
  <c r="C43" i="1744"/>
  <c r="C42" i="1744"/>
  <c r="C41" i="1744"/>
  <c r="C40" i="1744"/>
  <c r="C39" i="1744"/>
  <c r="C38" i="1744"/>
  <c r="C37" i="1744"/>
  <c r="C36" i="1744"/>
  <c r="C35" i="1744"/>
  <c r="C34" i="1744"/>
  <c r="C33" i="1744"/>
  <c r="C32" i="1744"/>
  <c r="C31" i="1744"/>
  <c r="C30" i="1744"/>
  <c r="C29" i="1744"/>
  <c r="C28" i="1744"/>
  <c r="C27" i="1744"/>
  <c r="C26" i="1744"/>
  <c r="C25" i="1744"/>
  <c r="C24" i="1744"/>
  <c r="C23" i="1744"/>
  <c r="C22" i="1744"/>
  <c r="C21" i="1744"/>
  <c r="C20" i="1744"/>
  <c r="C19" i="1744"/>
  <c r="C18" i="1744"/>
  <c r="C17" i="1744"/>
  <c r="C16" i="1744"/>
  <c r="C15" i="1744"/>
  <c r="C14" i="1744"/>
  <c r="C13" i="1744"/>
  <c r="C12" i="1744"/>
  <c r="C11" i="1744"/>
  <c r="C10" i="1744"/>
  <c r="C9" i="1744"/>
  <c r="C8" i="1744"/>
  <c r="C7" i="1744"/>
  <c r="C6" i="1744"/>
  <c r="C5" i="1744"/>
  <c r="C4" i="1744"/>
  <c r="C3" i="1744"/>
  <c r="B12" i="1743"/>
  <c r="B11" i="1743"/>
  <c r="D11" i="1743" s="1"/>
  <c r="B10" i="1743"/>
  <c r="D10" i="1743" s="1"/>
  <c r="B9" i="1743"/>
  <c r="D9" i="1743" s="1"/>
  <c r="B8" i="1743"/>
  <c r="D8" i="1743" s="1"/>
  <c r="B7" i="1743"/>
  <c r="D7" i="1743" s="1"/>
  <c r="B6" i="1743"/>
  <c r="B5" i="1743"/>
  <c r="B4" i="1743"/>
  <c r="B3" i="1743"/>
  <c r="D3" i="1743" s="1"/>
  <c r="B44" i="1742"/>
  <c r="B43" i="1742"/>
  <c r="B42" i="1742"/>
  <c r="B39" i="1742"/>
  <c r="B38" i="1742"/>
  <c r="B37" i="1742"/>
  <c r="B36" i="1742"/>
  <c r="C70" i="1741"/>
  <c r="B57" i="1741" s="1"/>
  <c r="B70" i="1741"/>
  <c r="C69" i="1741"/>
  <c r="B69" i="1741"/>
  <c r="C68" i="1741"/>
  <c r="B68" i="1741"/>
  <c r="C67" i="1741"/>
  <c r="B17" i="1742" s="1"/>
  <c r="B67" i="1741"/>
  <c r="C66" i="1741"/>
  <c r="B16" i="1742" s="1"/>
  <c r="B66" i="1741"/>
  <c r="C65" i="1741"/>
  <c r="B52" i="1741" s="1"/>
  <c r="B65" i="1741"/>
  <c r="B78" i="1741" s="1"/>
  <c r="C64" i="1741"/>
  <c r="B14" i="1742" s="1"/>
  <c r="B64" i="1741"/>
  <c r="C63" i="1741"/>
  <c r="B50" i="1741" s="1"/>
  <c r="B63" i="1741"/>
  <c r="C62" i="1741"/>
  <c r="B12" i="1742" s="1"/>
  <c r="B62" i="1741"/>
  <c r="C61" i="1741"/>
  <c r="B11" i="1742" s="1"/>
  <c r="B61" i="1741"/>
  <c r="H37" i="1741"/>
  <c r="H36" i="1741"/>
  <c r="H35" i="1741"/>
  <c r="H34" i="1741"/>
  <c r="H33" i="1741"/>
  <c r="F31" i="1741"/>
  <c r="E31" i="1741"/>
  <c r="D31" i="1741"/>
  <c r="C31" i="1741"/>
  <c r="F30" i="1741"/>
  <c r="E30" i="1741"/>
  <c r="D30" i="1741"/>
  <c r="C30" i="1741"/>
  <c r="B30" i="1741"/>
  <c r="F29" i="1741"/>
  <c r="E29" i="1741"/>
  <c r="D29" i="1741"/>
  <c r="C29" i="1741"/>
  <c r="B29" i="1741"/>
  <c r="D28" i="1741"/>
  <c r="C28" i="1741"/>
  <c r="B28" i="1741"/>
  <c r="D27" i="1741"/>
  <c r="C27" i="1741"/>
  <c r="B27" i="1741"/>
  <c r="D26" i="1741"/>
  <c r="C26" i="1741"/>
  <c r="B26" i="1741"/>
  <c r="D25" i="1741"/>
  <c r="C25" i="1741"/>
  <c r="B25" i="1741"/>
  <c r="D24" i="1741"/>
  <c r="C24" i="1741"/>
  <c r="B24" i="1741"/>
  <c r="D23" i="1741"/>
  <c r="C23" i="1741"/>
  <c r="B23" i="1741"/>
  <c r="D22" i="1741"/>
  <c r="C22" i="1741"/>
  <c r="B22" i="1741"/>
  <c r="G50" i="1744"/>
  <c r="G49" i="1744"/>
  <c r="G48" i="1744"/>
  <c r="G47" i="1744"/>
  <c r="G46" i="1744"/>
  <c r="G45" i="1744"/>
  <c r="G44" i="1744"/>
  <c r="G43" i="1744"/>
  <c r="G42" i="1744"/>
  <c r="G41" i="1744"/>
  <c r="G40" i="1744"/>
  <c r="G39" i="1744"/>
  <c r="G38" i="1744"/>
  <c r="G37" i="1744"/>
  <c r="G36" i="1744"/>
  <c r="G35" i="1744"/>
  <c r="G34" i="1744"/>
  <c r="G33" i="1744"/>
  <c r="G32" i="1744"/>
  <c r="G31" i="1744"/>
  <c r="G30" i="1744"/>
  <c r="G29" i="1744"/>
  <c r="G28" i="1744"/>
  <c r="G27" i="1744"/>
  <c r="G26" i="1744"/>
  <c r="G25" i="1744"/>
  <c r="G24" i="1744"/>
  <c r="G23" i="1744"/>
  <c r="G22" i="1744"/>
  <c r="G21" i="1744"/>
  <c r="G20" i="1744"/>
  <c r="G19" i="1744"/>
  <c r="G18" i="1744"/>
  <c r="G17" i="1744"/>
  <c r="G16" i="1744"/>
  <c r="G15" i="1744"/>
  <c r="G14" i="1744"/>
  <c r="G13" i="1744"/>
  <c r="G12" i="1744"/>
  <c r="G11" i="1744"/>
  <c r="G10" i="1744"/>
  <c r="G9" i="1744"/>
  <c r="G8" i="1744"/>
  <c r="G7" i="1744"/>
  <c r="G6" i="1744"/>
  <c r="G5" i="1744"/>
  <c r="G4" i="1744"/>
  <c r="G3" i="1744"/>
  <c r="C26" i="1739"/>
  <c r="B26" i="1739"/>
  <c r="C25" i="1739"/>
  <c r="B25" i="1739"/>
  <c r="C24" i="1739"/>
  <c r="B24" i="1739"/>
  <c r="C23" i="1739"/>
  <c r="B23" i="1739"/>
  <c r="C22" i="1739"/>
  <c r="B22" i="1739"/>
  <c r="C21" i="1739"/>
  <c r="B21" i="1739"/>
  <c r="C20" i="1739"/>
  <c r="B20" i="1739"/>
  <c r="C19" i="1739"/>
  <c r="B19" i="1739"/>
  <c r="C18" i="1739"/>
  <c r="B18" i="1739"/>
  <c r="B27" i="1739" s="1"/>
  <c r="C17" i="1739"/>
  <c r="B17" i="1739"/>
  <c r="C8" i="1739"/>
  <c r="B8" i="1739"/>
  <c r="C7" i="1739"/>
  <c r="B7" i="1739"/>
  <c r="C6" i="1739"/>
  <c r="B6" i="1739"/>
  <c r="C5" i="1739"/>
  <c r="B5" i="1739"/>
  <c r="C4" i="1739"/>
  <c r="B4" i="1739"/>
  <c r="C52" i="1738"/>
  <c r="D51" i="1744"/>
  <c r="I51" i="1744" s="1"/>
  <c r="D50" i="1744"/>
  <c r="F49" i="1738"/>
  <c r="D48" i="1744"/>
  <c r="I48" i="1744" s="1"/>
  <c r="E47" i="1744"/>
  <c r="D47" i="1744"/>
  <c r="E46" i="1744"/>
  <c r="E45" i="1744"/>
  <c r="E44" i="1744"/>
  <c r="D44" i="1744"/>
  <c r="E43" i="1744"/>
  <c r="D43" i="1744"/>
  <c r="E42" i="1744"/>
  <c r="D42" i="1744"/>
  <c r="E41" i="1744"/>
  <c r="E40" i="1744"/>
  <c r="E39" i="1744"/>
  <c r="E38" i="1744"/>
  <c r="D38" i="1744"/>
  <c r="D37" i="1744"/>
  <c r="E36" i="1744"/>
  <c r="D36" i="1744"/>
  <c r="E35" i="1744"/>
  <c r="E34" i="1744"/>
  <c r="D34" i="1744"/>
  <c r="E33" i="1744"/>
  <c r="D33" i="1744"/>
  <c r="E32" i="1744"/>
  <c r="D32" i="1744"/>
  <c r="E31" i="1744"/>
  <c r="D31" i="1744"/>
  <c r="E30" i="1744"/>
  <c r="E29" i="1744"/>
  <c r="D29" i="1744"/>
  <c r="I29" i="1744" s="1"/>
  <c r="E28" i="1744"/>
  <c r="D28" i="1744"/>
  <c r="E27" i="1744"/>
  <c r="E26" i="1744"/>
  <c r="D26" i="1744"/>
  <c r="E25" i="1744"/>
  <c r="E24" i="1744"/>
  <c r="D24" i="1744"/>
  <c r="E23" i="1744"/>
  <c r="D23" i="1744"/>
  <c r="E22" i="1744"/>
  <c r="D22" i="1744"/>
  <c r="E21" i="1744"/>
  <c r="D21" i="1744"/>
  <c r="E20" i="1744"/>
  <c r="D20" i="1744"/>
  <c r="E19" i="1744"/>
  <c r="D19" i="1744"/>
  <c r="E18" i="1744"/>
  <c r="D18" i="1744"/>
  <c r="E17" i="1744"/>
  <c r="D17" i="1744"/>
  <c r="E16" i="1744"/>
  <c r="D16" i="1744"/>
  <c r="E15" i="1744"/>
  <c r="D15" i="1744"/>
  <c r="E14" i="1744"/>
  <c r="D14" i="1744"/>
  <c r="E13" i="1744"/>
  <c r="E12" i="1744"/>
  <c r="E11" i="1744"/>
  <c r="E10" i="1744"/>
  <c r="D10" i="1744"/>
  <c r="E9" i="1744"/>
  <c r="E8" i="1744"/>
  <c r="D8" i="1744"/>
  <c r="E7" i="1744"/>
  <c r="D7" i="1744"/>
  <c r="E6" i="1744"/>
  <c r="D6" i="1744"/>
  <c r="E5" i="1744"/>
  <c r="D5" i="1744"/>
  <c r="E4" i="1744"/>
  <c r="D4" i="1744"/>
  <c r="E3" i="1744"/>
  <c r="I15" i="1744" l="1"/>
  <c r="I8" i="1744"/>
  <c r="I36" i="1744"/>
  <c r="I22" i="1744"/>
  <c r="I50" i="1744"/>
  <c r="I16" i="1744"/>
  <c r="I23" i="1744"/>
  <c r="F23" i="1745" s="1"/>
  <c r="G23" i="1745" s="1"/>
  <c r="H23" i="1745" s="1"/>
  <c r="I44" i="1744"/>
  <c r="I5" i="1744"/>
  <c r="F5" i="1745" s="1"/>
  <c r="G5" i="1745" s="1"/>
  <c r="H5" i="1745" s="1"/>
  <c r="I26" i="1744"/>
  <c r="I32" i="1744"/>
  <c r="F32" i="1745" s="1"/>
  <c r="G32" i="1745" s="1"/>
  <c r="H32" i="1745" s="1"/>
  <c r="I7" i="1744"/>
  <c r="F7" i="1745" s="1"/>
  <c r="G7" i="1745" s="1"/>
  <c r="H7" i="1745" s="1"/>
  <c r="I14" i="1744"/>
  <c r="F14" i="1745" s="1"/>
  <c r="G14" i="1745" s="1"/>
  <c r="H14" i="1745" s="1"/>
  <c r="I21" i="1744"/>
  <c r="F21" i="1745" s="1"/>
  <c r="G21" i="1745" s="1"/>
  <c r="H21" i="1745" s="1"/>
  <c r="I28" i="1744"/>
  <c r="F28" i="1745" s="1"/>
  <c r="G28" i="1745" s="1"/>
  <c r="H28" i="1745" s="1"/>
  <c r="I42" i="1744"/>
  <c r="F42" i="1745" s="1"/>
  <c r="G42" i="1745" s="1"/>
  <c r="H42" i="1745" s="1"/>
  <c r="I10" i="1744"/>
  <c r="F10" i="1745" s="1"/>
  <c r="G10" i="1745" s="1"/>
  <c r="H10" i="1745" s="1"/>
  <c r="I17" i="1744"/>
  <c r="F17" i="1745" s="1"/>
  <c r="G17" i="1745" s="1"/>
  <c r="H17" i="1745" s="1"/>
  <c r="I24" i="1744"/>
  <c r="F24" i="1745" s="1"/>
  <c r="G24" i="1745" s="1"/>
  <c r="H24" i="1745" s="1"/>
  <c r="I31" i="1744"/>
  <c r="I38" i="1744"/>
  <c r="F38" i="1745" s="1"/>
  <c r="G38" i="1745" s="1"/>
  <c r="H38" i="1745" s="1"/>
  <c r="I4" i="1744"/>
  <c r="F4" i="1745" s="1"/>
  <c r="G4" i="1745" s="1"/>
  <c r="H4" i="1745" s="1"/>
  <c r="I18" i="1744"/>
  <c r="F18" i="1745" s="1"/>
  <c r="G18" i="1745" s="1"/>
  <c r="H18" i="1745" s="1"/>
  <c r="I33" i="1744"/>
  <c r="F33" i="1745" s="1"/>
  <c r="G33" i="1745" s="1"/>
  <c r="H33" i="1745" s="1"/>
  <c r="I47" i="1744"/>
  <c r="F47" i="1745" s="1"/>
  <c r="G47" i="1745" s="1"/>
  <c r="H47" i="1745" s="1"/>
  <c r="I43" i="1744"/>
  <c r="F43" i="1745" s="1"/>
  <c r="G43" i="1745" s="1"/>
  <c r="H43" i="1745" s="1"/>
  <c r="I19" i="1744"/>
  <c r="F19" i="1745" s="1"/>
  <c r="G19" i="1745" s="1"/>
  <c r="H19" i="1745" s="1"/>
  <c r="I6" i="1744"/>
  <c r="F6" i="1745" s="1"/>
  <c r="G6" i="1745" s="1"/>
  <c r="H6" i="1745" s="1"/>
  <c r="I20" i="1744"/>
  <c r="F20" i="1745" s="1"/>
  <c r="G20" i="1745" s="1"/>
  <c r="H20" i="1745" s="1"/>
  <c r="I34" i="1744"/>
  <c r="F34" i="1745" s="1"/>
  <c r="G34" i="1745" s="1"/>
  <c r="H34" i="1745" s="1"/>
  <c r="F30" i="1738"/>
  <c r="F12" i="1738"/>
  <c r="F40" i="1738"/>
  <c r="E33" i="1745"/>
  <c r="E5" i="1745"/>
  <c r="E17" i="1745"/>
  <c r="E45" i="1745"/>
  <c r="E9" i="1745"/>
  <c r="F9" i="1738"/>
  <c r="F13" i="1738"/>
  <c r="E35" i="1745"/>
  <c r="E37" i="1745"/>
  <c r="E30" i="1745"/>
  <c r="F35" i="1738"/>
  <c r="B77" i="1741"/>
  <c r="B49" i="1741"/>
  <c r="B51" i="1741"/>
  <c r="B81" i="1741"/>
  <c r="B74" i="1741"/>
  <c r="H30" i="1741"/>
  <c r="D69" i="1741" s="1"/>
  <c r="C56" i="1741" s="1"/>
  <c r="H23" i="1741"/>
  <c r="D62" i="1741" s="1"/>
  <c r="H28" i="1741"/>
  <c r="D67" i="1741" s="1"/>
  <c r="C54" i="1741" s="1"/>
  <c r="H25" i="1741"/>
  <c r="D64" i="1741" s="1"/>
  <c r="C77" i="1741" s="1"/>
  <c r="F46" i="1738"/>
  <c r="I52" i="1745"/>
  <c r="E27" i="1745"/>
  <c r="F26" i="1738"/>
  <c r="F8" i="1738"/>
  <c r="D52" i="1738"/>
  <c r="F44" i="1738"/>
  <c r="F25" i="1738"/>
  <c r="F45" i="1738"/>
  <c r="C54" i="1745"/>
  <c r="E29" i="1745"/>
  <c r="H22" i="1741"/>
  <c r="D61" i="1741" s="1"/>
  <c r="B48" i="1741"/>
  <c r="H24" i="1741"/>
  <c r="D63" i="1741" s="1"/>
  <c r="B54" i="1741"/>
  <c r="B79" i="1741"/>
  <c r="B53" i="1741"/>
  <c r="B82" i="1741"/>
  <c r="B55" i="1741"/>
  <c r="B15" i="1742"/>
  <c r="H29" i="1741"/>
  <c r="D68" i="1741" s="1"/>
  <c r="C55" i="1741" s="1"/>
  <c r="B80" i="1741"/>
  <c r="H26" i="1741"/>
  <c r="D65" i="1741" s="1"/>
  <c r="F16" i="1745"/>
  <c r="G16" i="1745" s="1"/>
  <c r="H16" i="1745" s="1"/>
  <c r="C52" i="1744"/>
  <c r="D35" i="1744"/>
  <c r="F22" i="1745"/>
  <c r="G22" i="1745" s="1"/>
  <c r="H22" i="1745" s="1"/>
  <c r="F50" i="1745"/>
  <c r="G50" i="1745" s="1"/>
  <c r="H50" i="1745" s="1"/>
  <c r="F18" i="1738"/>
  <c r="F7" i="1738"/>
  <c r="F31" i="1738"/>
  <c r="F37" i="1738"/>
  <c r="D9" i="1744"/>
  <c r="F16" i="1738"/>
  <c r="F28" i="1738"/>
  <c r="F6" i="1738"/>
  <c r="D25" i="1744"/>
  <c r="D30" i="1744"/>
  <c r="D49" i="1744"/>
  <c r="F32" i="1738"/>
  <c r="F44" i="1745"/>
  <c r="G44" i="1745" s="1"/>
  <c r="H44" i="1745" s="1"/>
  <c r="F51" i="1745"/>
  <c r="G51" i="1745" s="1"/>
  <c r="H51" i="1745" s="1"/>
  <c r="F21" i="1738"/>
  <c r="F29" i="1738"/>
  <c r="D46" i="1744"/>
  <c r="D54" i="1745"/>
  <c r="E21" i="1745"/>
  <c r="D40" i="1744"/>
  <c r="E43" i="1745"/>
  <c r="E72" i="1747"/>
  <c r="B9" i="1739"/>
  <c r="C9" i="1739"/>
  <c r="H72" i="1747"/>
  <c r="G60" i="1747"/>
  <c r="G70" i="1747" s="1"/>
  <c r="F60" i="1747"/>
  <c r="F70" i="1747" s="1"/>
  <c r="F72" i="1747" s="1"/>
  <c r="D60" i="1747"/>
  <c r="D70" i="1747" s="1"/>
  <c r="D72" i="1747" s="1"/>
  <c r="C60" i="1747"/>
  <c r="C70" i="1747" s="1"/>
  <c r="C72" i="1747" s="1"/>
  <c r="G57" i="1747"/>
  <c r="F57" i="1747"/>
  <c r="D57" i="1747"/>
  <c r="C57" i="1747"/>
  <c r="F36" i="1745"/>
  <c r="G36" i="1745" s="1"/>
  <c r="H36" i="1745" s="1"/>
  <c r="G52" i="1744"/>
  <c r="B44" i="1741" s="1"/>
  <c r="B46" i="1742" s="1"/>
  <c r="F15" i="1745"/>
  <c r="G15" i="1745" s="1"/>
  <c r="H15" i="1745" s="1"/>
  <c r="F23" i="1738"/>
  <c r="F33" i="1738"/>
  <c r="F43" i="1738"/>
  <c r="F48" i="1738"/>
  <c r="F4" i="1738"/>
  <c r="F14" i="1738"/>
  <c r="F38" i="1738"/>
  <c r="B83" i="1741"/>
  <c r="B20" i="1742"/>
  <c r="E15" i="1745"/>
  <c r="E18" i="1745"/>
  <c r="F26" i="1745"/>
  <c r="G26" i="1745" s="1"/>
  <c r="H26" i="1745" s="1"/>
  <c r="E4" i="1745"/>
  <c r="D39" i="1744"/>
  <c r="F39" i="1738"/>
  <c r="F48" i="1745"/>
  <c r="G48" i="1745" s="1"/>
  <c r="H48" i="1745" s="1"/>
  <c r="E7" i="1745"/>
  <c r="E31" i="1745"/>
  <c r="F15" i="1738"/>
  <c r="E10" i="1745"/>
  <c r="E25" i="1745"/>
  <c r="F10" i="1738"/>
  <c r="F20" i="1738"/>
  <c r="F51" i="1738"/>
  <c r="C52" i="1740"/>
  <c r="B75" i="1741"/>
  <c r="D45" i="1744"/>
  <c r="E13" i="1745"/>
  <c r="E19" i="1745"/>
  <c r="E22" i="1745"/>
  <c r="E47" i="1745"/>
  <c r="F8" i="1745"/>
  <c r="G8" i="1745" s="1"/>
  <c r="H8" i="1745" s="1"/>
  <c r="E37" i="1744"/>
  <c r="E52" i="1744" s="1"/>
  <c r="E44" i="1741" s="1"/>
  <c r="E32" i="1741" s="1"/>
  <c r="F24" i="1738"/>
  <c r="F34" i="1738"/>
  <c r="F50" i="1738"/>
  <c r="F5" i="1738"/>
  <c r="D11" i="1744"/>
  <c r="F11" i="1738"/>
  <c r="H27" i="1741"/>
  <c r="D66" i="1741" s="1"/>
  <c r="F31" i="1745"/>
  <c r="G31" i="1745" s="1"/>
  <c r="H31" i="1745" s="1"/>
  <c r="E16" i="1745"/>
  <c r="E41" i="1745"/>
  <c r="F19" i="1738"/>
  <c r="D41" i="1744"/>
  <c r="F41" i="1738"/>
  <c r="E52" i="1738"/>
  <c r="C27" i="1739"/>
  <c r="B19" i="1742"/>
  <c r="D12" i="1744"/>
  <c r="E8" i="1745"/>
  <c r="F27" i="1738"/>
  <c r="D27" i="1744"/>
  <c r="F36" i="1738"/>
  <c r="B76" i="1741"/>
  <c r="B13" i="1742"/>
  <c r="B13" i="1743"/>
  <c r="D3" i="1744"/>
  <c r="I3" i="1744" s="1"/>
  <c r="C52" i="1745"/>
  <c r="E11" i="1745"/>
  <c r="E23" i="1745"/>
  <c r="E51" i="1745"/>
  <c r="D52" i="1745"/>
  <c r="E14" i="1745"/>
  <c r="E20" i="1745"/>
  <c r="B56" i="1741"/>
  <c r="F52" i="1744"/>
  <c r="E3" i="1745"/>
  <c r="E39" i="1745"/>
  <c r="F17" i="1738"/>
  <c r="F22" i="1738"/>
  <c r="F42" i="1738"/>
  <c r="F3" i="1738"/>
  <c r="F47" i="1738"/>
  <c r="E6" i="1745"/>
  <c r="D13" i="1744"/>
  <c r="F29" i="1745"/>
  <c r="G29" i="1745" s="1"/>
  <c r="H29" i="1745" s="1"/>
  <c r="I54" i="1745"/>
  <c r="E12" i="1745"/>
  <c r="E24" i="1745"/>
  <c r="E49" i="1745"/>
  <c r="E26" i="1745"/>
  <c r="E28" i="1745"/>
  <c r="E32" i="1745"/>
  <c r="E34" i="1745"/>
  <c r="E36" i="1745"/>
  <c r="E38" i="1745"/>
  <c r="E40" i="1745"/>
  <c r="E42" i="1745"/>
  <c r="E44" i="1745"/>
  <c r="E46" i="1745"/>
  <c r="E48" i="1745"/>
  <c r="E50" i="1745"/>
  <c r="G69" i="1747"/>
  <c r="I9" i="1744" l="1"/>
  <c r="F9" i="1745" s="1"/>
  <c r="G9" i="1745" s="1"/>
  <c r="H9" i="1745" s="1"/>
  <c r="I45" i="1744"/>
  <c r="F45" i="1745" s="1"/>
  <c r="G45" i="1745" s="1"/>
  <c r="H45" i="1745" s="1"/>
  <c r="I39" i="1744"/>
  <c r="F39" i="1745" s="1"/>
  <c r="G39" i="1745" s="1"/>
  <c r="H39" i="1745" s="1"/>
  <c r="I11" i="1744"/>
  <c r="F11" i="1745" s="1"/>
  <c r="G11" i="1745" s="1"/>
  <c r="H11" i="1745" s="1"/>
  <c r="I12" i="1744"/>
  <c r="F12" i="1745" s="1"/>
  <c r="G12" i="1745" s="1"/>
  <c r="H12" i="1745" s="1"/>
  <c r="I13" i="1744"/>
  <c r="F13" i="1745" s="1"/>
  <c r="G13" i="1745" s="1"/>
  <c r="H13" i="1745" s="1"/>
  <c r="I40" i="1744"/>
  <c r="F40" i="1745" s="1"/>
  <c r="G40" i="1745" s="1"/>
  <c r="H40" i="1745" s="1"/>
  <c r="I27" i="1744"/>
  <c r="F27" i="1745" s="1"/>
  <c r="G27" i="1745" s="1"/>
  <c r="H27" i="1745" s="1"/>
  <c r="I37" i="1744"/>
  <c r="F37" i="1745" s="1"/>
  <c r="G37" i="1745" s="1"/>
  <c r="H37" i="1745" s="1"/>
  <c r="I49" i="1744"/>
  <c r="F49" i="1745" s="1"/>
  <c r="G49" i="1745" s="1"/>
  <c r="H49" i="1745" s="1"/>
  <c r="I46" i="1744"/>
  <c r="F46" i="1745" s="1"/>
  <c r="G46" i="1745" s="1"/>
  <c r="H46" i="1745" s="1"/>
  <c r="I25" i="1744"/>
  <c r="F25" i="1745" s="1"/>
  <c r="G25" i="1745" s="1"/>
  <c r="H25" i="1745" s="1"/>
  <c r="I41" i="1744"/>
  <c r="F41" i="1745" s="1"/>
  <c r="G41" i="1745" s="1"/>
  <c r="H41" i="1745" s="1"/>
  <c r="I30" i="1744"/>
  <c r="F30" i="1745" s="1"/>
  <c r="G30" i="1745" s="1"/>
  <c r="H30" i="1745" s="1"/>
  <c r="I35" i="1744"/>
  <c r="F35" i="1745" s="1"/>
  <c r="G35" i="1745" s="1"/>
  <c r="H35" i="1745" s="1"/>
  <c r="E52" i="1745"/>
  <c r="D4" i="1743"/>
  <c r="F44" i="1741"/>
  <c r="F32" i="1741" s="1"/>
  <c r="C80" i="1741"/>
  <c r="C49" i="1741"/>
  <c r="C12" i="1742"/>
  <c r="C75" i="1741"/>
  <c r="C14" i="1742"/>
  <c r="C17" i="1742"/>
  <c r="C51" i="1741"/>
  <c r="B32" i="1741"/>
  <c r="C82" i="1741"/>
  <c r="C19" i="1742"/>
  <c r="C81" i="1741"/>
  <c r="C18" i="1742"/>
  <c r="C10" i="1743"/>
  <c r="B11" i="1741" s="1"/>
  <c r="D12" i="1743"/>
  <c r="D52" i="1744"/>
  <c r="I52" i="1744" s="1"/>
  <c r="C5" i="1743"/>
  <c r="B5" i="1741" s="1"/>
  <c r="G72" i="1747"/>
  <c r="C13" i="1742"/>
  <c r="C76" i="1741"/>
  <c r="C50" i="1741"/>
  <c r="C7" i="1743"/>
  <c r="B10" i="1741" s="1"/>
  <c r="C48" i="1741"/>
  <c r="C11" i="1742"/>
  <c r="C74" i="1741"/>
  <c r="C78" i="1741"/>
  <c r="C52" i="1741"/>
  <c r="C15" i="1742"/>
  <c r="E54" i="1745"/>
  <c r="H31" i="1741"/>
  <c r="D70" i="1741" s="1"/>
  <c r="C8" i="1743"/>
  <c r="B9" i="1741" s="1"/>
  <c r="C3" i="1743"/>
  <c r="B7" i="1741" s="1"/>
  <c r="C12" i="1743"/>
  <c r="B3" i="1741" s="1"/>
  <c r="F3" i="1745"/>
  <c r="C53" i="1741"/>
  <c r="C79" i="1741"/>
  <c r="C16" i="1742"/>
  <c r="C9" i="1743"/>
  <c r="B8" i="1741" s="1"/>
  <c r="C4" i="1743"/>
  <c r="B6" i="1741" s="1"/>
  <c r="C13" i="1743"/>
  <c r="C6" i="1743"/>
  <c r="B4" i="1741" s="1"/>
  <c r="C11" i="1743"/>
  <c r="F52" i="1738"/>
  <c r="D5" i="1743" s="1"/>
  <c r="D13" i="1743" l="1"/>
  <c r="E12" i="1743" s="1"/>
  <c r="C3" i="1741" s="1"/>
  <c r="D44" i="1741"/>
  <c r="F52" i="1745"/>
  <c r="F54" i="1745"/>
  <c r="G3" i="1745"/>
  <c r="C57" i="1741"/>
  <c r="C20" i="1742"/>
  <c r="C83" i="1741"/>
  <c r="B12" i="1741"/>
  <c r="E7" i="1743" l="1"/>
  <c r="C10" i="1741" s="1"/>
  <c r="E10" i="1743"/>
  <c r="C11" i="1741" s="1"/>
  <c r="E6" i="1743"/>
  <c r="C4" i="1741" s="1"/>
  <c r="E3" i="1743"/>
  <c r="C7" i="1741" s="1"/>
  <c r="E9" i="1743"/>
  <c r="C8" i="1741" s="1"/>
  <c r="E13" i="1743"/>
  <c r="E4" i="1743"/>
  <c r="C6" i="1741" s="1"/>
  <c r="E5" i="1743"/>
  <c r="C5" i="1741" s="1"/>
  <c r="E8" i="1743"/>
  <c r="C9" i="1741" s="1"/>
  <c r="E11" i="1743"/>
  <c r="D32" i="1741"/>
  <c r="H44" i="1741"/>
  <c r="H32" i="1741" s="1"/>
  <c r="D71" i="1741" s="1"/>
  <c r="G52" i="1745"/>
  <c r="H52" i="1745" s="1"/>
  <c r="G54" i="1745"/>
  <c r="H3" i="1745"/>
  <c r="C12" i="1741" l="1"/>
  <c r="H54" i="1745"/>
  <c r="C84" i="1741"/>
  <c r="C21" i="1742"/>
  <c r="C58" i="1741"/>
  <c r="H150" i="1737"/>
  <c r="G150" i="1737"/>
  <c r="F150" i="1737"/>
  <c r="E150" i="1737"/>
  <c r="D150" i="1737"/>
  <c r="H149" i="1737"/>
  <c r="G149" i="1737"/>
  <c r="F149" i="1737"/>
  <c r="G146" i="1737"/>
  <c r="F146" i="1737"/>
  <c r="E146" i="1737"/>
  <c r="D146" i="1737"/>
  <c r="E145" i="1737"/>
  <c r="G144" i="1737"/>
  <c r="F144" i="1737"/>
  <c r="E144" i="1737"/>
  <c r="D144" i="1737"/>
  <c r="F143" i="1737"/>
  <c r="E143" i="1737"/>
  <c r="D142" i="1737"/>
  <c r="H137" i="1737"/>
  <c r="G137" i="1737"/>
  <c r="F137" i="1737"/>
  <c r="E137" i="1737"/>
  <c r="E149" i="1737" s="1"/>
  <c r="D137" i="1737"/>
  <c r="D149" i="1737" s="1"/>
  <c r="H135" i="1737"/>
  <c r="H134" i="1737"/>
  <c r="H133" i="1737"/>
  <c r="H132" i="1737"/>
  <c r="H131" i="1737"/>
  <c r="H111" i="1737"/>
  <c r="H148" i="1737" s="1"/>
  <c r="G108" i="1737"/>
  <c r="G147" i="1737" s="1"/>
  <c r="F108" i="1737"/>
  <c r="F147" i="1737" s="1"/>
  <c r="E108" i="1737"/>
  <c r="E147" i="1737" s="1"/>
  <c r="D108" i="1737"/>
  <c r="D147" i="1737" s="1"/>
  <c r="H106" i="1737"/>
  <c r="H105" i="1737"/>
  <c r="H108" i="1737" s="1"/>
  <c r="H147" i="1737" s="1"/>
  <c r="H104" i="1737"/>
  <c r="H103" i="1737"/>
  <c r="H102" i="1737"/>
  <c r="G98" i="1737"/>
  <c r="F98" i="1737"/>
  <c r="E98" i="1737"/>
  <c r="D98" i="1737"/>
  <c r="H96" i="1737"/>
  <c r="H95" i="1737"/>
  <c r="H94" i="1737"/>
  <c r="H93" i="1737"/>
  <c r="H92" i="1737"/>
  <c r="H91" i="1737"/>
  <c r="H90" i="1737"/>
  <c r="H89" i="1737"/>
  <c r="H88" i="1737"/>
  <c r="H87" i="1737"/>
  <c r="H86" i="1737"/>
  <c r="H98" i="1737" s="1"/>
  <c r="H146" i="1737" s="1"/>
  <c r="G82" i="1737"/>
  <c r="G145" i="1737" s="1"/>
  <c r="F82" i="1737"/>
  <c r="F145" i="1737" s="1"/>
  <c r="D82" i="1737"/>
  <c r="D145" i="1737" s="1"/>
  <c r="H80" i="1737"/>
  <c r="H79" i="1737"/>
  <c r="H78" i="1737"/>
  <c r="H77" i="1737"/>
  <c r="H82" i="1737" s="1"/>
  <c r="H145" i="1737" s="1"/>
  <c r="H74" i="1737"/>
  <c r="H144" i="1737" s="1"/>
  <c r="G74" i="1737"/>
  <c r="F74" i="1737"/>
  <c r="E74" i="1737"/>
  <c r="D74" i="1737"/>
  <c r="H72" i="1737"/>
  <c r="H71" i="1737"/>
  <c r="H70" i="1737"/>
  <c r="H69" i="1737"/>
  <c r="H68" i="1737"/>
  <c r="G64" i="1737"/>
  <c r="G143" i="1737" s="1"/>
  <c r="F64" i="1737"/>
  <c r="E64" i="1737"/>
  <c r="D64" i="1737"/>
  <c r="D143" i="1737" s="1"/>
  <c r="H62" i="1737"/>
  <c r="H61" i="1737"/>
  <c r="H60" i="1737"/>
  <c r="H59" i="1737"/>
  <c r="H58" i="1737"/>
  <c r="H57" i="1737"/>
  <c r="H56" i="1737"/>
  <c r="H55" i="1737"/>
  <c r="H54" i="1737"/>
  <c r="H53" i="1737"/>
  <c r="H64" i="1737" s="1"/>
  <c r="H143" i="1737" s="1"/>
  <c r="H49" i="1737"/>
  <c r="H142" i="1737" s="1"/>
  <c r="G49" i="1737"/>
  <c r="G142" i="1737" s="1"/>
  <c r="F49" i="1737"/>
  <c r="F142" i="1737" s="1"/>
  <c r="E49" i="1737"/>
  <c r="E142" i="1737" s="1"/>
  <c r="D49" i="1737"/>
  <c r="H47" i="1737"/>
  <c r="H46" i="1737"/>
  <c r="H45" i="1737"/>
  <c r="H44" i="1737"/>
  <c r="H43" i="1737"/>
  <c r="H42" i="1737"/>
  <c r="H41" i="1737"/>
  <c r="H40" i="1737"/>
  <c r="G36" i="1737"/>
  <c r="G141" i="1737" s="1"/>
  <c r="F36" i="1737"/>
  <c r="F141" i="1737" s="1"/>
  <c r="E36" i="1737"/>
  <c r="E141" i="1737" s="1"/>
  <c r="D36" i="1737"/>
  <c r="D141" i="1737" s="1"/>
  <c r="H34" i="1737"/>
  <c r="H33" i="1737"/>
  <c r="H32" i="1737"/>
  <c r="H31" i="1737"/>
  <c r="H30" i="1737"/>
  <c r="H29" i="1737"/>
  <c r="H28" i="1737"/>
  <c r="H27" i="1737"/>
  <c r="H26" i="1737"/>
  <c r="H25" i="1737"/>
  <c r="H24" i="1737"/>
  <c r="H23" i="1737"/>
  <c r="H22" i="1737"/>
  <c r="H21" i="1737"/>
  <c r="H36" i="1737" s="1"/>
  <c r="H141" i="1737" s="1"/>
  <c r="H18" i="1737"/>
  <c r="H152" i="1737" l="1"/>
  <c r="D152" i="1737"/>
  <c r="E152" i="1737"/>
  <c r="F152" i="1737"/>
  <c r="G152" i="1737"/>
  <c r="D154" i="1737" l="1"/>
  <c r="D155" i="1737"/>
  <c r="G150" i="1736" l="1"/>
  <c r="F150" i="1736"/>
  <c r="E150" i="1736"/>
  <c r="D150" i="1736"/>
  <c r="G149" i="1736"/>
  <c r="E149" i="1736"/>
  <c r="D149" i="1736"/>
  <c r="H148" i="1736"/>
  <c r="G147" i="1736"/>
  <c r="F147" i="1736"/>
  <c r="F146" i="1736"/>
  <c r="E146" i="1736"/>
  <c r="D146" i="1736"/>
  <c r="G145" i="1736"/>
  <c r="F145" i="1736"/>
  <c r="E145" i="1736"/>
  <c r="D145" i="1736"/>
  <c r="G144" i="1736"/>
  <c r="E143" i="1736"/>
  <c r="E152" i="1736" s="1"/>
  <c r="F142" i="1736"/>
  <c r="E142" i="1736"/>
  <c r="D142" i="1736"/>
  <c r="E141" i="1736"/>
  <c r="D141" i="1736"/>
  <c r="G137" i="1736"/>
  <c r="F137" i="1736"/>
  <c r="F149" i="1736" s="1"/>
  <c r="E137" i="1736"/>
  <c r="D137" i="1736"/>
  <c r="H135" i="1736"/>
  <c r="H134" i="1736"/>
  <c r="H133" i="1736"/>
  <c r="H132" i="1736"/>
  <c r="H131" i="1736"/>
  <c r="H137" i="1736" s="1"/>
  <c r="H149" i="1736" s="1"/>
  <c r="E119" i="1736"/>
  <c r="H111" i="1736"/>
  <c r="G108" i="1736"/>
  <c r="F108" i="1736"/>
  <c r="E108" i="1736"/>
  <c r="E147" i="1736" s="1"/>
  <c r="D108" i="1736"/>
  <c r="D147" i="1736" s="1"/>
  <c r="H106" i="1736"/>
  <c r="H105" i="1736"/>
  <c r="H104" i="1736"/>
  <c r="H103" i="1736"/>
  <c r="H102" i="1736"/>
  <c r="H108" i="1736" s="1"/>
  <c r="H147" i="1736" s="1"/>
  <c r="G98" i="1736"/>
  <c r="G146" i="1736" s="1"/>
  <c r="F98" i="1736"/>
  <c r="E98" i="1736"/>
  <c r="D98" i="1736"/>
  <c r="H96" i="1736"/>
  <c r="H95" i="1736"/>
  <c r="H94" i="1736"/>
  <c r="H93" i="1736"/>
  <c r="H92" i="1736"/>
  <c r="H91" i="1736"/>
  <c r="H90" i="1736"/>
  <c r="H89" i="1736"/>
  <c r="H88" i="1736"/>
  <c r="H87" i="1736"/>
  <c r="H86" i="1736"/>
  <c r="H98" i="1736" s="1"/>
  <c r="H146" i="1736" s="1"/>
  <c r="G82" i="1736"/>
  <c r="F82" i="1736"/>
  <c r="D82" i="1736"/>
  <c r="H80" i="1736"/>
  <c r="H79" i="1736"/>
  <c r="H78" i="1736"/>
  <c r="H77" i="1736"/>
  <c r="H82" i="1736" s="1"/>
  <c r="H145" i="1736" s="1"/>
  <c r="G74" i="1736"/>
  <c r="F74" i="1736"/>
  <c r="F144" i="1736" s="1"/>
  <c r="E74" i="1736"/>
  <c r="E144" i="1736" s="1"/>
  <c r="D74" i="1736"/>
  <c r="D144" i="1736" s="1"/>
  <c r="H72" i="1736"/>
  <c r="H71" i="1736"/>
  <c r="H70" i="1736"/>
  <c r="H69" i="1736"/>
  <c r="H68" i="1736"/>
  <c r="H74" i="1736" s="1"/>
  <c r="H144" i="1736" s="1"/>
  <c r="G64" i="1736"/>
  <c r="G143" i="1736" s="1"/>
  <c r="F64" i="1736"/>
  <c r="F143" i="1736" s="1"/>
  <c r="E64" i="1736"/>
  <c r="D64" i="1736"/>
  <c r="D143" i="1736" s="1"/>
  <c r="H62" i="1736"/>
  <c r="H61" i="1736"/>
  <c r="H60" i="1736"/>
  <c r="H59" i="1736"/>
  <c r="H58" i="1736"/>
  <c r="H57" i="1736"/>
  <c r="H56" i="1736"/>
  <c r="H55" i="1736"/>
  <c r="H54" i="1736"/>
  <c r="H53" i="1736"/>
  <c r="H64" i="1736" s="1"/>
  <c r="H143" i="1736" s="1"/>
  <c r="G49" i="1736"/>
  <c r="G142" i="1736" s="1"/>
  <c r="F49" i="1736"/>
  <c r="E49" i="1736"/>
  <c r="D49" i="1736"/>
  <c r="H47" i="1736"/>
  <c r="H46" i="1736"/>
  <c r="H45" i="1736"/>
  <c r="H44" i="1736"/>
  <c r="H49" i="1736" s="1"/>
  <c r="H142" i="1736" s="1"/>
  <c r="H43" i="1736"/>
  <c r="H42" i="1736"/>
  <c r="H41" i="1736"/>
  <c r="H40" i="1736"/>
  <c r="G36" i="1736"/>
  <c r="G141" i="1736" s="1"/>
  <c r="F36" i="1736"/>
  <c r="F141" i="1736" s="1"/>
  <c r="E36" i="1736"/>
  <c r="D36" i="1736"/>
  <c r="H34" i="1736"/>
  <c r="H33" i="1736"/>
  <c r="H32" i="1736"/>
  <c r="H31" i="1736"/>
  <c r="H30" i="1736"/>
  <c r="H29" i="1736"/>
  <c r="H28" i="1736"/>
  <c r="H27" i="1736"/>
  <c r="H26" i="1736"/>
  <c r="H25" i="1736"/>
  <c r="H24" i="1736"/>
  <c r="H23" i="1736"/>
  <c r="H36" i="1736" s="1"/>
  <c r="H141" i="1736" s="1"/>
  <c r="H152" i="1736" s="1"/>
  <c r="H22" i="1736"/>
  <c r="H21" i="1736"/>
  <c r="H18" i="1736"/>
  <c r="H150" i="1736" s="1"/>
  <c r="D152" i="1736" l="1"/>
  <c r="D155" i="1736"/>
  <c r="D154" i="1736"/>
  <c r="F152" i="1736"/>
  <c r="G152" i="1736"/>
  <c r="G150" i="1735" l="1"/>
  <c r="F150" i="1735"/>
  <c r="E150" i="1735"/>
  <c r="D150" i="1735"/>
  <c r="D149" i="1735"/>
  <c r="H148" i="1735"/>
  <c r="G147" i="1735"/>
  <c r="F147" i="1735"/>
  <c r="F146" i="1735"/>
  <c r="E146" i="1735"/>
  <c r="D146" i="1735"/>
  <c r="G145" i="1735"/>
  <c r="F145" i="1735"/>
  <c r="E145" i="1735"/>
  <c r="D145" i="1735"/>
  <c r="F143" i="1735"/>
  <c r="E143" i="1735"/>
  <c r="G142" i="1735"/>
  <c r="F142" i="1735"/>
  <c r="G137" i="1735"/>
  <c r="G149" i="1735" s="1"/>
  <c r="F137" i="1735"/>
  <c r="F149" i="1735" s="1"/>
  <c r="E137" i="1735"/>
  <c r="E149" i="1735" s="1"/>
  <c r="D137" i="1735"/>
  <c r="H135" i="1735"/>
  <c r="H134" i="1735"/>
  <c r="H133" i="1735"/>
  <c r="H132" i="1735"/>
  <c r="H131" i="1735"/>
  <c r="H137" i="1735" s="1"/>
  <c r="H149" i="1735" s="1"/>
  <c r="E119" i="1735"/>
  <c r="H111" i="1735"/>
  <c r="G108" i="1735"/>
  <c r="F108" i="1735"/>
  <c r="E108" i="1735"/>
  <c r="E147" i="1735" s="1"/>
  <c r="D108" i="1735"/>
  <c r="D147" i="1735" s="1"/>
  <c r="H106" i="1735"/>
  <c r="H105" i="1735"/>
  <c r="H104" i="1735"/>
  <c r="H103" i="1735"/>
  <c r="H102" i="1735"/>
  <c r="H108" i="1735" s="1"/>
  <c r="H147" i="1735" s="1"/>
  <c r="G98" i="1735"/>
  <c r="G146" i="1735" s="1"/>
  <c r="F98" i="1735"/>
  <c r="E98" i="1735"/>
  <c r="D98" i="1735"/>
  <c r="H96" i="1735"/>
  <c r="H95" i="1735"/>
  <c r="H94" i="1735"/>
  <c r="H93" i="1735"/>
  <c r="H92" i="1735"/>
  <c r="H91" i="1735"/>
  <c r="H90" i="1735"/>
  <c r="H89" i="1735"/>
  <c r="H88" i="1735"/>
  <c r="H87" i="1735"/>
  <c r="H98" i="1735" s="1"/>
  <c r="H146" i="1735" s="1"/>
  <c r="H86" i="1735"/>
  <c r="G82" i="1735"/>
  <c r="F82" i="1735"/>
  <c r="E82" i="1735"/>
  <c r="D82" i="1735"/>
  <c r="H80" i="1735"/>
  <c r="H79" i="1735"/>
  <c r="H78" i="1735"/>
  <c r="H77" i="1735"/>
  <c r="H82" i="1735" s="1"/>
  <c r="H145" i="1735" s="1"/>
  <c r="H74" i="1735"/>
  <c r="H144" i="1735" s="1"/>
  <c r="G74" i="1735"/>
  <c r="G144" i="1735" s="1"/>
  <c r="F74" i="1735"/>
  <c r="F144" i="1735" s="1"/>
  <c r="E74" i="1735"/>
  <c r="E144" i="1735" s="1"/>
  <c r="D74" i="1735"/>
  <c r="D144" i="1735" s="1"/>
  <c r="H72" i="1735"/>
  <c r="H71" i="1735"/>
  <c r="H70" i="1735"/>
  <c r="H69" i="1735"/>
  <c r="H68" i="1735"/>
  <c r="G64" i="1735"/>
  <c r="G143" i="1735" s="1"/>
  <c r="F64" i="1735"/>
  <c r="E64" i="1735"/>
  <c r="D64" i="1735"/>
  <c r="D143" i="1735" s="1"/>
  <c r="H62" i="1735"/>
  <c r="H61" i="1735"/>
  <c r="H60" i="1735"/>
  <c r="H59" i="1735"/>
  <c r="H58" i="1735"/>
  <c r="H57" i="1735"/>
  <c r="H56" i="1735"/>
  <c r="H55" i="1735"/>
  <c r="H54" i="1735"/>
  <c r="H53" i="1735"/>
  <c r="H64" i="1735" s="1"/>
  <c r="H143" i="1735" s="1"/>
  <c r="G49" i="1735"/>
  <c r="F49" i="1735"/>
  <c r="E49" i="1735"/>
  <c r="E142" i="1735" s="1"/>
  <c r="D49" i="1735"/>
  <c r="D142" i="1735" s="1"/>
  <c r="H47" i="1735"/>
  <c r="H46" i="1735"/>
  <c r="H45" i="1735"/>
  <c r="H49" i="1735" s="1"/>
  <c r="H142" i="1735" s="1"/>
  <c r="H44" i="1735"/>
  <c r="H43" i="1735"/>
  <c r="H42" i="1735"/>
  <c r="H41" i="1735"/>
  <c r="H40" i="1735"/>
  <c r="G36" i="1735"/>
  <c r="G141" i="1735" s="1"/>
  <c r="F36" i="1735"/>
  <c r="F141" i="1735" s="1"/>
  <c r="E36" i="1735"/>
  <c r="E141" i="1735" s="1"/>
  <c r="D36" i="1735"/>
  <c r="D141" i="1735" s="1"/>
  <c r="H34" i="1735"/>
  <c r="H33" i="1735"/>
  <c r="H32" i="1735"/>
  <c r="H31" i="1735"/>
  <c r="H30" i="1735"/>
  <c r="H29" i="1735"/>
  <c r="H28" i="1735"/>
  <c r="H27" i="1735"/>
  <c r="H26" i="1735"/>
  <c r="H25" i="1735"/>
  <c r="H24" i="1735"/>
  <c r="H23" i="1735"/>
  <c r="H22" i="1735"/>
  <c r="H21" i="1735"/>
  <c r="H36" i="1735" s="1"/>
  <c r="H141" i="1735" s="1"/>
  <c r="H18" i="1735"/>
  <c r="H150" i="1735" s="1"/>
  <c r="H152" i="1735" l="1"/>
  <c r="F152" i="1735"/>
  <c r="D152" i="1735"/>
  <c r="E152" i="1735"/>
  <c r="G152" i="1735"/>
  <c r="D155" i="1735" l="1"/>
  <c r="D154" i="1735"/>
  <c r="G150" i="1734" l="1"/>
  <c r="F150" i="1734"/>
  <c r="E150" i="1734"/>
  <c r="D150" i="1734"/>
  <c r="F149" i="1734"/>
  <c r="E149" i="1734"/>
  <c r="D149" i="1734"/>
  <c r="F147" i="1734"/>
  <c r="G146" i="1734"/>
  <c r="F146" i="1734"/>
  <c r="E146" i="1734"/>
  <c r="E145" i="1734"/>
  <c r="G144" i="1734"/>
  <c r="D144" i="1734"/>
  <c r="G143" i="1734"/>
  <c r="F143" i="1734"/>
  <c r="D143" i="1734"/>
  <c r="G142" i="1734"/>
  <c r="E142" i="1734"/>
  <c r="D142" i="1734"/>
  <c r="D141" i="1734"/>
  <c r="G137" i="1734"/>
  <c r="G149" i="1734" s="1"/>
  <c r="F137" i="1734"/>
  <c r="E137" i="1734"/>
  <c r="D137" i="1734"/>
  <c r="H135" i="1734"/>
  <c r="H134" i="1734"/>
  <c r="H133" i="1734"/>
  <c r="H132" i="1734"/>
  <c r="H131" i="1734"/>
  <c r="H137" i="1734" s="1"/>
  <c r="H149" i="1734" s="1"/>
  <c r="E119" i="1734"/>
  <c r="E123" i="1734" s="1"/>
  <c r="E127" i="1734" s="1"/>
  <c r="H111" i="1734"/>
  <c r="H148" i="1734" s="1"/>
  <c r="G108" i="1734"/>
  <c r="G147" i="1734" s="1"/>
  <c r="F108" i="1734"/>
  <c r="E108" i="1734"/>
  <c r="E147" i="1734" s="1"/>
  <c r="D108" i="1734"/>
  <c r="D147" i="1734" s="1"/>
  <c r="H106" i="1734"/>
  <c r="H105" i="1734"/>
  <c r="H104" i="1734"/>
  <c r="H103" i="1734"/>
  <c r="H102" i="1734"/>
  <c r="H108" i="1734" s="1"/>
  <c r="H147" i="1734" s="1"/>
  <c r="G98" i="1734"/>
  <c r="F98" i="1734"/>
  <c r="E98" i="1734"/>
  <c r="D98" i="1734"/>
  <c r="D146" i="1734" s="1"/>
  <c r="H96" i="1734"/>
  <c r="H95" i="1734"/>
  <c r="H94" i="1734"/>
  <c r="H93" i="1734"/>
  <c r="H92" i="1734"/>
  <c r="H91" i="1734"/>
  <c r="H90" i="1734"/>
  <c r="H89" i="1734"/>
  <c r="H88" i="1734"/>
  <c r="H87" i="1734"/>
  <c r="H86" i="1734"/>
  <c r="H98" i="1734" s="1"/>
  <c r="H146" i="1734" s="1"/>
  <c r="G82" i="1734"/>
  <c r="G145" i="1734" s="1"/>
  <c r="F82" i="1734"/>
  <c r="F145" i="1734" s="1"/>
  <c r="D82" i="1734"/>
  <c r="D145" i="1734" s="1"/>
  <c r="D152" i="1734" s="1"/>
  <c r="H80" i="1734"/>
  <c r="H79" i="1734"/>
  <c r="H78" i="1734"/>
  <c r="H77" i="1734"/>
  <c r="H82" i="1734" s="1"/>
  <c r="H145" i="1734" s="1"/>
  <c r="G74" i="1734"/>
  <c r="F74" i="1734"/>
  <c r="F144" i="1734" s="1"/>
  <c r="E74" i="1734"/>
  <c r="E144" i="1734" s="1"/>
  <c r="D74" i="1734"/>
  <c r="H72" i="1734"/>
  <c r="H71" i="1734"/>
  <c r="H70" i="1734"/>
  <c r="H69" i="1734"/>
  <c r="H68" i="1734"/>
  <c r="H74" i="1734" s="1"/>
  <c r="H144" i="1734" s="1"/>
  <c r="G64" i="1734"/>
  <c r="F64" i="1734"/>
  <c r="E64" i="1734"/>
  <c r="E143" i="1734" s="1"/>
  <c r="D64" i="1734"/>
  <c r="H62" i="1734"/>
  <c r="H61" i="1734"/>
  <c r="H60" i="1734"/>
  <c r="H59" i="1734"/>
  <c r="H58" i="1734"/>
  <c r="H57" i="1734"/>
  <c r="H56" i="1734"/>
  <c r="H55" i="1734"/>
  <c r="H54" i="1734"/>
  <c r="H53" i="1734"/>
  <c r="H64" i="1734" s="1"/>
  <c r="H143" i="1734" s="1"/>
  <c r="G49" i="1734"/>
  <c r="F49" i="1734"/>
  <c r="F142" i="1734" s="1"/>
  <c r="E49" i="1734"/>
  <c r="D49" i="1734"/>
  <c r="H47" i="1734"/>
  <c r="H46" i="1734"/>
  <c r="H45" i="1734"/>
  <c r="H44" i="1734"/>
  <c r="H43" i="1734"/>
  <c r="H42" i="1734"/>
  <c r="H41" i="1734"/>
  <c r="H40" i="1734"/>
  <c r="H49" i="1734" s="1"/>
  <c r="H142" i="1734" s="1"/>
  <c r="G36" i="1734"/>
  <c r="G141" i="1734" s="1"/>
  <c r="F36" i="1734"/>
  <c r="F141" i="1734" s="1"/>
  <c r="E36" i="1734"/>
  <c r="E141" i="1734" s="1"/>
  <c r="D36" i="1734"/>
  <c r="H34" i="1734"/>
  <c r="H33" i="1734"/>
  <c r="H32" i="1734"/>
  <c r="H31" i="1734"/>
  <c r="H30" i="1734"/>
  <c r="H29" i="1734"/>
  <c r="H28" i="1734"/>
  <c r="H27" i="1734"/>
  <c r="H26" i="1734"/>
  <c r="H25" i="1734"/>
  <c r="H24" i="1734"/>
  <c r="H23" i="1734"/>
  <c r="H22" i="1734"/>
  <c r="H21" i="1734"/>
  <c r="H36" i="1734" s="1"/>
  <c r="H141" i="1734" s="1"/>
  <c r="H18" i="1734"/>
  <c r="H150" i="1734" s="1"/>
  <c r="H152" i="1734" l="1"/>
  <c r="E152" i="1734"/>
  <c r="F152" i="1734"/>
  <c r="G152" i="1734"/>
  <c r="D155" i="1734" l="1"/>
  <c r="D154" i="1734"/>
  <c r="H150" i="1733" l="1"/>
  <c r="G150" i="1733"/>
  <c r="F150" i="1733"/>
  <c r="E150" i="1733"/>
  <c r="D150" i="1733"/>
  <c r="G149" i="1733"/>
  <c r="F149" i="1733"/>
  <c r="E149" i="1733"/>
  <c r="D149" i="1733"/>
  <c r="H148" i="1733"/>
  <c r="G147" i="1733"/>
  <c r="F147" i="1733"/>
  <c r="F146" i="1733"/>
  <c r="D146" i="1733"/>
  <c r="G145" i="1733"/>
  <c r="F145" i="1733"/>
  <c r="E145" i="1733"/>
  <c r="D145" i="1733"/>
  <c r="G144" i="1733"/>
  <c r="G143" i="1733"/>
  <c r="G142" i="1733"/>
  <c r="F142" i="1733"/>
  <c r="E142" i="1733"/>
  <c r="D142" i="1733"/>
  <c r="G137" i="1733"/>
  <c r="F137" i="1733"/>
  <c r="E137" i="1733"/>
  <c r="D137" i="1733"/>
  <c r="H135" i="1733"/>
  <c r="H134" i="1733"/>
  <c r="H133" i="1733"/>
  <c r="H132" i="1733"/>
  <c r="H131" i="1733"/>
  <c r="H137" i="1733" s="1"/>
  <c r="H149" i="1733" s="1"/>
  <c r="E119" i="1733"/>
  <c r="H111" i="1733"/>
  <c r="G108" i="1733"/>
  <c r="F108" i="1733"/>
  <c r="E108" i="1733"/>
  <c r="E147" i="1733" s="1"/>
  <c r="D108" i="1733"/>
  <c r="D147" i="1733" s="1"/>
  <c r="H106" i="1733"/>
  <c r="H105" i="1733"/>
  <c r="H104" i="1733"/>
  <c r="H103" i="1733"/>
  <c r="H102" i="1733"/>
  <c r="H108" i="1733" s="1"/>
  <c r="H147" i="1733" s="1"/>
  <c r="G98" i="1733"/>
  <c r="G146" i="1733" s="1"/>
  <c r="F98" i="1733"/>
  <c r="E98" i="1733"/>
  <c r="E146" i="1733" s="1"/>
  <c r="D98" i="1733"/>
  <c r="H96" i="1733"/>
  <c r="H95" i="1733"/>
  <c r="H94" i="1733"/>
  <c r="H93" i="1733"/>
  <c r="H92" i="1733"/>
  <c r="H91" i="1733"/>
  <c r="H90" i="1733"/>
  <c r="H89" i="1733"/>
  <c r="H88" i="1733"/>
  <c r="H87" i="1733"/>
  <c r="H86" i="1733"/>
  <c r="H98" i="1733" s="1"/>
  <c r="H146" i="1733" s="1"/>
  <c r="G82" i="1733"/>
  <c r="F82" i="1733"/>
  <c r="D82" i="1733"/>
  <c r="H80" i="1733"/>
  <c r="H79" i="1733"/>
  <c r="H78" i="1733"/>
  <c r="H77" i="1733"/>
  <c r="H82" i="1733" s="1"/>
  <c r="H145" i="1733" s="1"/>
  <c r="G74" i="1733"/>
  <c r="F74" i="1733"/>
  <c r="F144" i="1733" s="1"/>
  <c r="E74" i="1733"/>
  <c r="E144" i="1733" s="1"/>
  <c r="D74" i="1733"/>
  <c r="D144" i="1733" s="1"/>
  <c r="H72" i="1733"/>
  <c r="H74" i="1733" s="1"/>
  <c r="H144" i="1733" s="1"/>
  <c r="H71" i="1733"/>
  <c r="H70" i="1733"/>
  <c r="H69" i="1733"/>
  <c r="H68" i="1733"/>
  <c r="G64" i="1733"/>
  <c r="F64" i="1733"/>
  <c r="F143" i="1733" s="1"/>
  <c r="E64" i="1733"/>
  <c r="E143" i="1733" s="1"/>
  <c r="D64" i="1733"/>
  <c r="D143" i="1733" s="1"/>
  <c r="H62" i="1733"/>
  <c r="H61" i="1733"/>
  <c r="H60" i="1733"/>
  <c r="H59" i="1733"/>
  <c r="H58" i="1733"/>
  <c r="H57" i="1733"/>
  <c r="H56" i="1733"/>
  <c r="H55" i="1733"/>
  <c r="H54" i="1733"/>
  <c r="H53" i="1733"/>
  <c r="H64" i="1733" s="1"/>
  <c r="H143" i="1733" s="1"/>
  <c r="G49" i="1733"/>
  <c r="F49" i="1733"/>
  <c r="E49" i="1733"/>
  <c r="D49" i="1733"/>
  <c r="H47" i="1733"/>
  <c r="H46" i="1733"/>
  <c r="H45" i="1733"/>
  <c r="H44" i="1733"/>
  <c r="H43" i="1733"/>
  <c r="H42" i="1733"/>
  <c r="H41" i="1733"/>
  <c r="H40" i="1733"/>
  <c r="H49" i="1733" s="1"/>
  <c r="H142" i="1733" s="1"/>
  <c r="G36" i="1733"/>
  <c r="G141" i="1733" s="1"/>
  <c r="G152" i="1733" s="1"/>
  <c r="F36" i="1733"/>
  <c r="F141" i="1733" s="1"/>
  <c r="F152" i="1733" s="1"/>
  <c r="E36" i="1733"/>
  <c r="E141" i="1733" s="1"/>
  <c r="E152" i="1733" s="1"/>
  <c r="D36" i="1733"/>
  <c r="D141" i="1733" s="1"/>
  <c r="D152" i="1733" s="1"/>
  <c r="H34" i="1733"/>
  <c r="H33" i="1733"/>
  <c r="H32" i="1733"/>
  <c r="H31" i="1733"/>
  <c r="H30" i="1733"/>
  <c r="H29" i="1733"/>
  <c r="H28" i="1733"/>
  <c r="H27" i="1733"/>
  <c r="H26" i="1733"/>
  <c r="H25" i="1733"/>
  <c r="H24" i="1733"/>
  <c r="H23" i="1733"/>
  <c r="H22" i="1733"/>
  <c r="H21" i="1733"/>
  <c r="H36" i="1733" s="1"/>
  <c r="H141" i="1733" s="1"/>
  <c r="H152" i="1733" l="1"/>
  <c r="D155" i="1733" l="1"/>
  <c r="D154" i="1733"/>
  <c r="H150" i="1732" l="1"/>
  <c r="G150" i="1732"/>
  <c r="F150" i="1732"/>
  <c r="E150" i="1732"/>
  <c r="D150" i="1732"/>
  <c r="G149" i="1732"/>
  <c r="F149" i="1732"/>
  <c r="E149" i="1732"/>
  <c r="D149" i="1732"/>
  <c r="H148" i="1732"/>
  <c r="G147" i="1732"/>
  <c r="F147" i="1732"/>
  <c r="G146" i="1732"/>
  <c r="F146" i="1732"/>
  <c r="E146" i="1732"/>
  <c r="D146" i="1732"/>
  <c r="G145" i="1732"/>
  <c r="F145" i="1732"/>
  <c r="E145" i="1732"/>
  <c r="D145" i="1732"/>
  <c r="G144" i="1732"/>
  <c r="F144" i="1732"/>
  <c r="D144" i="1732"/>
  <c r="G141" i="1732"/>
  <c r="G137" i="1732"/>
  <c r="F137" i="1732"/>
  <c r="E137" i="1732"/>
  <c r="D137" i="1732"/>
  <c r="H135" i="1732"/>
  <c r="H134" i="1732"/>
  <c r="H133" i="1732"/>
  <c r="H132" i="1732"/>
  <c r="H131" i="1732"/>
  <c r="H137" i="1732" s="1"/>
  <c r="H149" i="1732" s="1"/>
  <c r="E119" i="1732"/>
  <c r="E123" i="1732" s="1"/>
  <c r="E127" i="1732" s="1"/>
  <c r="H111" i="1732"/>
  <c r="G108" i="1732"/>
  <c r="F108" i="1732"/>
  <c r="D108" i="1732"/>
  <c r="D147" i="1732" s="1"/>
  <c r="H106" i="1732"/>
  <c r="H105" i="1732"/>
  <c r="H104" i="1732"/>
  <c r="H103" i="1732"/>
  <c r="E102" i="1732"/>
  <c r="H102" i="1732" s="1"/>
  <c r="H108" i="1732" s="1"/>
  <c r="H147" i="1732" s="1"/>
  <c r="G98" i="1732"/>
  <c r="F98" i="1732"/>
  <c r="E98" i="1732"/>
  <c r="D98" i="1732"/>
  <c r="H96" i="1732"/>
  <c r="H95" i="1732"/>
  <c r="H94" i="1732"/>
  <c r="H93" i="1732"/>
  <c r="H92" i="1732"/>
  <c r="H91" i="1732"/>
  <c r="H90" i="1732"/>
  <c r="H89" i="1732"/>
  <c r="H88" i="1732"/>
  <c r="H87" i="1732"/>
  <c r="H86" i="1732"/>
  <c r="H98" i="1732" s="1"/>
  <c r="H146" i="1732" s="1"/>
  <c r="G82" i="1732"/>
  <c r="F82" i="1732"/>
  <c r="D82" i="1732"/>
  <c r="H80" i="1732"/>
  <c r="H79" i="1732"/>
  <c r="H78" i="1732"/>
  <c r="H77" i="1732"/>
  <c r="H82" i="1732" s="1"/>
  <c r="H145" i="1732" s="1"/>
  <c r="G74" i="1732"/>
  <c r="F74" i="1732"/>
  <c r="E74" i="1732"/>
  <c r="E144" i="1732" s="1"/>
  <c r="D74" i="1732"/>
  <c r="H72" i="1732"/>
  <c r="H71" i="1732"/>
  <c r="H70" i="1732"/>
  <c r="E69" i="1732"/>
  <c r="H69" i="1732" s="1"/>
  <c r="H74" i="1732" s="1"/>
  <c r="H144" i="1732" s="1"/>
  <c r="H68" i="1732"/>
  <c r="G64" i="1732"/>
  <c r="G143" i="1732" s="1"/>
  <c r="F64" i="1732"/>
  <c r="F143" i="1732" s="1"/>
  <c r="E64" i="1732"/>
  <c r="E143" i="1732" s="1"/>
  <c r="D64" i="1732"/>
  <c r="D143" i="1732" s="1"/>
  <c r="H62" i="1732"/>
  <c r="H61" i="1732"/>
  <c r="H60" i="1732"/>
  <c r="H59" i="1732"/>
  <c r="H58" i="1732"/>
  <c r="H57" i="1732"/>
  <c r="H56" i="1732"/>
  <c r="H55" i="1732"/>
  <c r="H54" i="1732"/>
  <c r="E53" i="1732"/>
  <c r="H53" i="1732" s="1"/>
  <c r="H64" i="1732" s="1"/>
  <c r="H143" i="1732" s="1"/>
  <c r="G49" i="1732"/>
  <c r="G142" i="1732" s="1"/>
  <c r="F49" i="1732"/>
  <c r="F142" i="1732" s="1"/>
  <c r="E49" i="1732"/>
  <c r="E142" i="1732" s="1"/>
  <c r="D49" i="1732"/>
  <c r="D142" i="1732" s="1"/>
  <c r="H47" i="1732"/>
  <c r="H46" i="1732"/>
  <c r="H45" i="1732"/>
  <c r="H44" i="1732"/>
  <c r="H43" i="1732"/>
  <c r="E42" i="1732"/>
  <c r="H42" i="1732" s="1"/>
  <c r="H49" i="1732" s="1"/>
  <c r="H142" i="1732" s="1"/>
  <c r="H41" i="1732"/>
  <c r="H40" i="1732"/>
  <c r="G36" i="1732"/>
  <c r="F36" i="1732"/>
  <c r="F141" i="1732" s="1"/>
  <c r="E36" i="1732"/>
  <c r="E141" i="1732" s="1"/>
  <c r="D36" i="1732"/>
  <c r="D141" i="1732" s="1"/>
  <c r="D152" i="1732" s="1"/>
  <c r="H34" i="1732"/>
  <c r="H33" i="1732"/>
  <c r="H32" i="1732"/>
  <c r="H31" i="1732"/>
  <c r="H30" i="1732"/>
  <c r="H29" i="1732"/>
  <c r="H28" i="1732"/>
  <c r="H27" i="1732"/>
  <c r="H26" i="1732"/>
  <c r="H25" i="1732"/>
  <c r="H24" i="1732"/>
  <c r="H23" i="1732"/>
  <c r="H22" i="1732"/>
  <c r="H21" i="1732"/>
  <c r="H36" i="1732" s="1"/>
  <c r="H141" i="1732" s="1"/>
  <c r="H152" i="1732" s="1"/>
  <c r="D155" i="1732" l="1"/>
  <c r="D154" i="1732"/>
  <c r="F152" i="1732"/>
  <c r="G152" i="1732"/>
  <c r="E108" i="1732"/>
  <c r="E147" i="1732" s="1"/>
  <c r="E152" i="1732" s="1"/>
  <c r="H150" i="1731" l="1"/>
  <c r="G150" i="1731"/>
  <c r="F150" i="1731"/>
  <c r="E150" i="1731"/>
  <c r="D150" i="1731"/>
  <c r="F146" i="1731"/>
  <c r="E145" i="1731"/>
  <c r="G143" i="1731"/>
  <c r="F143" i="1731"/>
  <c r="F137" i="1731"/>
  <c r="F149" i="1731" s="1"/>
  <c r="E119" i="1731"/>
  <c r="H111" i="1731"/>
  <c r="H148" i="1731" s="1"/>
  <c r="F108" i="1731"/>
  <c r="F147" i="1731" s="1"/>
  <c r="F98" i="1731"/>
  <c r="F82" i="1731"/>
  <c r="F145" i="1731" s="1"/>
  <c r="F74" i="1731"/>
  <c r="F144" i="1731" s="1"/>
  <c r="G64" i="1731"/>
  <c r="F64" i="1731"/>
  <c r="H62" i="1731"/>
  <c r="H61" i="1731"/>
  <c r="H60" i="1731"/>
  <c r="H59" i="1731"/>
  <c r="H58" i="1731"/>
  <c r="H57" i="1731"/>
  <c r="H56" i="1731"/>
  <c r="H55" i="1731"/>
  <c r="H54" i="1731"/>
  <c r="E64" i="1731"/>
  <c r="E143" i="1731" s="1"/>
  <c r="H53" i="1731"/>
  <c r="H64" i="1731" s="1"/>
  <c r="H143" i="1731" s="1"/>
  <c r="F49" i="1731"/>
  <c r="F142" i="1731" s="1"/>
  <c r="F36" i="1731"/>
  <c r="F141" i="1731" s="1"/>
  <c r="H77" i="1731" l="1"/>
  <c r="H70" i="1731"/>
  <c r="H45" i="1731"/>
  <c r="H135" i="1731"/>
  <c r="H24" i="1731"/>
  <c r="H46" i="1731"/>
  <c r="H71" i="1731"/>
  <c r="H88" i="1731"/>
  <c r="D108" i="1731"/>
  <c r="D147" i="1731" s="1"/>
  <c r="E108" i="1731"/>
  <c r="E147" i="1731" s="1"/>
  <c r="G82" i="1731"/>
  <c r="G145" i="1731" s="1"/>
  <c r="H42" i="1731"/>
  <c r="H103" i="1731"/>
  <c r="H96" i="1731"/>
  <c r="H22" i="1731"/>
  <c r="G108" i="1731"/>
  <c r="G147" i="1731" s="1"/>
  <c r="H32" i="1731"/>
  <c r="H33" i="1731"/>
  <c r="H47" i="1731"/>
  <c r="H94" i="1731"/>
  <c r="D64" i="1731"/>
  <c r="D143" i="1731" s="1"/>
  <c r="H34" i="1731"/>
  <c r="H95" i="1731"/>
  <c r="H132" i="1731"/>
  <c r="H30" i="1731"/>
  <c r="H86" i="1731"/>
  <c r="H105" i="1731"/>
  <c r="H133" i="1731"/>
  <c r="H29" i="1731"/>
  <c r="H43" i="1731"/>
  <c r="H80" i="1731"/>
  <c r="H89" i="1731"/>
  <c r="D137" i="1731"/>
  <c r="D149" i="1731" s="1"/>
  <c r="D82" i="1731"/>
  <c r="D145" i="1731" s="1"/>
  <c r="D98" i="1731"/>
  <c r="D146" i="1731" s="1"/>
  <c r="E137" i="1731"/>
  <c r="E149" i="1731" s="1"/>
  <c r="D36" i="1731"/>
  <c r="D141" i="1731" s="1"/>
  <c r="H25" i="1731"/>
  <c r="E98" i="1731"/>
  <c r="E146" i="1731" s="1"/>
  <c r="H104" i="1731"/>
  <c r="G137" i="1731"/>
  <c r="G149" i="1731" s="1"/>
  <c r="H93" i="1731"/>
  <c r="E36" i="1731"/>
  <c r="E141" i="1731" s="1"/>
  <c r="H26" i="1731"/>
  <c r="D49" i="1731"/>
  <c r="D142" i="1731" s="1"/>
  <c r="H44" i="1731"/>
  <c r="H72" i="1731"/>
  <c r="G36" i="1731"/>
  <c r="G141" i="1731" s="1"/>
  <c r="H31" i="1731"/>
  <c r="E49" i="1731"/>
  <c r="E142" i="1731" s="1"/>
  <c r="D74" i="1731"/>
  <c r="D144" i="1731" s="1"/>
  <c r="H91" i="1731"/>
  <c r="H28" i="1731"/>
  <c r="E74" i="1731"/>
  <c r="E144" i="1731" s="1"/>
  <c r="H27" i="1731"/>
  <c r="H41" i="1731"/>
  <c r="G74" i="1731"/>
  <c r="G144" i="1731" s="1"/>
  <c r="H87" i="1731"/>
  <c r="H92" i="1731"/>
  <c r="H106" i="1731"/>
  <c r="H23" i="1731"/>
  <c r="G49" i="1731"/>
  <c r="G142" i="1731" s="1"/>
  <c r="H69" i="1731"/>
  <c r="H134" i="1731"/>
  <c r="F152" i="1731"/>
  <c r="H21" i="1731"/>
  <c r="H68" i="1731"/>
  <c r="H90" i="1731"/>
  <c r="G98" i="1731"/>
  <c r="G146" i="1731" s="1"/>
  <c r="H78" i="1731"/>
  <c r="H40" i="1731"/>
  <c r="H79" i="1731"/>
  <c r="H131" i="1731"/>
  <c r="H102" i="1731"/>
  <c r="H137" i="1731" l="1"/>
  <c r="H149" i="1731" s="1"/>
  <c r="E152" i="1731"/>
  <c r="D152" i="1731"/>
  <c r="H98" i="1731"/>
  <c r="H146" i="1731" s="1"/>
  <c r="H49" i="1731"/>
  <c r="H142" i="1731" s="1"/>
  <c r="H82" i="1731"/>
  <c r="H145" i="1731" s="1"/>
  <c r="G152" i="1731"/>
  <c r="H108" i="1731"/>
  <c r="H147" i="1731" s="1"/>
  <c r="H74" i="1731"/>
  <c r="H144" i="1731" s="1"/>
  <c r="H36" i="1731"/>
  <c r="H141" i="1731" s="1"/>
  <c r="H152" i="1731" l="1"/>
  <c r="D154" i="1731" s="1"/>
  <c r="H150" i="1730"/>
  <c r="G150" i="1730"/>
  <c r="F150" i="1730"/>
  <c r="E150" i="1730"/>
  <c r="D150" i="1730"/>
  <c r="H149" i="1730"/>
  <c r="G149" i="1730"/>
  <c r="F149" i="1730"/>
  <c r="E149" i="1730"/>
  <c r="D149" i="1730"/>
  <c r="H147" i="1730"/>
  <c r="G147" i="1730"/>
  <c r="F147" i="1730"/>
  <c r="E147" i="1730"/>
  <c r="D147" i="1730"/>
  <c r="H146" i="1730"/>
  <c r="G146" i="1730"/>
  <c r="F146" i="1730"/>
  <c r="E146" i="1730"/>
  <c r="D146" i="1730"/>
  <c r="H145" i="1730"/>
  <c r="G145" i="1730"/>
  <c r="F145" i="1730"/>
  <c r="E145" i="1730"/>
  <c r="D145" i="1730"/>
  <c r="H144" i="1730"/>
  <c r="G144" i="1730"/>
  <c r="F144" i="1730"/>
  <c r="E144" i="1730"/>
  <c r="D144" i="1730"/>
  <c r="H143" i="1730"/>
  <c r="G143" i="1730"/>
  <c r="F143" i="1730"/>
  <c r="E143" i="1730"/>
  <c r="E152" i="1730" s="1"/>
  <c r="D143" i="1730"/>
  <c r="D152" i="1730" s="1"/>
  <c r="H142" i="1730"/>
  <c r="G142" i="1730"/>
  <c r="G152" i="1730" s="1"/>
  <c r="F142" i="1730"/>
  <c r="F152" i="1730" s="1"/>
  <c r="E142" i="1730"/>
  <c r="D142" i="1730"/>
  <c r="H141" i="1730"/>
  <c r="H152" i="1730" s="1"/>
  <c r="G141" i="1730"/>
  <c r="F141" i="1730"/>
  <c r="E141" i="1730"/>
  <c r="D141" i="1730"/>
  <c r="E119" i="1730"/>
  <c r="E123" i="1730" s="1"/>
  <c r="E127" i="1730" s="1"/>
  <c r="H111" i="1730"/>
  <c r="H148" i="1730" s="1"/>
  <c r="D155" i="1731" l="1"/>
  <c r="D155" i="1730"/>
  <c r="D154" i="1730"/>
  <c r="H150" i="1729"/>
  <c r="G150" i="1729"/>
  <c r="F150" i="1729"/>
  <c r="E150" i="1729"/>
  <c r="D150" i="1729"/>
  <c r="G149" i="1729"/>
  <c r="F149" i="1729"/>
  <c r="E149" i="1729"/>
  <c r="D149" i="1729"/>
  <c r="H148" i="1729"/>
  <c r="G147" i="1729"/>
  <c r="F147" i="1729"/>
  <c r="E145" i="1729"/>
  <c r="D145" i="1729"/>
  <c r="G144" i="1729"/>
  <c r="F143" i="1729"/>
  <c r="E143" i="1729"/>
  <c r="G142" i="1729"/>
  <c r="F142" i="1729"/>
  <c r="E142" i="1729"/>
  <c r="D142" i="1729"/>
  <c r="G137" i="1729"/>
  <c r="F137" i="1729"/>
  <c r="E137" i="1729"/>
  <c r="D137" i="1729"/>
  <c r="H135" i="1729"/>
  <c r="H134" i="1729"/>
  <c r="H133" i="1729"/>
  <c r="H132" i="1729"/>
  <c r="H131" i="1729"/>
  <c r="H137" i="1729" s="1"/>
  <c r="H149" i="1729" s="1"/>
  <c r="E125" i="1729"/>
  <c r="E119" i="1729"/>
  <c r="E123" i="1729" s="1"/>
  <c r="E127" i="1729" s="1"/>
  <c r="E114" i="1729"/>
  <c r="H111" i="1729"/>
  <c r="G108" i="1729"/>
  <c r="F108" i="1729"/>
  <c r="D108" i="1729"/>
  <c r="D147" i="1729" s="1"/>
  <c r="H106" i="1729"/>
  <c r="H105" i="1729"/>
  <c r="H104" i="1729"/>
  <c r="H103" i="1729"/>
  <c r="D102" i="1729"/>
  <c r="G98" i="1729"/>
  <c r="G146" i="1729" s="1"/>
  <c r="F98" i="1729"/>
  <c r="F146" i="1729" s="1"/>
  <c r="D98" i="1729"/>
  <c r="D146" i="1729" s="1"/>
  <c r="H96" i="1729"/>
  <c r="H95" i="1729"/>
  <c r="H94" i="1729"/>
  <c r="E93" i="1729"/>
  <c r="H93" i="1729" s="1"/>
  <c r="E92" i="1729"/>
  <c r="H92" i="1729" s="1"/>
  <c r="E91" i="1729"/>
  <c r="H91" i="1729" s="1"/>
  <c r="H90" i="1729"/>
  <c r="H89" i="1729"/>
  <c r="E88" i="1729"/>
  <c r="H88" i="1729" s="1"/>
  <c r="H87" i="1729"/>
  <c r="E86" i="1729"/>
  <c r="E98" i="1729" s="1"/>
  <c r="E146" i="1729" s="1"/>
  <c r="H82" i="1729"/>
  <c r="H145" i="1729" s="1"/>
  <c r="G82" i="1729"/>
  <c r="G145" i="1729" s="1"/>
  <c r="F82" i="1729"/>
  <c r="F145" i="1729" s="1"/>
  <c r="D82" i="1729"/>
  <c r="H80" i="1729"/>
  <c r="H79" i="1729"/>
  <c r="H78" i="1729"/>
  <c r="H77" i="1729"/>
  <c r="G74" i="1729"/>
  <c r="F74" i="1729"/>
  <c r="F144" i="1729" s="1"/>
  <c r="E74" i="1729"/>
  <c r="E144" i="1729" s="1"/>
  <c r="D74" i="1729"/>
  <c r="D144" i="1729" s="1"/>
  <c r="H72" i="1729"/>
  <c r="H71" i="1729"/>
  <c r="H70" i="1729"/>
  <c r="H69" i="1729"/>
  <c r="H74" i="1729" s="1"/>
  <c r="H144" i="1729" s="1"/>
  <c r="H68" i="1729"/>
  <c r="F64" i="1729"/>
  <c r="E64" i="1729"/>
  <c r="H62" i="1729"/>
  <c r="H61" i="1729"/>
  <c r="H60" i="1729"/>
  <c r="H59" i="1729"/>
  <c r="H58" i="1729"/>
  <c r="H57" i="1729"/>
  <c r="H56" i="1729"/>
  <c r="H55" i="1729"/>
  <c r="H54" i="1729"/>
  <c r="G64" i="1729"/>
  <c r="G143" i="1729" s="1"/>
  <c r="G49" i="1729"/>
  <c r="F49" i="1729"/>
  <c r="E49" i="1729"/>
  <c r="D49" i="1729"/>
  <c r="H47" i="1729"/>
  <c r="H46" i="1729"/>
  <c r="H45" i="1729"/>
  <c r="H44" i="1729"/>
  <c r="H43" i="1729"/>
  <c r="E42" i="1729"/>
  <c r="H42" i="1729" s="1"/>
  <c r="E41" i="1729"/>
  <c r="H41" i="1729" s="1"/>
  <c r="H40" i="1729"/>
  <c r="G36" i="1729"/>
  <c r="G141" i="1729" s="1"/>
  <c r="F36" i="1729"/>
  <c r="F141" i="1729" s="1"/>
  <c r="D36" i="1729"/>
  <c r="D141" i="1729" s="1"/>
  <c r="H34" i="1729"/>
  <c r="H33" i="1729"/>
  <c r="H32" i="1729"/>
  <c r="H31" i="1729"/>
  <c r="H30" i="1729"/>
  <c r="H29" i="1729"/>
  <c r="H28" i="1729"/>
  <c r="E27" i="1729"/>
  <c r="H27" i="1729" s="1"/>
  <c r="H26" i="1729"/>
  <c r="E25" i="1729"/>
  <c r="H25" i="1729" s="1"/>
  <c r="H24" i="1729"/>
  <c r="H23" i="1729"/>
  <c r="H22" i="1729"/>
  <c r="E22" i="1729"/>
  <c r="E21" i="1729"/>
  <c r="E36" i="1729" s="1"/>
  <c r="E141" i="1729" s="1"/>
  <c r="H53" i="1729" l="1"/>
  <c r="H64" i="1729" s="1"/>
  <c r="H143" i="1729" s="1"/>
  <c r="D64" i="1729"/>
  <c r="D143" i="1729" s="1"/>
  <c r="D152" i="1729" s="1"/>
  <c r="H102" i="1729"/>
  <c r="H108" i="1729" s="1"/>
  <c r="H147" i="1729" s="1"/>
  <c r="H49" i="1729"/>
  <c r="H142" i="1729" s="1"/>
  <c r="E152" i="1729"/>
  <c r="F152" i="1729"/>
  <c r="G152" i="1729"/>
  <c r="H21" i="1729"/>
  <c r="H36" i="1729" s="1"/>
  <c r="H141" i="1729" s="1"/>
  <c r="H86" i="1729"/>
  <c r="H98" i="1729" s="1"/>
  <c r="H146" i="1729" s="1"/>
  <c r="E102" i="1729"/>
  <c r="E108" i="1729" s="1"/>
  <c r="E147" i="1729" s="1"/>
  <c r="H152" i="1729" l="1"/>
  <c r="D154" i="1729" l="1"/>
  <c r="D155" i="1729"/>
  <c r="H150" i="1728" l="1"/>
  <c r="G150" i="1728"/>
  <c r="F150" i="1728"/>
  <c r="E150" i="1728"/>
  <c r="D150" i="1728"/>
  <c r="G149" i="1728"/>
  <c r="E149" i="1728"/>
  <c r="D149" i="1728"/>
  <c r="H148" i="1728"/>
  <c r="G147" i="1728"/>
  <c r="F147" i="1728"/>
  <c r="E147" i="1728"/>
  <c r="G146" i="1728"/>
  <c r="F146" i="1728"/>
  <c r="E146" i="1728"/>
  <c r="D146" i="1728"/>
  <c r="G145" i="1728"/>
  <c r="F145" i="1728"/>
  <c r="E145" i="1728"/>
  <c r="D145" i="1728"/>
  <c r="F144" i="1728"/>
  <c r="G142" i="1728"/>
  <c r="F142" i="1728"/>
  <c r="G141" i="1728"/>
  <c r="G137" i="1728"/>
  <c r="F137" i="1728"/>
  <c r="F149" i="1728" s="1"/>
  <c r="E137" i="1728"/>
  <c r="D137" i="1728"/>
  <c r="H135" i="1728"/>
  <c r="H134" i="1728"/>
  <c r="H133" i="1728"/>
  <c r="H132" i="1728"/>
  <c r="H131" i="1728"/>
  <c r="H137" i="1728" s="1"/>
  <c r="H149" i="1728" s="1"/>
  <c r="E119" i="1728"/>
  <c r="E123" i="1728" s="1"/>
  <c r="E127" i="1728" s="1"/>
  <c r="H111" i="1728"/>
  <c r="G108" i="1728"/>
  <c r="F108" i="1728"/>
  <c r="E108" i="1728"/>
  <c r="D108" i="1728"/>
  <c r="D147" i="1728" s="1"/>
  <c r="H106" i="1728"/>
  <c r="H105" i="1728"/>
  <c r="H104" i="1728"/>
  <c r="H103" i="1728"/>
  <c r="H102" i="1728"/>
  <c r="H108" i="1728" s="1"/>
  <c r="H147" i="1728" s="1"/>
  <c r="G98" i="1728"/>
  <c r="F98" i="1728"/>
  <c r="E98" i="1728"/>
  <c r="D98" i="1728"/>
  <c r="H96" i="1728"/>
  <c r="H95" i="1728"/>
  <c r="H94" i="1728"/>
  <c r="H93" i="1728"/>
  <c r="H92" i="1728"/>
  <c r="H91" i="1728"/>
  <c r="H90" i="1728"/>
  <c r="H89" i="1728"/>
  <c r="H88" i="1728"/>
  <c r="H87" i="1728"/>
  <c r="H98" i="1728" s="1"/>
  <c r="H146" i="1728" s="1"/>
  <c r="H86" i="1728"/>
  <c r="G82" i="1728"/>
  <c r="F82" i="1728"/>
  <c r="D82" i="1728"/>
  <c r="H80" i="1728"/>
  <c r="H79" i="1728"/>
  <c r="H78" i="1728"/>
  <c r="H77" i="1728"/>
  <c r="H82" i="1728" s="1"/>
  <c r="H145" i="1728" s="1"/>
  <c r="H74" i="1728"/>
  <c r="H144" i="1728" s="1"/>
  <c r="G74" i="1728"/>
  <c r="G144" i="1728" s="1"/>
  <c r="F74" i="1728"/>
  <c r="E74" i="1728"/>
  <c r="E144" i="1728" s="1"/>
  <c r="D74" i="1728"/>
  <c r="D144" i="1728" s="1"/>
  <c r="H72" i="1728"/>
  <c r="H71" i="1728"/>
  <c r="H70" i="1728"/>
  <c r="H69" i="1728"/>
  <c r="H68" i="1728"/>
  <c r="G64" i="1728"/>
  <c r="G143" i="1728" s="1"/>
  <c r="F64" i="1728"/>
  <c r="F143" i="1728" s="1"/>
  <c r="E64" i="1728"/>
  <c r="E143" i="1728" s="1"/>
  <c r="D64" i="1728"/>
  <c r="D143" i="1728" s="1"/>
  <c r="H62" i="1728"/>
  <c r="H61" i="1728"/>
  <c r="H60" i="1728"/>
  <c r="H59" i="1728"/>
  <c r="H58" i="1728"/>
  <c r="H57" i="1728"/>
  <c r="H56" i="1728"/>
  <c r="H55" i="1728"/>
  <c r="H54" i="1728"/>
  <c r="H53" i="1728"/>
  <c r="H64" i="1728" s="1"/>
  <c r="H143" i="1728" s="1"/>
  <c r="G49" i="1728"/>
  <c r="F49" i="1728"/>
  <c r="E49" i="1728"/>
  <c r="E142" i="1728" s="1"/>
  <c r="D49" i="1728"/>
  <c r="D142" i="1728" s="1"/>
  <c r="H47" i="1728"/>
  <c r="H46" i="1728"/>
  <c r="H45" i="1728"/>
  <c r="H49" i="1728" s="1"/>
  <c r="H142" i="1728" s="1"/>
  <c r="H44" i="1728"/>
  <c r="H43" i="1728"/>
  <c r="H42" i="1728"/>
  <c r="H41" i="1728"/>
  <c r="H40" i="1728"/>
  <c r="G36" i="1728"/>
  <c r="F36" i="1728"/>
  <c r="F141" i="1728" s="1"/>
  <c r="F152" i="1728" s="1"/>
  <c r="E36" i="1728"/>
  <c r="E141" i="1728" s="1"/>
  <c r="E152" i="1728" s="1"/>
  <c r="D36" i="1728"/>
  <c r="D141" i="1728" s="1"/>
  <c r="H34" i="1728"/>
  <c r="H33" i="1728"/>
  <c r="H32" i="1728"/>
  <c r="H31" i="1728"/>
  <c r="H30" i="1728"/>
  <c r="H29" i="1728"/>
  <c r="H28" i="1728"/>
  <c r="H27" i="1728"/>
  <c r="H26" i="1728"/>
  <c r="H25" i="1728"/>
  <c r="H24" i="1728"/>
  <c r="H23" i="1728"/>
  <c r="H22" i="1728"/>
  <c r="H21" i="1728"/>
  <c r="H36" i="1728" s="1"/>
  <c r="H141" i="1728" s="1"/>
  <c r="G152" i="1728" l="1"/>
  <c r="H152" i="1728"/>
  <c r="D152" i="1728"/>
  <c r="D155" i="1728" l="1"/>
  <c r="D154" i="1728"/>
  <c r="H154" i="1727" l="1"/>
  <c r="G154" i="1727"/>
  <c r="F154" i="1727"/>
  <c r="E154" i="1727"/>
  <c r="D154" i="1727"/>
  <c r="G153" i="1727"/>
  <c r="H152" i="1727"/>
  <c r="G150" i="1727"/>
  <c r="F150" i="1727"/>
  <c r="E150" i="1727"/>
  <c r="D150" i="1727"/>
  <c r="E149" i="1727"/>
  <c r="D149" i="1727"/>
  <c r="E148" i="1727"/>
  <c r="D148" i="1727"/>
  <c r="D147" i="1727"/>
  <c r="D146" i="1727"/>
  <c r="F145" i="1727"/>
  <c r="D145" i="1727"/>
  <c r="D156" i="1727" s="1"/>
  <c r="G141" i="1727"/>
  <c r="F141" i="1727"/>
  <c r="F153" i="1727" s="1"/>
  <c r="E141" i="1727"/>
  <c r="E153" i="1727" s="1"/>
  <c r="D141" i="1727"/>
  <c r="D153" i="1727" s="1"/>
  <c r="H139" i="1727"/>
  <c r="H138" i="1727"/>
  <c r="H137" i="1727"/>
  <c r="H141" i="1727" s="1"/>
  <c r="H153" i="1727" s="1"/>
  <c r="H136" i="1727"/>
  <c r="H135" i="1727"/>
  <c r="E123" i="1727"/>
  <c r="E127" i="1727" s="1"/>
  <c r="E131" i="1727" s="1"/>
  <c r="H115" i="1727"/>
  <c r="G112" i="1727"/>
  <c r="G151" i="1727" s="1"/>
  <c r="F112" i="1727"/>
  <c r="F151" i="1727" s="1"/>
  <c r="E112" i="1727"/>
  <c r="E151" i="1727" s="1"/>
  <c r="D112" i="1727"/>
  <c r="D151" i="1727" s="1"/>
  <c r="H110" i="1727"/>
  <c r="H109" i="1727"/>
  <c r="H108" i="1727"/>
  <c r="H112" i="1727" s="1"/>
  <c r="H151" i="1727" s="1"/>
  <c r="H107" i="1727"/>
  <c r="H106" i="1727"/>
  <c r="E106" i="1727"/>
  <c r="G102" i="1727"/>
  <c r="F102" i="1727"/>
  <c r="E102" i="1727"/>
  <c r="H100" i="1727"/>
  <c r="H99" i="1727"/>
  <c r="H98" i="1727"/>
  <c r="H97" i="1727"/>
  <c r="H96" i="1727"/>
  <c r="H95" i="1727"/>
  <c r="H94" i="1727"/>
  <c r="H93" i="1727"/>
  <c r="H92" i="1727"/>
  <c r="H91" i="1727"/>
  <c r="H90" i="1727"/>
  <c r="H102" i="1727" s="1"/>
  <c r="H150" i="1727" s="1"/>
  <c r="G86" i="1727"/>
  <c r="G149" i="1727" s="1"/>
  <c r="F86" i="1727"/>
  <c r="F149" i="1727" s="1"/>
  <c r="H84" i="1727"/>
  <c r="H83" i="1727"/>
  <c r="H82" i="1727"/>
  <c r="H81" i="1727"/>
  <c r="H86" i="1727" s="1"/>
  <c r="H149" i="1727" s="1"/>
  <c r="G78" i="1727"/>
  <c r="G148" i="1727" s="1"/>
  <c r="F78" i="1727"/>
  <c r="F148" i="1727" s="1"/>
  <c r="E78" i="1727"/>
  <c r="H76" i="1727"/>
  <c r="H75" i="1727"/>
  <c r="H74" i="1727"/>
  <c r="H73" i="1727"/>
  <c r="H72" i="1727"/>
  <c r="H78" i="1727" s="1"/>
  <c r="H148" i="1727" s="1"/>
  <c r="G68" i="1727"/>
  <c r="G147" i="1727" s="1"/>
  <c r="F68" i="1727"/>
  <c r="F147" i="1727" s="1"/>
  <c r="H66" i="1727"/>
  <c r="H65" i="1727"/>
  <c r="H64" i="1727"/>
  <c r="H63" i="1727"/>
  <c r="E62" i="1727"/>
  <c r="H62" i="1727" s="1"/>
  <c r="E61" i="1727"/>
  <c r="H61" i="1727" s="1"/>
  <c r="E60" i="1727"/>
  <c r="H60" i="1727" s="1"/>
  <c r="E59" i="1727"/>
  <c r="H59" i="1727" s="1"/>
  <c r="H58" i="1727"/>
  <c r="E58" i="1727"/>
  <c r="E68" i="1727" s="1"/>
  <c r="E147" i="1727" s="1"/>
  <c r="H57" i="1727"/>
  <c r="G53" i="1727"/>
  <c r="G146" i="1727" s="1"/>
  <c r="F53" i="1727"/>
  <c r="F146" i="1727" s="1"/>
  <c r="H51" i="1727"/>
  <c r="H50" i="1727"/>
  <c r="H49" i="1727"/>
  <c r="H48" i="1727"/>
  <c r="H47" i="1727"/>
  <c r="E46" i="1727"/>
  <c r="H46" i="1727" s="1"/>
  <c r="H45" i="1727"/>
  <c r="E45" i="1727"/>
  <c r="E44" i="1727"/>
  <c r="H44" i="1727" s="1"/>
  <c r="G40" i="1727"/>
  <c r="G145" i="1727" s="1"/>
  <c r="F40" i="1727"/>
  <c r="H38" i="1727"/>
  <c r="H37" i="1727"/>
  <c r="H36" i="1727"/>
  <c r="H35" i="1727"/>
  <c r="E34" i="1727"/>
  <c r="H34" i="1727" s="1"/>
  <c r="H33" i="1727"/>
  <c r="H32" i="1727"/>
  <c r="H31" i="1727"/>
  <c r="H30" i="1727"/>
  <c r="H29" i="1727"/>
  <c r="H28" i="1727"/>
  <c r="H27" i="1727"/>
  <c r="H26" i="1727"/>
  <c r="E26" i="1727"/>
  <c r="E25" i="1727"/>
  <c r="H25" i="1727" s="1"/>
  <c r="E24" i="1727"/>
  <c r="H24" i="1727" s="1"/>
  <c r="E23" i="1727"/>
  <c r="H23" i="1727" s="1"/>
  <c r="H22" i="1727"/>
  <c r="H21" i="1727"/>
  <c r="E21" i="1727"/>
  <c r="E40" i="1727" s="1"/>
  <c r="E145" i="1727" s="1"/>
  <c r="H40" i="1727" l="1"/>
  <c r="H145" i="1727" s="1"/>
  <c r="F156" i="1727"/>
  <c r="G156" i="1727"/>
  <c r="H68" i="1727"/>
  <c r="H147" i="1727" s="1"/>
  <c r="H53" i="1727"/>
  <c r="H146" i="1727" s="1"/>
  <c r="E53" i="1727"/>
  <c r="E146" i="1727" s="1"/>
  <c r="E156" i="1727" s="1"/>
  <c r="H156" i="1727" l="1"/>
  <c r="D159" i="1727" l="1"/>
  <c r="D158" i="1727"/>
  <c r="H150" i="1726" l="1"/>
  <c r="G150" i="1726"/>
  <c r="F150" i="1726"/>
  <c r="E150" i="1726"/>
  <c r="D150" i="1726"/>
  <c r="G149" i="1726"/>
  <c r="F149" i="1726"/>
  <c r="E149" i="1726"/>
  <c r="D149" i="1726"/>
  <c r="H148" i="1726"/>
  <c r="G147" i="1726"/>
  <c r="F147" i="1726"/>
  <c r="E147" i="1726"/>
  <c r="G146" i="1726"/>
  <c r="F146" i="1726"/>
  <c r="E146" i="1726"/>
  <c r="D146" i="1726"/>
  <c r="G145" i="1726"/>
  <c r="F145" i="1726"/>
  <c r="E145" i="1726"/>
  <c r="D145" i="1726"/>
  <c r="H144" i="1726"/>
  <c r="G144" i="1726"/>
  <c r="F144" i="1726"/>
  <c r="G142" i="1726"/>
  <c r="F142" i="1726"/>
  <c r="E142" i="1726"/>
  <c r="D142" i="1726"/>
  <c r="G141" i="1726"/>
  <c r="G152" i="1726" s="1"/>
  <c r="G137" i="1726"/>
  <c r="F137" i="1726"/>
  <c r="E137" i="1726"/>
  <c r="D137" i="1726"/>
  <c r="H135" i="1726"/>
  <c r="H134" i="1726"/>
  <c r="H133" i="1726"/>
  <c r="H132" i="1726"/>
  <c r="H131" i="1726"/>
  <c r="H137" i="1726" s="1"/>
  <c r="H149" i="1726" s="1"/>
  <c r="E119" i="1726"/>
  <c r="E123" i="1726" s="1"/>
  <c r="E127" i="1726" s="1"/>
  <c r="H111" i="1726"/>
  <c r="G108" i="1726"/>
  <c r="F108" i="1726"/>
  <c r="E108" i="1726"/>
  <c r="D108" i="1726"/>
  <c r="D147" i="1726" s="1"/>
  <c r="H106" i="1726"/>
  <c r="H105" i="1726"/>
  <c r="H104" i="1726"/>
  <c r="H103" i="1726"/>
  <c r="H102" i="1726"/>
  <c r="H108" i="1726" s="1"/>
  <c r="H147" i="1726" s="1"/>
  <c r="G98" i="1726"/>
  <c r="F98" i="1726"/>
  <c r="E98" i="1726"/>
  <c r="D98" i="1726"/>
  <c r="H96" i="1726"/>
  <c r="H95" i="1726"/>
  <c r="H94" i="1726"/>
  <c r="H93" i="1726"/>
  <c r="H92" i="1726"/>
  <c r="H91" i="1726"/>
  <c r="H90" i="1726"/>
  <c r="H89" i="1726"/>
  <c r="H88" i="1726"/>
  <c r="H87" i="1726"/>
  <c r="H98" i="1726" s="1"/>
  <c r="H146" i="1726" s="1"/>
  <c r="H86" i="1726"/>
  <c r="G82" i="1726"/>
  <c r="F82" i="1726"/>
  <c r="D82" i="1726"/>
  <c r="H80" i="1726"/>
  <c r="H79" i="1726"/>
  <c r="H78" i="1726"/>
  <c r="H77" i="1726"/>
  <c r="H82" i="1726" s="1"/>
  <c r="H145" i="1726" s="1"/>
  <c r="H74" i="1726"/>
  <c r="G74" i="1726"/>
  <c r="F74" i="1726"/>
  <c r="E74" i="1726"/>
  <c r="E144" i="1726" s="1"/>
  <c r="D74" i="1726"/>
  <c r="D144" i="1726" s="1"/>
  <c r="H72" i="1726"/>
  <c r="H71" i="1726"/>
  <c r="H70" i="1726"/>
  <c r="H69" i="1726"/>
  <c r="H68" i="1726"/>
  <c r="G64" i="1726"/>
  <c r="G143" i="1726" s="1"/>
  <c r="F64" i="1726"/>
  <c r="F143" i="1726" s="1"/>
  <c r="E64" i="1726"/>
  <c r="E143" i="1726" s="1"/>
  <c r="D64" i="1726"/>
  <c r="D143" i="1726" s="1"/>
  <c r="H62" i="1726"/>
  <c r="H61" i="1726"/>
  <c r="H60" i="1726"/>
  <c r="H59" i="1726"/>
  <c r="H58" i="1726"/>
  <c r="H57" i="1726"/>
  <c r="H56" i="1726"/>
  <c r="H55" i="1726"/>
  <c r="H54" i="1726"/>
  <c r="H53" i="1726"/>
  <c r="H64" i="1726" s="1"/>
  <c r="H143" i="1726" s="1"/>
  <c r="G49" i="1726"/>
  <c r="F49" i="1726"/>
  <c r="E49" i="1726"/>
  <c r="D49" i="1726"/>
  <c r="H47" i="1726"/>
  <c r="H46" i="1726"/>
  <c r="H45" i="1726"/>
  <c r="H49" i="1726" s="1"/>
  <c r="H142" i="1726" s="1"/>
  <c r="H44" i="1726"/>
  <c r="H43" i="1726"/>
  <c r="H42" i="1726"/>
  <c r="H41" i="1726"/>
  <c r="H40" i="1726"/>
  <c r="G36" i="1726"/>
  <c r="F36" i="1726"/>
  <c r="F141" i="1726" s="1"/>
  <c r="E36" i="1726"/>
  <c r="E141" i="1726" s="1"/>
  <c r="D36" i="1726"/>
  <c r="D141" i="1726" s="1"/>
  <c r="H34" i="1726"/>
  <c r="H33" i="1726"/>
  <c r="H32" i="1726"/>
  <c r="H31" i="1726"/>
  <c r="H30" i="1726"/>
  <c r="H29" i="1726"/>
  <c r="H28" i="1726"/>
  <c r="H27" i="1726"/>
  <c r="H26" i="1726"/>
  <c r="H25" i="1726"/>
  <c r="H24" i="1726"/>
  <c r="H23" i="1726"/>
  <c r="H22" i="1726"/>
  <c r="H21" i="1726"/>
  <c r="H36" i="1726" s="1"/>
  <c r="H141" i="1726" s="1"/>
  <c r="H152" i="1726" l="1"/>
  <c r="D152" i="1726"/>
  <c r="E152" i="1726"/>
  <c r="F152" i="1726"/>
  <c r="D155" i="1726" l="1"/>
  <c r="D154" i="1726"/>
  <c r="D152" i="1725" l="1"/>
  <c r="H150" i="1725"/>
  <c r="G150" i="1725"/>
  <c r="F150" i="1725"/>
  <c r="E150" i="1725"/>
  <c r="D150" i="1725"/>
  <c r="H149" i="1725"/>
  <c r="G149" i="1725"/>
  <c r="F149" i="1725"/>
  <c r="E149" i="1725"/>
  <c r="D149" i="1725"/>
  <c r="H148" i="1725"/>
  <c r="H147" i="1725"/>
  <c r="G147" i="1725"/>
  <c r="F147" i="1725"/>
  <c r="F152" i="1725" s="1"/>
  <c r="E147" i="1725"/>
  <c r="D147" i="1725"/>
  <c r="H146" i="1725"/>
  <c r="G146" i="1725"/>
  <c r="F146" i="1725"/>
  <c r="E146" i="1725"/>
  <c r="D146" i="1725"/>
  <c r="H145" i="1725"/>
  <c r="G145" i="1725"/>
  <c r="F145" i="1725"/>
  <c r="E145" i="1725"/>
  <c r="E152" i="1725" s="1"/>
  <c r="D145" i="1725"/>
  <c r="H144" i="1725"/>
  <c r="G144" i="1725"/>
  <c r="G152" i="1725" s="1"/>
  <c r="F144" i="1725"/>
  <c r="E144" i="1725"/>
  <c r="D144" i="1725"/>
  <c r="H143" i="1725"/>
  <c r="G143" i="1725"/>
  <c r="F143" i="1725"/>
  <c r="E143" i="1725"/>
  <c r="D143" i="1725"/>
  <c r="H142" i="1725"/>
  <c r="G142" i="1725"/>
  <c r="F142" i="1725"/>
  <c r="E142" i="1725"/>
  <c r="D142" i="1725"/>
  <c r="H141" i="1725"/>
  <c r="H152" i="1725" s="1"/>
  <c r="G141" i="1725"/>
  <c r="F141" i="1725"/>
  <c r="E141" i="1725"/>
  <c r="D141" i="1725"/>
  <c r="E119" i="1725"/>
  <c r="E123" i="1725" s="1"/>
  <c r="E127" i="1725" s="1"/>
  <c r="H111" i="1725"/>
  <c r="D155" i="1725" l="1"/>
  <c r="D154" i="1725"/>
  <c r="H150" i="1724"/>
  <c r="G150" i="1724"/>
  <c r="F150" i="1724"/>
  <c r="E150" i="1724"/>
  <c r="D150" i="1724"/>
  <c r="F149" i="1724"/>
  <c r="E149" i="1724"/>
  <c r="D149" i="1724"/>
  <c r="H148" i="1724"/>
  <c r="G146" i="1724"/>
  <c r="F146" i="1724"/>
  <c r="E146" i="1724"/>
  <c r="G145" i="1724"/>
  <c r="F145" i="1724"/>
  <c r="E145" i="1724"/>
  <c r="E144" i="1724"/>
  <c r="D144" i="1724"/>
  <c r="G143" i="1724"/>
  <c r="G142" i="1724"/>
  <c r="F142" i="1724"/>
  <c r="G137" i="1724"/>
  <c r="G149" i="1724" s="1"/>
  <c r="F137" i="1724"/>
  <c r="E137" i="1724"/>
  <c r="D137" i="1724"/>
  <c r="H135" i="1724"/>
  <c r="H134" i="1724"/>
  <c r="H137" i="1724" s="1"/>
  <c r="H149" i="1724" s="1"/>
  <c r="H133" i="1724"/>
  <c r="H132" i="1724"/>
  <c r="H131" i="1724"/>
  <c r="E119" i="1724"/>
  <c r="H111" i="1724"/>
  <c r="G108" i="1724"/>
  <c r="G147" i="1724" s="1"/>
  <c r="F108" i="1724"/>
  <c r="F147" i="1724" s="1"/>
  <c r="E108" i="1724"/>
  <c r="E147" i="1724" s="1"/>
  <c r="D108" i="1724"/>
  <c r="D147" i="1724" s="1"/>
  <c r="H106" i="1724"/>
  <c r="H105" i="1724"/>
  <c r="H104" i="1724"/>
  <c r="H103" i="1724"/>
  <c r="H108" i="1724" s="1"/>
  <c r="H147" i="1724" s="1"/>
  <c r="H102" i="1724"/>
  <c r="G98" i="1724"/>
  <c r="F98" i="1724"/>
  <c r="E98" i="1724"/>
  <c r="D98" i="1724"/>
  <c r="D146" i="1724" s="1"/>
  <c r="H96" i="1724"/>
  <c r="H95" i="1724"/>
  <c r="H94" i="1724"/>
  <c r="H93" i="1724"/>
  <c r="H92" i="1724"/>
  <c r="H91" i="1724"/>
  <c r="H90" i="1724"/>
  <c r="H89" i="1724"/>
  <c r="H88" i="1724"/>
  <c r="H87" i="1724"/>
  <c r="H86" i="1724"/>
  <c r="H98" i="1724" s="1"/>
  <c r="H146" i="1724" s="1"/>
  <c r="G82" i="1724"/>
  <c r="F82" i="1724"/>
  <c r="E82" i="1724"/>
  <c r="D82" i="1724"/>
  <c r="D145" i="1724" s="1"/>
  <c r="H80" i="1724"/>
  <c r="H79" i="1724"/>
  <c r="H78" i="1724"/>
  <c r="H77" i="1724"/>
  <c r="H82" i="1724" s="1"/>
  <c r="H145" i="1724" s="1"/>
  <c r="H74" i="1724"/>
  <c r="H144" i="1724" s="1"/>
  <c r="G74" i="1724"/>
  <c r="G144" i="1724" s="1"/>
  <c r="F74" i="1724"/>
  <c r="F144" i="1724" s="1"/>
  <c r="E74" i="1724"/>
  <c r="D74" i="1724"/>
  <c r="H72" i="1724"/>
  <c r="H71" i="1724"/>
  <c r="H70" i="1724"/>
  <c r="H69" i="1724"/>
  <c r="H68" i="1724"/>
  <c r="G64" i="1724"/>
  <c r="F64" i="1724"/>
  <c r="F143" i="1724" s="1"/>
  <c r="E64" i="1724"/>
  <c r="E143" i="1724" s="1"/>
  <c r="D64" i="1724"/>
  <c r="D143" i="1724" s="1"/>
  <c r="H62" i="1724"/>
  <c r="H61" i="1724"/>
  <c r="H60" i="1724"/>
  <c r="H59" i="1724"/>
  <c r="H58" i="1724"/>
  <c r="H57" i="1724"/>
  <c r="H56" i="1724"/>
  <c r="H55" i="1724"/>
  <c r="H54" i="1724"/>
  <c r="H53" i="1724"/>
  <c r="H64" i="1724" s="1"/>
  <c r="H143" i="1724" s="1"/>
  <c r="D53" i="1724"/>
  <c r="G49" i="1724"/>
  <c r="F49" i="1724"/>
  <c r="E49" i="1724"/>
  <c r="E142" i="1724" s="1"/>
  <c r="D49" i="1724"/>
  <c r="D142" i="1724" s="1"/>
  <c r="H47" i="1724"/>
  <c r="H46" i="1724"/>
  <c r="H45" i="1724"/>
  <c r="H44" i="1724"/>
  <c r="H43" i="1724"/>
  <c r="H42" i="1724"/>
  <c r="H41" i="1724"/>
  <c r="H40" i="1724"/>
  <c r="H49" i="1724" s="1"/>
  <c r="H142" i="1724" s="1"/>
  <c r="G36" i="1724"/>
  <c r="G141" i="1724" s="1"/>
  <c r="F36" i="1724"/>
  <c r="F141" i="1724" s="1"/>
  <c r="E36" i="1724"/>
  <c r="E141" i="1724" s="1"/>
  <c r="D36" i="1724"/>
  <c r="D141" i="1724" s="1"/>
  <c r="D152" i="1724" s="1"/>
  <c r="H34" i="1724"/>
  <c r="H33" i="1724"/>
  <c r="H32" i="1724"/>
  <c r="H31" i="1724"/>
  <c r="H30" i="1724"/>
  <c r="H29" i="1724"/>
  <c r="H28" i="1724"/>
  <c r="H27" i="1724"/>
  <c r="H26" i="1724"/>
  <c r="H25" i="1724"/>
  <c r="H24" i="1724"/>
  <c r="H23" i="1724"/>
  <c r="H22" i="1724"/>
  <c r="H21" i="1724"/>
  <c r="H36" i="1724" s="1"/>
  <c r="H141" i="1724" s="1"/>
  <c r="H152" i="1724" s="1"/>
  <c r="D154" i="1724" l="1"/>
  <c r="D155" i="1724"/>
  <c r="E152" i="1724"/>
  <c r="F152" i="1724"/>
  <c r="G152" i="1724"/>
  <c r="H150" i="1723" l="1"/>
  <c r="G150" i="1723"/>
  <c r="F150" i="1723"/>
  <c r="E150" i="1723"/>
  <c r="D150" i="1723"/>
  <c r="H148" i="1723"/>
  <c r="E145" i="1723"/>
  <c r="G143" i="1723"/>
  <c r="F143" i="1723"/>
  <c r="H135" i="1723"/>
  <c r="H134" i="1723"/>
  <c r="H133" i="1723"/>
  <c r="H132" i="1723"/>
  <c r="H137" i="1723"/>
  <c r="H149" i="1723" s="1"/>
  <c r="G137" i="1723"/>
  <c r="G149" i="1723" s="1"/>
  <c r="F137" i="1723"/>
  <c r="F149" i="1723" s="1"/>
  <c r="E137" i="1723"/>
  <c r="E149" i="1723" s="1"/>
  <c r="D137" i="1723"/>
  <c r="D149" i="1723" s="1"/>
  <c r="E123" i="1723"/>
  <c r="E127" i="1723" s="1"/>
  <c r="E119" i="1723"/>
  <c r="H111" i="1723"/>
  <c r="H106" i="1723"/>
  <c r="H105" i="1723"/>
  <c r="H104" i="1723"/>
  <c r="H96" i="1723"/>
  <c r="H95" i="1723"/>
  <c r="H94" i="1723"/>
  <c r="H86" i="1723"/>
  <c r="H80" i="1723"/>
  <c r="H78" i="1723"/>
  <c r="H72" i="1723"/>
  <c r="H71" i="1723"/>
  <c r="H70" i="1723"/>
  <c r="H69" i="1723"/>
  <c r="G74" i="1723"/>
  <c r="G144" i="1723" s="1"/>
  <c r="F74" i="1723"/>
  <c r="F144" i="1723" s="1"/>
  <c r="E74" i="1723"/>
  <c r="E144" i="1723" s="1"/>
  <c r="D74" i="1723"/>
  <c r="D144" i="1723" s="1"/>
  <c r="G64" i="1723"/>
  <c r="F64" i="1723"/>
  <c r="E64" i="1723"/>
  <c r="E143" i="1723" s="1"/>
  <c r="H62" i="1723"/>
  <c r="H61" i="1723"/>
  <c r="H60" i="1723"/>
  <c r="H59" i="1723"/>
  <c r="H58" i="1723"/>
  <c r="H57" i="1723"/>
  <c r="H56" i="1723"/>
  <c r="H55" i="1723"/>
  <c r="H54" i="1723"/>
  <c r="H53" i="1723"/>
  <c r="H47" i="1723"/>
  <c r="H46" i="1723"/>
  <c r="H45" i="1723"/>
  <c r="H44" i="1723"/>
  <c r="H43" i="1723"/>
  <c r="H34" i="1723"/>
  <c r="H33" i="1723"/>
  <c r="H32" i="1723"/>
  <c r="H31" i="1723"/>
  <c r="H30" i="1723"/>
  <c r="H28" i="1723"/>
  <c r="H27" i="1723"/>
  <c r="H24" i="1723" l="1"/>
  <c r="D108" i="1723"/>
  <c r="D147" i="1723" s="1"/>
  <c r="G82" i="1723"/>
  <c r="G145" i="1723" s="1"/>
  <c r="E108" i="1723"/>
  <c r="E147" i="1723" s="1"/>
  <c r="F82" i="1723"/>
  <c r="F145" i="1723" s="1"/>
  <c r="D49" i="1723"/>
  <c r="D142" i="1723" s="1"/>
  <c r="H77" i="1723"/>
  <c r="H23" i="1723"/>
  <c r="G49" i="1723"/>
  <c r="G142" i="1723" s="1"/>
  <c r="H79" i="1723"/>
  <c r="H41" i="1723"/>
  <c r="E49" i="1723"/>
  <c r="E142" i="1723" s="1"/>
  <c r="H88" i="1723"/>
  <c r="H42" i="1723"/>
  <c r="D82" i="1723"/>
  <c r="D145" i="1723" s="1"/>
  <c r="H93" i="1723"/>
  <c r="G108" i="1723"/>
  <c r="G147" i="1723" s="1"/>
  <c r="F49" i="1723"/>
  <c r="F142" i="1723" s="1"/>
  <c r="E98" i="1723"/>
  <c r="E146" i="1723" s="1"/>
  <c r="F108" i="1723"/>
  <c r="F147" i="1723" s="1"/>
  <c r="D64" i="1723"/>
  <c r="D143" i="1723" s="1"/>
  <c r="H90" i="1723"/>
  <c r="H21" i="1723"/>
  <c r="H29" i="1723"/>
  <c r="H87" i="1723"/>
  <c r="E36" i="1723"/>
  <c r="E141" i="1723" s="1"/>
  <c r="G98" i="1723"/>
  <c r="G146" i="1723" s="1"/>
  <c r="H91" i="1723"/>
  <c r="F36" i="1723"/>
  <c r="F141" i="1723" s="1"/>
  <c r="H26" i="1723"/>
  <c r="G36" i="1723"/>
  <c r="G141" i="1723" s="1"/>
  <c r="H25" i="1723"/>
  <c r="H68" i="1723"/>
  <c r="H74" i="1723" s="1"/>
  <c r="H144" i="1723" s="1"/>
  <c r="H22" i="1723"/>
  <c r="H92" i="1723"/>
  <c r="D98" i="1723"/>
  <c r="D146" i="1723" s="1"/>
  <c r="H103" i="1723"/>
  <c r="H64" i="1723"/>
  <c r="H143" i="1723" s="1"/>
  <c r="D36" i="1723"/>
  <c r="D141" i="1723" s="1"/>
  <c r="H102" i="1723"/>
  <c r="H40" i="1723"/>
  <c r="F98" i="1723"/>
  <c r="F146" i="1723" s="1"/>
  <c r="H89" i="1723"/>
  <c r="G152" i="1723" l="1"/>
  <c r="E152" i="1723"/>
  <c r="H82" i="1723"/>
  <c r="H145" i="1723" s="1"/>
  <c r="H49" i="1723"/>
  <c r="H142" i="1723" s="1"/>
  <c r="H36" i="1723"/>
  <c r="H141" i="1723" s="1"/>
  <c r="F152" i="1723"/>
  <c r="D152" i="1723"/>
  <c r="H98" i="1723"/>
  <c r="H146" i="1723" s="1"/>
  <c r="H108" i="1723"/>
  <c r="H147" i="1723" s="1"/>
  <c r="H152" i="1723" l="1"/>
  <c r="D155" i="1723" s="1"/>
  <c r="D154" i="1723" l="1"/>
  <c r="H150" i="1722"/>
  <c r="G150" i="1722"/>
  <c r="F150" i="1722"/>
  <c r="E150" i="1722"/>
  <c r="D150" i="1722"/>
  <c r="G149" i="1722"/>
  <c r="E149" i="1722"/>
  <c r="H148" i="1722"/>
  <c r="G146" i="1722"/>
  <c r="F146" i="1722"/>
  <c r="E146" i="1722"/>
  <c r="D146" i="1722"/>
  <c r="G145" i="1722"/>
  <c r="F145" i="1722"/>
  <c r="E145" i="1722"/>
  <c r="G144" i="1722"/>
  <c r="F144" i="1722"/>
  <c r="E143" i="1722"/>
  <c r="H142" i="1722"/>
  <c r="F142" i="1722"/>
  <c r="G137" i="1722"/>
  <c r="F137" i="1722"/>
  <c r="F149" i="1722" s="1"/>
  <c r="E137" i="1722"/>
  <c r="D137" i="1722"/>
  <c r="D149" i="1722" s="1"/>
  <c r="H135" i="1722"/>
  <c r="H134" i="1722"/>
  <c r="H137" i="1722" s="1"/>
  <c r="H149" i="1722" s="1"/>
  <c r="H133" i="1722"/>
  <c r="H132" i="1722"/>
  <c r="H131" i="1722"/>
  <c r="E119" i="1722"/>
  <c r="E123" i="1722" s="1"/>
  <c r="E127" i="1722" s="1"/>
  <c r="H111" i="1722"/>
  <c r="G108" i="1722"/>
  <c r="G147" i="1722" s="1"/>
  <c r="F108" i="1722"/>
  <c r="F147" i="1722" s="1"/>
  <c r="E108" i="1722"/>
  <c r="E147" i="1722" s="1"/>
  <c r="D108" i="1722"/>
  <c r="D147" i="1722" s="1"/>
  <c r="H106" i="1722"/>
  <c r="H105" i="1722"/>
  <c r="H108" i="1722" s="1"/>
  <c r="H147" i="1722" s="1"/>
  <c r="H104" i="1722"/>
  <c r="H103" i="1722"/>
  <c r="H102" i="1722"/>
  <c r="G98" i="1722"/>
  <c r="F98" i="1722"/>
  <c r="E98" i="1722"/>
  <c r="D98" i="1722"/>
  <c r="H96" i="1722"/>
  <c r="H95" i="1722"/>
  <c r="H94" i="1722"/>
  <c r="H93" i="1722"/>
  <c r="H92" i="1722"/>
  <c r="H91" i="1722"/>
  <c r="H90" i="1722"/>
  <c r="H89" i="1722"/>
  <c r="H88" i="1722"/>
  <c r="H87" i="1722"/>
  <c r="H98" i="1722" s="1"/>
  <c r="H146" i="1722" s="1"/>
  <c r="H86" i="1722"/>
  <c r="G82" i="1722"/>
  <c r="F82" i="1722"/>
  <c r="D82" i="1722"/>
  <c r="D145" i="1722" s="1"/>
  <c r="H80" i="1722"/>
  <c r="H79" i="1722"/>
  <c r="H78" i="1722"/>
  <c r="H77" i="1722"/>
  <c r="H82" i="1722" s="1"/>
  <c r="H145" i="1722" s="1"/>
  <c r="H74" i="1722"/>
  <c r="H144" i="1722" s="1"/>
  <c r="G74" i="1722"/>
  <c r="F74" i="1722"/>
  <c r="E74" i="1722"/>
  <c r="E144" i="1722" s="1"/>
  <c r="D74" i="1722"/>
  <c r="D144" i="1722" s="1"/>
  <c r="H72" i="1722"/>
  <c r="H71" i="1722"/>
  <c r="H70" i="1722"/>
  <c r="H69" i="1722"/>
  <c r="H68" i="1722"/>
  <c r="G64" i="1722"/>
  <c r="G143" i="1722" s="1"/>
  <c r="F64" i="1722"/>
  <c r="F143" i="1722" s="1"/>
  <c r="E64" i="1722"/>
  <c r="D64" i="1722"/>
  <c r="D143" i="1722" s="1"/>
  <c r="H62" i="1722"/>
  <c r="H61" i="1722"/>
  <c r="H60" i="1722"/>
  <c r="H59" i="1722"/>
  <c r="H58" i="1722"/>
  <c r="H57" i="1722"/>
  <c r="H56" i="1722"/>
  <c r="H55" i="1722"/>
  <c r="H54" i="1722"/>
  <c r="H53" i="1722"/>
  <c r="H64" i="1722" s="1"/>
  <c r="H143" i="1722" s="1"/>
  <c r="H49" i="1722"/>
  <c r="G49" i="1722"/>
  <c r="G142" i="1722" s="1"/>
  <c r="F49" i="1722"/>
  <c r="E49" i="1722"/>
  <c r="E142" i="1722" s="1"/>
  <c r="D49" i="1722"/>
  <c r="D142" i="1722" s="1"/>
  <c r="H47" i="1722"/>
  <c r="H46" i="1722"/>
  <c r="H45" i="1722"/>
  <c r="H44" i="1722"/>
  <c r="H43" i="1722"/>
  <c r="H42" i="1722"/>
  <c r="H41" i="1722"/>
  <c r="H40" i="1722"/>
  <c r="G36" i="1722"/>
  <c r="G141" i="1722" s="1"/>
  <c r="F36" i="1722"/>
  <c r="F141" i="1722" s="1"/>
  <c r="E36" i="1722"/>
  <c r="E141" i="1722" s="1"/>
  <c r="D36" i="1722"/>
  <c r="D141" i="1722" s="1"/>
  <c r="H34" i="1722"/>
  <c r="H33" i="1722"/>
  <c r="H32" i="1722"/>
  <c r="H31" i="1722"/>
  <c r="H30" i="1722"/>
  <c r="H29" i="1722"/>
  <c r="H28" i="1722"/>
  <c r="H27" i="1722"/>
  <c r="H26" i="1722"/>
  <c r="H25" i="1722"/>
  <c r="H24" i="1722"/>
  <c r="H23" i="1722"/>
  <c r="H22" i="1722"/>
  <c r="H21" i="1722"/>
  <c r="H36" i="1722" s="1"/>
  <c r="H141" i="1722" s="1"/>
  <c r="H152" i="1722" l="1"/>
  <c r="D152" i="1722"/>
  <c r="E152" i="1722"/>
  <c r="F152" i="1722"/>
  <c r="G152" i="1722"/>
  <c r="D155" i="1722" l="1"/>
  <c r="D154" i="1722"/>
  <c r="G150" i="1721" l="1"/>
  <c r="F150" i="1721"/>
  <c r="E150" i="1721"/>
  <c r="D150" i="1721"/>
  <c r="F149" i="1721"/>
  <c r="E149" i="1721"/>
  <c r="D149" i="1721"/>
  <c r="H148" i="1721"/>
  <c r="F147" i="1721"/>
  <c r="G146" i="1721"/>
  <c r="F146" i="1721"/>
  <c r="E146" i="1721"/>
  <c r="G145" i="1721"/>
  <c r="F145" i="1721"/>
  <c r="E145" i="1721"/>
  <c r="G144" i="1721"/>
  <c r="D144" i="1721"/>
  <c r="D142" i="1721"/>
  <c r="G137" i="1721"/>
  <c r="G149" i="1721" s="1"/>
  <c r="F137" i="1721"/>
  <c r="E137" i="1721"/>
  <c r="D137" i="1721"/>
  <c r="H135" i="1721"/>
  <c r="H134" i="1721"/>
  <c r="H137" i="1721" s="1"/>
  <c r="H149" i="1721" s="1"/>
  <c r="H133" i="1721"/>
  <c r="H132" i="1721"/>
  <c r="H131" i="1721"/>
  <c r="E119" i="1721"/>
  <c r="E123" i="1721" s="1"/>
  <c r="E127" i="1721" s="1"/>
  <c r="H111" i="1721"/>
  <c r="G108" i="1721"/>
  <c r="G147" i="1721" s="1"/>
  <c r="F108" i="1721"/>
  <c r="E108" i="1721"/>
  <c r="E147" i="1721" s="1"/>
  <c r="D108" i="1721"/>
  <c r="D147" i="1721" s="1"/>
  <c r="H106" i="1721"/>
  <c r="H105" i="1721"/>
  <c r="H108" i="1721" s="1"/>
  <c r="H147" i="1721" s="1"/>
  <c r="H104" i="1721"/>
  <c r="H103" i="1721"/>
  <c r="H102" i="1721"/>
  <c r="G98" i="1721"/>
  <c r="F98" i="1721"/>
  <c r="E98" i="1721"/>
  <c r="D98" i="1721"/>
  <c r="D146" i="1721" s="1"/>
  <c r="H96" i="1721"/>
  <c r="H95" i="1721"/>
  <c r="H94" i="1721"/>
  <c r="H93" i="1721"/>
  <c r="H92" i="1721"/>
  <c r="H91" i="1721"/>
  <c r="H90" i="1721"/>
  <c r="H89" i="1721"/>
  <c r="H88" i="1721"/>
  <c r="H87" i="1721"/>
  <c r="H86" i="1721"/>
  <c r="H98" i="1721" s="1"/>
  <c r="H146" i="1721" s="1"/>
  <c r="G82" i="1721"/>
  <c r="F82" i="1721"/>
  <c r="D82" i="1721"/>
  <c r="D145" i="1721" s="1"/>
  <c r="H80" i="1721"/>
  <c r="H79" i="1721"/>
  <c r="H78" i="1721"/>
  <c r="H77" i="1721"/>
  <c r="H82" i="1721" s="1"/>
  <c r="H145" i="1721" s="1"/>
  <c r="H74" i="1721"/>
  <c r="H144" i="1721" s="1"/>
  <c r="G74" i="1721"/>
  <c r="F74" i="1721"/>
  <c r="F144" i="1721" s="1"/>
  <c r="E74" i="1721"/>
  <c r="E144" i="1721" s="1"/>
  <c r="D74" i="1721"/>
  <c r="H72" i="1721"/>
  <c r="H71" i="1721"/>
  <c r="H70" i="1721"/>
  <c r="H69" i="1721"/>
  <c r="H68" i="1721"/>
  <c r="G64" i="1721"/>
  <c r="G143" i="1721" s="1"/>
  <c r="F64" i="1721"/>
  <c r="F143" i="1721" s="1"/>
  <c r="E64" i="1721"/>
  <c r="E143" i="1721" s="1"/>
  <c r="D64" i="1721"/>
  <c r="D143" i="1721" s="1"/>
  <c r="H62" i="1721"/>
  <c r="H61" i="1721"/>
  <c r="H60" i="1721"/>
  <c r="H59" i="1721"/>
  <c r="H58" i="1721"/>
  <c r="H57" i="1721"/>
  <c r="H56" i="1721"/>
  <c r="H55" i="1721"/>
  <c r="H54" i="1721"/>
  <c r="H53" i="1721"/>
  <c r="H64" i="1721" s="1"/>
  <c r="H143" i="1721" s="1"/>
  <c r="G49" i="1721"/>
  <c r="G142" i="1721" s="1"/>
  <c r="F49" i="1721"/>
  <c r="F142" i="1721" s="1"/>
  <c r="E49" i="1721"/>
  <c r="E142" i="1721" s="1"/>
  <c r="D49" i="1721"/>
  <c r="H47" i="1721"/>
  <c r="H46" i="1721"/>
  <c r="H45" i="1721"/>
  <c r="H44" i="1721"/>
  <c r="H43" i="1721"/>
  <c r="H42" i="1721"/>
  <c r="H41" i="1721"/>
  <c r="H40" i="1721"/>
  <c r="H49" i="1721" s="1"/>
  <c r="H142" i="1721" s="1"/>
  <c r="G36" i="1721"/>
  <c r="G141" i="1721" s="1"/>
  <c r="F36" i="1721"/>
  <c r="F141" i="1721" s="1"/>
  <c r="E36" i="1721"/>
  <c r="E141" i="1721" s="1"/>
  <c r="D36" i="1721"/>
  <c r="D141" i="1721" s="1"/>
  <c r="D152" i="1721" s="1"/>
  <c r="H34" i="1721"/>
  <c r="H33" i="1721"/>
  <c r="H32" i="1721"/>
  <c r="H31" i="1721"/>
  <c r="H30" i="1721"/>
  <c r="H29" i="1721"/>
  <c r="H28" i="1721"/>
  <c r="H27" i="1721"/>
  <c r="H26" i="1721"/>
  <c r="H25" i="1721"/>
  <c r="H24" i="1721"/>
  <c r="H23" i="1721"/>
  <c r="H22" i="1721"/>
  <c r="H21" i="1721"/>
  <c r="H36" i="1721" s="1"/>
  <c r="H141" i="1721" s="1"/>
  <c r="H18" i="1721"/>
  <c r="H150" i="1721" s="1"/>
  <c r="H152" i="1721" l="1"/>
  <c r="G152" i="1721"/>
  <c r="E152" i="1721"/>
  <c r="F152" i="1721"/>
  <c r="D155" i="1721" l="1"/>
  <c r="D154" i="1721"/>
  <c r="H150" i="1720" l="1"/>
  <c r="G150" i="1720"/>
  <c r="F150" i="1720"/>
  <c r="E150" i="1720"/>
  <c r="D150" i="1720"/>
  <c r="H149" i="1720"/>
  <c r="E149" i="1720"/>
  <c r="H148" i="1720"/>
  <c r="D147" i="1720"/>
  <c r="G146" i="1720"/>
  <c r="F146" i="1720"/>
  <c r="E146" i="1720"/>
  <c r="E145" i="1720"/>
  <c r="G144" i="1720"/>
  <c r="D144" i="1720"/>
  <c r="F143" i="1720"/>
  <c r="F141" i="1720"/>
  <c r="E141" i="1720"/>
  <c r="D141" i="1720"/>
  <c r="H137" i="1720"/>
  <c r="G137" i="1720"/>
  <c r="G149" i="1720" s="1"/>
  <c r="F137" i="1720"/>
  <c r="F149" i="1720" s="1"/>
  <c r="E137" i="1720"/>
  <c r="D137" i="1720"/>
  <c r="D149" i="1720" s="1"/>
  <c r="H135" i="1720"/>
  <c r="H134" i="1720"/>
  <c r="H133" i="1720"/>
  <c r="H132" i="1720"/>
  <c r="H131" i="1720"/>
  <c r="E119" i="1720"/>
  <c r="H111" i="1720"/>
  <c r="H108" i="1720"/>
  <c r="H147" i="1720" s="1"/>
  <c r="G108" i="1720"/>
  <c r="G147" i="1720" s="1"/>
  <c r="F108" i="1720"/>
  <c r="F147" i="1720" s="1"/>
  <c r="E108" i="1720"/>
  <c r="E147" i="1720" s="1"/>
  <c r="D108" i="1720"/>
  <c r="H106" i="1720"/>
  <c r="H105" i="1720"/>
  <c r="H104" i="1720"/>
  <c r="H103" i="1720"/>
  <c r="H102" i="1720"/>
  <c r="G98" i="1720"/>
  <c r="F98" i="1720"/>
  <c r="E98" i="1720"/>
  <c r="D98" i="1720"/>
  <c r="D146" i="1720" s="1"/>
  <c r="H96" i="1720"/>
  <c r="H95" i="1720"/>
  <c r="H94" i="1720"/>
  <c r="H93" i="1720"/>
  <c r="H92" i="1720"/>
  <c r="H91" i="1720"/>
  <c r="H90" i="1720"/>
  <c r="H89" i="1720"/>
  <c r="H88" i="1720"/>
  <c r="H87" i="1720"/>
  <c r="H86" i="1720"/>
  <c r="H98" i="1720" s="1"/>
  <c r="H146" i="1720" s="1"/>
  <c r="G82" i="1720"/>
  <c r="G145" i="1720" s="1"/>
  <c r="F82" i="1720"/>
  <c r="F145" i="1720" s="1"/>
  <c r="D82" i="1720"/>
  <c r="D145" i="1720" s="1"/>
  <c r="H80" i="1720"/>
  <c r="H79" i="1720"/>
  <c r="H78" i="1720"/>
  <c r="H77" i="1720"/>
  <c r="H82" i="1720" s="1"/>
  <c r="H145" i="1720" s="1"/>
  <c r="G74" i="1720"/>
  <c r="F74" i="1720"/>
  <c r="F144" i="1720" s="1"/>
  <c r="E74" i="1720"/>
  <c r="E144" i="1720" s="1"/>
  <c r="D74" i="1720"/>
  <c r="H72" i="1720"/>
  <c r="H71" i="1720"/>
  <c r="H70" i="1720"/>
  <c r="H69" i="1720"/>
  <c r="H68" i="1720"/>
  <c r="H74" i="1720" s="1"/>
  <c r="H144" i="1720" s="1"/>
  <c r="F64" i="1720"/>
  <c r="E64" i="1720"/>
  <c r="E143" i="1720" s="1"/>
  <c r="H62" i="1720"/>
  <c r="H61" i="1720"/>
  <c r="H60" i="1720"/>
  <c r="H59" i="1720"/>
  <c r="H58" i="1720"/>
  <c r="H57" i="1720"/>
  <c r="H56" i="1720"/>
  <c r="H55" i="1720"/>
  <c r="H54" i="1720"/>
  <c r="D64" i="1720"/>
  <c r="D143" i="1720" s="1"/>
  <c r="G49" i="1720"/>
  <c r="G142" i="1720" s="1"/>
  <c r="F49" i="1720"/>
  <c r="F142" i="1720" s="1"/>
  <c r="E49" i="1720"/>
  <c r="E142" i="1720" s="1"/>
  <c r="D49" i="1720"/>
  <c r="D142" i="1720" s="1"/>
  <c r="H47" i="1720"/>
  <c r="H46" i="1720"/>
  <c r="H45" i="1720"/>
  <c r="H44" i="1720"/>
  <c r="H43" i="1720"/>
  <c r="H42" i="1720"/>
  <c r="H41" i="1720"/>
  <c r="H40" i="1720"/>
  <c r="H49" i="1720" s="1"/>
  <c r="H142" i="1720" s="1"/>
  <c r="G36" i="1720"/>
  <c r="G141" i="1720" s="1"/>
  <c r="F36" i="1720"/>
  <c r="E36" i="1720"/>
  <c r="D36" i="1720"/>
  <c r="H34" i="1720"/>
  <c r="H33" i="1720"/>
  <c r="H32" i="1720"/>
  <c r="H31" i="1720"/>
  <c r="H30" i="1720"/>
  <c r="H29" i="1720"/>
  <c r="H28" i="1720"/>
  <c r="H27" i="1720"/>
  <c r="H26" i="1720"/>
  <c r="H25" i="1720"/>
  <c r="H24" i="1720"/>
  <c r="H23" i="1720"/>
  <c r="H22" i="1720"/>
  <c r="H21" i="1720"/>
  <c r="H36" i="1720" s="1"/>
  <c r="H141" i="1720" s="1"/>
  <c r="H53" i="1720" l="1"/>
  <c r="H64" i="1720" s="1"/>
  <c r="H143" i="1720" s="1"/>
  <c r="H152" i="1720" s="1"/>
  <c r="E152" i="1720"/>
  <c r="F152" i="1720"/>
  <c r="D152" i="1720"/>
  <c r="G64" i="1720"/>
  <c r="G143" i="1720" s="1"/>
  <c r="G152" i="1720" s="1"/>
  <c r="D155" i="1720" l="1"/>
  <c r="D154" i="1720"/>
  <c r="H150" i="1719"/>
  <c r="G150" i="1719"/>
  <c r="F150" i="1719"/>
  <c r="E150" i="1719"/>
  <c r="D150" i="1719"/>
  <c r="H149" i="1719"/>
  <c r="G149" i="1719"/>
  <c r="E149" i="1719"/>
  <c r="D149" i="1719"/>
  <c r="H148" i="1719"/>
  <c r="G146" i="1719"/>
  <c r="F146" i="1719"/>
  <c r="E146" i="1719"/>
  <c r="D146" i="1719"/>
  <c r="F143" i="1719"/>
  <c r="E143" i="1719"/>
  <c r="G142" i="1719"/>
  <c r="F142" i="1719"/>
  <c r="F141" i="1719"/>
  <c r="E141" i="1719"/>
  <c r="D141" i="1719"/>
  <c r="H137" i="1719"/>
  <c r="G137" i="1719"/>
  <c r="F137" i="1719"/>
  <c r="F149" i="1719" s="1"/>
  <c r="E137" i="1719"/>
  <c r="D137" i="1719"/>
  <c r="H135" i="1719"/>
  <c r="H134" i="1719"/>
  <c r="H133" i="1719"/>
  <c r="H132" i="1719"/>
  <c r="H131" i="1719"/>
  <c r="E119" i="1719"/>
  <c r="H111" i="1719"/>
  <c r="G108" i="1719"/>
  <c r="G147" i="1719" s="1"/>
  <c r="F108" i="1719"/>
  <c r="F147" i="1719" s="1"/>
  <c r="E108" i="1719"/>
  <c r="E147" i="1719" s="1"/>
  <c r="D108" i="1719"/>
  <c r="D147" i="1719" s="1"/>
  <c r="H106" i="1719"/>
  <c r="H105" i="1719"/>
  <c r="H104" i="1719"/>
  <c r="H103" i="1719"/>
  <c r="H108" i="1719" s="1"/>
  <c r="H147" i="1719" s="1"/>
  <c r="H102" i="1719"/>
  <c r="G98" i="1719"/>
  <c r="F98" i="1719"/>
  <c r="E98" i="1719"/>
  <c r="D98" i="1719"/>
  <c r="H96" i="1719"/>
  <c r="H95" i="1719"/>
  <c r="H94" i="1719"/>
  <c r="H93" i="1719"/>
  <c r="H92" i="1719"/>
  <c r="H91" i="1719"/>
  <c r="H90" i="1719"/>
  <c r="H89" i="1719"/>
  <c r="H88" i="1719"/>
  <c r="H87" i="1719"/>
  <c r="H86" i="1719"/>
  <c r="H98" i="1719" s="1"/>
  <c r="H146" i="1719" s="1"/>
  <c r="G82" i="1719"/>
  <c r="G145" i="1719" s="1"/>
  <c r="F82" i="1719"/>
  <c r="F145" i="1719" s="1"/>
  <c r="E82" i="1719"/>
  <c r="E145" i="1719" s="1"/>
  <c r="D82" i="1719"/>
  <c r="D145" i="1719" s="1"/>
  <c r="H80" i="1719"/>
  <c r="H79" i="1719"/>
  <c r="H78" i="1719"/>
  <c r="H77" i="1719"/>
  <c r="H82" i="1719" s="1"/>
  <c r="H145" i="1719" s="1"/>
  <c r="G74" i="1719"/>
  <c r="G144" i="1719" s="1"/>
  <c r="F74" i="1719"/>
  <c r="F144" i="1719" s="1"/>
  <c r="E74" i="1719"/>
  <c r="E144" i="1719" s="1"/>
  <c r="D74" i="1719"/>
  <c r="D144" i="1719" s="1"/>
  <c r="H72" i="1719"/>
  <c r="H71" i="1719"/>
  <c r="H70" i="1719"/>
  <c r="H69" i="1719"/>
  <c r="H68" i="1719"/>
  <c r="H74" i="1719" s="1"/>
  <c r="H144" i="1719" s="1"/>
  <c r="G64" i="1719"/>
  <c r="G143" i="1719" s="1"/>
  <c r="F64" i="1719"/>
  <c r="E64" i="1719"/>
  <c r="D64" i="1719"/>
  <c r="D143" i="1719" s="1"/>
  <c r="H62" i="1719"/>
  <c r="H61" i="1719"/>
  <c r="H60" i="1719"/>
  <c r="H59" i="1719"/>
  <c r="H58" i="1719"/>
  <c r="H57" i="1719"/>
  <c r="H56" i="1719"/>
  <c r="H55" i="1719"/>
  <c r="H54" i="1719"/>
  <c r="H53" i="1719"/>
  <c r="H64" i="1719" s="1"/>
  <c r="H143" i="1719" s="1"/>
  <c r="H49" i="1719"/>
  <c r="H142" i="1719" s="1"/>
  <c r="G49" i="1719"/>
  <c r="F49" i="1719"/>
  <c r="E49" i="1719"/>
  <c r="E142" i="1719" s="1"/>
  <c r="D49" i="1719"/>
  <c r="D142" i="1719" s="1"/>
  <c r="H47" i="1719"/>
  <c r="H46" i="1719"/>
  <c r="H45" i="1719"/>
  <c r="H44" i="1719"/>
  <c r="H43" i="1719"/>
  <c r="H42" i="1719"/>
  <c r="H41" i="1719"/>
  <c r="H40" i="1719"/>
  <c r="G36" i="1719"/>
  <c r="G141" i="1719" s="1"/>
  <c r="G152" i="1719" s="1"/>
  <c r="F36" i="1719"/>
  <c r="E36" i="1719"/>
  <c r="D36" i="1719"/>
  <c r="H34" i="1719"/>
  <c r="H33" i="1719"/>
  <c r="H32" i="1719"/>
  <c r="H31" i="1719"/>
  <c r="H30" i="1719"/>
  <c r="H29" i="1719"/>
  <c r="H28" i="1719"/>
  <c r="H27" i="1719"/>
  <c r="H26" i="1719"/>
  <c r="H25" i="1719"/>
  <c r="H24" i="1719"/>
  <c r="H36" i="1719" s="1"/>
  <c r="H141" i="1719" s="1"/>
  <c r="H152" i="1719" s="1"/>
  <c r="H23" i="1719"/>
  <c r="H22" i="1719"/>
  <c r="H21" i="1719"/>
  <c r="D155" i="1719" l="1"/>
  <c r="D154" i="1719"/>
  <c r="D152" i="1719"/>
  <c r="E152" i="1719"/>
  <c r="F152" i="1719"/>
  <c r="H150" i="1718" l="1"/>
  <c r="G150" i="1718"/>
  <c r="F150" i="1718"/>
  <c r="E150" i="1718"/>
  <c r="D150" i="1718"/>
  <c r="F149" i="1718"/>
  <c r="D149" i="1718"/>
  <c r="H148" i="1718"/>
  <c r="G147" i="1718"/>
  <c r="F147" i="1718"/>
  <c r="G146" i="1718"/>
  <c r="F146" i="1718"/>
  <c r="E146" i="1718"/>
  <c r="E145" i="1718"/>
  <c r="D145" i="1718"/>
  <c r="H144" i="1718"/>
  <c r="G144" i="1718"/>
  <c r="D144" i="1718"/>
  <c r="G143" i="1718"/>
  <c r="F143" i="1718"/>
  <c r="G137" i="1718"/>
  <c r="G149" i="1718" s="1"/>
  <c r="F137" i="1718"/>
  <c r="E137" i="1718"/>
  <c r="E149" i="1718" s="1"/>
  <c r="D137" i="1718"/>
  <c r="H135" i="1718"/>
  <c r="H134" i="1718"/>
  <c r="H133" i="1718"/>
  <c r="H132" i="1718"/>
  <c r="H131" i="1718"/>
  <c r="H137" i="1718" s="1"/>
  <c r="H149" i="1718" s="1"/>
  <c r="E117" i="1718"/>
  <c r="E119" i="1718" s="1"/>
  <c r="E123" i="1718" s="1"/>
  <c r="E127" i="1718" s="1"/>
  <c r="H111" i="1718"/>
  <c r="G108" i="1718"/>
  <c r="F108" i="1718"/>
  <c r="E108" i="1718"/>
  <c r="E147" i="1718" s="1"/>
  <c r="D108" i="1718"/>
  <c r="D147" i="1718" s="1"/>
  <c r="H106" i="1718"/>
  <c r="H105" i="1718"/>
  <c r="H104" i="1718"/>
  <c r="H103" i="1718"/>
  <c r="H108" i="1718" s="1"/>
  <c r="H147" i="1718" s="1"/>
  <c r="H102" i="1718"/>
  <c r="G98" i="1718"/>
  <c r="F98" i="1718"/>
  <c r="E98" i="1718"/>
  <c r="D98" i="1718"/>
  <c r="D146" i="1718" s="1"/>
  <c r="H96" i="1718"/>
  <c r="H95" i="1718"/>
  <c r="H94" i="1718"/>
  <c r="H93" i="1718"/>
  <c r="H92" i="1718"/>
  <c r="H91" i="1718"/>
  <c r="H90" i="1718"/>
  <c r="H89" i="1718"/>
  <c r="H88" i="1718"/>
  <c r="H87" i="1718"/>
  <c r="H86" i="1718"/>
  <c r="H98" i="1718" s="1"/>
  <c r="H146" i="1718" s="1"/>
  <c r="G82" i="1718"/>
  <c r="G145" i="1718" s="1"/>
  <c r="F82" i="1718"/>
  <c r="F145" i="1718" s="1"/>
  <c r="D82" i="1718"/>
  <c r="H80" i="1718"/>
  <c r="H79" i="1718"/>
  <c r="H78" i="1718"/>
  <c r="H77" i="1718"/>
  <c r="H82" i="1718" s="1"/>
  <c r="H145" i="1718" s="1"/>
  <c r="H74" i="1718"/>
  <c r="G74" i="1718"/>
  <c r="F74" i="1718"/>
  <c r="F144" i="1718" s="1"/>
  <c r="E74" i="1718"/>
  <c r="E144" i="1718" s="1"/>
  <c r="D74" i="1718"/>
  <c r="H72" i="1718"/>
  <c r="H71" i="1718"/>
  <c r="H70" i="1718"/>
  <c r="H69" i="1718"/>
  <c r="H68" i="1718"/>
  <c r="G64" i="1718"/>
  <c r="F64" i="1718"/>
  <c r="E64" i="1718"/>
  <c r="E143" i="1718" s="1"/>
  <c r="D64" i="1718"/>
  <c r="D143" i="1718" s="1"/>
  <c r="H62" i="1718"/>
  <c r="H61" i="1718"/>
  <c r="H60" i="1718"/>
  <c r="H59" i="1718"/>
  <c r="H58" i="1718"/>
  <c r="H57" i="1718"/>
  <c r="H56" i="1718"/>
  <c r="H55" i="1718"/>
  <c r="H54" i="1718"/>
  <c r="H53" i="1718"/>
  <c r="H64" i="1718" s="1"/>
  <c r="H143" i="1718" s="1"/>
  <c r="G49" i="1718"/>
  <c r="G142" i="1718" s="1"/>
  <c r="F49" i="1718"/>
  <c r="F142" i="1718" s="1"/>
  <c r="E49" i="1718"/>
  <c r="E142" i="1718" s="1"/>
  <c r="D49" i="1718"/>
  <c r="D142" i="1718" s="1"/>
  <c r="H47" i="1718"/>
  <c r="H46" i="1718"/>
  <c r="H45" i="1718"/>
  <c r="H44" i="1718"/>
  <c r="H43" i="1718"/>
  <c r="H42" i="1718"/>
  <c r="H41" i="1718"/>
  <c r="H49" i="1718" s="1"/>
  <c r="H142" i="1718" s="1"/>
  <c r="H40" i="1718"/>
  <c r="G36" i="1718"/>
  <c r="G141" i="1718" s="1"/>
  <c r="F36" i="1718"/>
  <c r="F141" i="1718" s="1"/>
  <c r="E36" i="1718"/>
  <c r="E141" i="1718" s="1"/>
  <c r="H34" i="1718"/>
  <c r="H33" i="1718"/>
  <c r="H32" i="1718"/>
  <c r="H31" i="1718"/>
  <c r="H30" i="1718"/>
  <c r="D29" i="1718"/>
  <c r="H29" i="1718" s="1"/>
  <c r="H28" i="1718"/>
  <c r="H27" i="1718"/>
  <c r="H26" i="1718"/>
  <c r="H25" i="1718"/>
  <c r="H24" i="1718"/>
  <c r="H23" i="1718"/>
  <c r="H22" i="1718"/>
  <c r="D21" i="1718"/>
  <c r="H21" i="1718" s="1"/>
  <c r="H36" i="1718" s="1"/>
  <c r="H141" i="1718" s="1"/>
  <c r="E152" i="1718" l="1"/>
  <c r="H152" i="1718"/>
  <c r="F152" i="1718"/>
  <c r="G152" i="1718"/>
  <c r="D36" i="1718"/>
  <c r="D141" i="1718" s="1"/>
  <c r="D152" i="1718" s="1"/>
  <c r="D155" i="1718" l="1"/>
  <c r="D154" i="1718"/>
  <c r="H150" i="1717" l="1"/>
  <c r="G150" i="1717"/>
  <c r="F150" i="1717"/>
  <c r="E150" i="1717"/>
  <c r="D150" i="1717"/>
  <c r="G149" i="1717"/>
  <c r="E149" i="1717"/>
  <c r="D149" i="1717"/>
  <c r="H148" i="1717"/>
  <c r="G147" i="1717"/>
  <c r="F147" i="1717"/>
  <c r="F146" i="1717"/>
  <c r="E146" i="1717"/>
  <c r="D146" i="1717"/>
  <c r="F145" i="1717"/>
  <c r="E145" i="1717"/>
  <c r="G144" i="1717"/>
  <c r="E143" i="1717"/>
  <c r="E152" i="1717" s="1"/>
  <c r="F142" i="1717"/>
  <c r="E142" i="1717"/>
  <c r="D142" i="1717"/>
  <c r="D152" i="1717" s="1"/>
  <c r="E141" i="1717"/>
  <c r="D141" i="1717"/>
  <c r="G137" i="1717"/>
  <c r="F137" i="1717"/>
  <c r="F149" i="1717" s="1"/>
  <c r="E137" i="1717"/>
  <c r="D137" i="1717"/>
  <c r="H135" i="1717"/>
  <c r="H134" i="1717"/>
  <c r="H133" i="1717"/>
  <c r="H132" i="1717"/>
  <c r="H131" i="1717"/>
  <c r="H137" i="1717" s="1"/>
  <c r="H149" i="1717" s="1"/>
  <c r="E119" i="1717"/>
  <c r="H111" i="1717"/>
  <c r="G108" i="1717"/>
  <c r="F108" i="1717"/>
  <c r="E108" i="1717"/>
  <c r="E147" i="1717" s="1"/>
  <c r="D108" i="1717"/>
  <c r="D147" i="1717" s="1"/>
  <c r="H106" i="1717"/>
  <c r="H105" i="1717"/>
  <c r="H104" i="1717"/>
  <c r="H103" i="1717"/>
  <c r="H102" i="1717"/>
  <c r="H108" i="1717" s="1"/>
  <c r="H147" i="1717" s="1"/>
  <c r="G98" i="1717"/>
  <c r="G146" i="1717" s="1"/>
  <c r="F98" i="1717"/>
  <c r="E98" i="1717"/>
  <c r="D98" i="1717"/>
  <c r="H96" i="1717"/>
  <c r="H95" i="1717"/>
  <c r="H94" i="1717"/>
  <c r="H93" i="1717"/>
  <c r="H92" i="1717"/>
  <c r="H91" i="1717"/>
  <c r="H90" i="1717"/>
  <c r="H89" i="1717"/>
  <c r="H88" i="1717"/>
  <c r="H87" i="1717"/>
  <c r="H86" i="1717"/>
  <c r="H98" i="1717" s="1"/>
  <c r="H146" i="1717" s="1"/>
  <c r="G82" i="1717"/>
  <c r="G145" i="1717" s="1"/>
  <c r="F82" i="1717"/>
  <c r="D82" i="1717"/>
  <c r="D145" i="1717" s="1"/>
  <c r="H80" i="1717"/>
  <c r="H79" i="1717"/>
  <c r="H78" i="1717"/>
  <c r="H77" i="1717"/>
  <c r="H82" i="1717" s="1"/>
  <c r="H145" i="1717" s="1"/>
  <c r="G74" i="1717"/>
  <c r="F74" i="1717"/>
  <c r="F144" i="1717" s="1"/>
  <c r="E74" i="1717"/>
  <c r="E144" i="1717" s="1"/>
  <c r="D74" i="1717"/>
  <c r="D144" i="1717" s="1"/>
  <c r="H72" i="1717"/>
  <c r="H71" i="1717"/>
  <c r="H70" i="1717"/>
  <c r="H69" i="1717"/>
  <c r="H68" i="1717"/>
  <c r="H74" i="1717" s="1"/>
  <c r="H144" i="1717" s="1"/>
  <c r="G64" i="1717"/>
  <c r="G143" i="1717" s="1"/>
  <c r="F64" i="1717"/>
  <c r="F143" i="1717" s="1"/>
  <c r="E64" i="1717"/>
  <c r="D64" i="1717"/>
  <c r="D143" i="1717" s="1"/>
  <c r="H62" i="1717"/>
  <c r="H61" i="1717"/>
  <c r="H60" i="1717"/>
  <c r="H59" i="1717"/>
  <c r="H58" i="1717"/>
  <c r="H57" i="1717"/>
  <c r="H56" i="1717"/>
  <c r="H55" i="1717"/>
  <c r="H54" i="1717"/>
  <c r="H53" i="1717"/>
  <c r="H64" i="1717" s="1"/>
  <c r="H143" i="1717" s="1"/>
  <c r="H49" i="1717"/>
  <c r="H142" i="1717" s="1"/>
  <c r="G49" i="1717"/>
  <c r="G142" i="1717" s="1"/>
  <c r="F49" i="1717"/>
  <c r="E49" i="1717"/>
  <c r="D49" i="1717"/>
  <c r="H47" i="1717"/>
  <c r="H46" i="1717"/>
  <c r="H45" i="1717"/>
  <c r="H44" i="1717"/>
  <c r="H43" i="1717"/>
  <c r="H42" i="1717"/>
  <c r="H41" i="1717"/>
  <c r="H40" i="1717"/>
  <c r="G36" i="1717"/>
  <c r="G141" i="1717" s="1"/>
  <c r="F36" i="1717"/>
  <c r="F141" i="1717" s="1"/>
  <c r="E36" i="1717"/>
  <c r="D36" i="1717"/>
  <c r="H34" i="1717"/>
  <c r="H33" i="1717"/>
  <c r="H32" i="1717"/>
  <c r="H31" i="1717"/>
  <c r="H30" i="1717"/>
  <c r="H29" i="1717"/>
  <c r="H28" i="1717"/>
  <c r="H27" i="1717"/>
  <c r="H26" i="1717"/>
  <c r="H25" i="1717"/>
  <c r="H24" i="1717"/>
  <c r="H23" i="1717"/>
  <c r="H36" i="1717" s="1"/>
  <c r="H141" i="1717" s="1"/>
  <c r="H152" i="1717" s="1"/>
  <c r="H22" i="1717"/>
  <c r="H21" i="1717"/>
  <c r="F152" i="1717" l="1"/>
  <c r="G152" i="1717"/>
  <c r="D155" i="1717"/>
  <c r="D154" i="1717"/>
  <c r="H150" i="1716" l="1"/>
  <c r="G150" i="1716"/>
  <c r="F150" i="1716"/>
  <c r="E150" i="1716"/>
  <c r="D150" i="1716"/>
  <c r="G149" i="1716"/>
  <c r="D149" i="1716"/>
  <c r="H148" i="1716"/>
  <c r="G147" i="1716"/>
  <c r="F147" i="1716"/>
  <c r="D146" i="1716"/>
  <c r="E145" i="1716"/>
  <c r="D145" i="1716"/>
  <c r="G144" i="1716"/>
  <c r="F143" i="1716"/>
  <c r="E143" i="1716"/>
  <c r="F142" i="1716"/>
  <c r="G137" i="1716"/>
  <c r="F137" i="1716"/>
  <c r="F149" i="1716" s="1"/>
  <c r="E137" i="1716"/>
  <c r="E149" i="1716" s="1"/>
  <c r="D137" i="1716"/>
  <c r="H135" i="1716"/>
  <c r="H134" i="1716"/>
  <c r="H133" i="1716"/>
  <c r="H132" i="1716"/>
  <c r="H131" i="1716"/>
  <c r="H137" i="1716" s="1"/>
  <c r="H149" i="1716" s="1"/>
  <c r="E119" i="1716"/>
  <c r="E123" i="1716" s="1"/>
  <c r="E127" i="1716" s="1"/>
  <c r="G108" i="1716"/>
  <c r="F108" i="1716"/>
  <c r="H106" i="1716"/>
  <c r="E106" i="1716"/>
  <c r="E105" i="1716"/>
  <c r="H105" i="1716" s="1"/>
  <c r="E104" i="1716"/>
  <c r="H104" i="1716" s="1"/>
  <c r="D102" i="1716"/>
  <c r="D103" i="1716" s="1"/>
  <c r="G98" i="1716"/>
  <c r="G146" i="1716" s="1"/>
  <c r="F98" i="1716"/>
  <c r="F146" i="1716" s="1"/>
  <c r="D98" i="1716"/>
  <c r="E96" i="1716"/>
  <c r="H96" i="1716" s="1"/>
  <c r="E95" i="1716"/>
  <c r="H95" i="1716" s="1"/>
  <c r="H94" i="1716"/>
  <c r="E94" i="1716"/>
  <c r="E93" i="1716"/>
  <c r="H93" i="1716" s="1"/>
  <c r="E92" i="1716"/>
  <c r="H92" i="1716" s="1"/>
  <c r="H91" i="1716"/>
  <c r="E91" i="1716"/>
  <c r="D91" i="1716"/>
  <c r="E90" i="1716"/>
  <c r="H90" i="1716" s="1"/>
  <c r="E89" i="1716"/>
  <c r="H89" i="1716" s="1"/>
  <c r="E88" i="1716"/>
  <c r="H88" i="1716" s="1"/>
  <c r="H87" i="1716"/>
  <c r="E87" i="1716"/>
  <c r="E86" i="1716"/>
  <c r="H86" i="1716" s="1"/>
  <c r="H82" i="1716"/>
  <c r="H145" i="1716" s="1"/>
  <c r="G82" i="1716"/>
  <c r="G145" i="1716" s="1"/>
  <c r="F82" i="1716"/>
  <c r="F145" i="1716" s="1"/>
  <c r="D82" i="1716"/>
  <c r="H80" i="1716"/>
  <c r="H79" i="1716"/>
  <c r="H78" i="1716"/>
  <c r="H77" i="1716"/>
  <c r="G74" i="1716"/>
  <c r="F74" i="1716"/>
  <c r="F144" i="1716" s="1"/>
  <c r="E74" i="1716"/>
  <c r="E144" i="1716" s="1"/>
  <c r="D74" i="1716"/>
  <c r="D144" i="1716" s="1"/>
  <c r="H72" i="1716"/>
  <c r="H71" i="1716"/>
  <c r="H70" i="1716"/>
  <c r="H69" i="1716"/>
  <c r="E68" i="1716"/>
  <c r="H68" i="1716" s="1"/>
  <c r="H74" i="1716" s="1"/>
  <c r="H144" i="1716" s="1"/>
  <c r="F64" i="1716"/>
  <c r="E64" i="1716"/>
  <c r="H62" i="1716"/>
  <c r="H61" i="1716"/>
  <c r="H60" i="1716"/>
  <c r="H59" i="1716"/>
  <c r="H58" i="1716"/>
  <c r="H57" i="1716"/>
  <c r="H56" i="1716"/>
  <c r="H64" i="1716" s="1"/>
  <c r="H143" i="1716" s="1"/>
  <c r="H55" i="1716"/>
  <c r="H54" i="1716"/>
  <c r="G64" i="1716"/>
  <c r="G143" i="1716" s="1"/>
  <c r="D64" i="1716"/>
  <c r="D143" i="1716" s="1"/>
  <c r="G49" i="1716"/>
  <c r="G142" i="1716" s="1"/>
  <c r="F49" i="1716"/>
  <c r="E47" i="1716"/>
  <c r="H47" i="1716" s="1"/>
  <c r="H46" i="1716"/>
  <c r="E46" i="1716"/>
  <c r="H45" i="1716"/>
  <c r="E45" i="1716"/>
  <c r="E44" i="1716"/>
  <c r="H44" i="1716" s="1"/>
  <c r="E43" i="1716"/>
  <c r="H43" i="1716" s="1"/>
  <c r="E42" i="1716"/>
  <c r="H42" i="1716" s="1"/>
  <c r="D41" i="1716"/>
  <c r="E41" i="1716" s="1"/>
  <c r="H41" i="1716" s="1"/>
  <c r="D49" i="1716"/>
  <c r="D142" i="1716" s="1"/>
  <c r="F36" i="1716"/>
  <c r="F141" i="1716" s="1"/>
  <c r="E34" i="1716"/>
  <c r="H34" i="1716" s="1"/>
  <c r="E33" i="1716"/>
  <c r="H33" i="1716" s="1"/>
  <c r="E32" i="1716"/>
  <c r="H32" i="1716" s="1"/>
  <c r="D31" i="1716"/>
  <c r="E31" i="1716" s="1"/>
  <c r="D30" i="1716"/>
  <c r="O29" i="1716"/>
  <c r="E29" i="1716"/>
  <c r="H29" i="1716" s="1"/>
  <c r="O28" i="1716"/>
  <c r="H28" i="1716"/>
  <c r="E28" i="1716"/>
  <c r="O27" i="1716"/>
  <c r="G36" i="1716"/>
  <c r="G141" i="1716" s="1"/>
  <c r="E27" i="1716"/>
  <c r="H27" i="1716" s="1"/>
  <c r="O26" i="1716"/>
  <c r="E26" i="1716"/>
  <c r="H26" i="1716" s="1"/>
  <c r="O25" i="1716"/>
  <c r="H25" i="1716"/>
  <c r="E25" i="1716"/>
  <c r="O24" i="1716"/>
  <c r="M24" i="1716"/>
  <c r="E24" i="1716"/>
  <c r="M23" i="1716"/>
  <c r="O22" i="1716"/>
  <c r="H22" i="1716"/>
  <c r="H21" i="1716"/>
  <c r="O23" i="1716" l="1"/>
  <c r="F152" i="1716"/>
  <c r="G152" i="1716"/>
  <c r="H98" i="1716"/>
  <c r="H146" i="1716" s="1"/>
  <c r="E36" i="1716"/>
  <c r="E141" i="1716" s="1"/>
  <c r="D108" i="1716"/>
  <c r="D147" i="1716" s="1"/>
  <c r="E103" i="1716"/>
  <c r="H103" i="1716" s="1"/>
  <c r="H24" i="1716"/>
  <c r="D36" i="1716"/>
  <c r="D141" i="1716" s="1"/>
  <c r="E30" i="1716"/>
  <c r="H30" i="1716" s="1"/>
  <c r="H31" i="1716"/>
  <c r="E98" i="1716"/>
  <c r="E146" i="1716" s="1"/>
  <c r="E40" i="1716"/>
  <c r="E49" i="1716" s="1"/>
  <c r="E142" i="1716" s="1"/>
  <c r="H40" i="1716"/>
  <c r="H49" i="1716" s="1"/>
  <c r="H142" i="1716" s="1"/>
  <c r="E102" i="1716"/>
  <c r="H102" i="1716"/>
  <c r="D152" i="1716" l="1"/>
  <c r="H36" i="1716"/>
  <c r="H141" i="1716" s="1"/>
  <c r="H108" i="1716"/>
  <c r="H147" i="1716" s="1"/>
  <c r="E108" i="1716"/>
  <c r="E147" i="1716" s="1"/>
  <c r="E152" i="1716" s="1"/>
  <c r="H152" i="1716" l="1"/>
  <c r="D155" i="1716" l="1"/>
  <c r="D154" i="1716"/>
  <c r="H150" i="1715" l="1"/>
  <c r="G150" i="1715"/>
  <c r="F150" i="1715"/>
  <c r="E150" i="1715"/>
  <c r="D150" i="1715"/>
  <c r="G149" i="1715"/>
  <c r="E149" i="1715"/>
  <c r="D149" i="1715"/>
  <c r="H148" i="1715"/>
  <c r="G147" i="1715"/>
  <c r="F147" i="1715"/>
  <c r="G146" i="1715"/>
  <c r="F146" i="1715"/>
  <c r="E146" i="1715"/>
  <c r="D146" i="1715"/>
  <c r="G145" i="1715"/>
  <c r="F145" i="1715"/>
  <c r="E145" i="1715"/>
  <c r="D145" i="1715"/>
  <c r="H144" i="1715"/>
  <c r="G144" i="1715"/>
  <c r="F143" i="1715"/>
  <c r="E143" i="1715"/>
  <c r="G142" i="1715"/>
  <c r="F142" i="1715"/>
  <c r="G137" i="1715"/>
  <c r="F137" i="1715"/>
  <c r="F149" i="1715" s="1"/>
  <c r="E137" i="1715"/>
  <c r="D137" i="1715"/>
  <c r="H135" i="1715"/>
  <c r="H134" i="1715"/>
  <c r="H133" i="1715"/>
  <c r="H132" i="1715"/>
  <c r="H131" i="1715"/>
  <c r="H137" i="1715" s="1"/>
  <c r="H149" i="1715" s="1"/>
  <c r="E119" i="1715"/>
  <c r="E123" i="1715" s="1"/>
  <c r="E127" i="1715" s="1"/>
  <c r="G108" i="1715"/>
  <c r="F108" i="1715"/>
  <c r="E108" i="1715"/>
  <c r="E147" i="1715" s="1"/>
  <c r="D108" i="1715"/>
  <c r="D147" i="1715" s="1"/>
  <c r="H106" i="1715"/>
  <c r="H105" i="1715"/>
  <c r="H104" i="1715"/>
  <c r="H103" i="1715"/>
  <c r="H102" i="1715"/>
  <c r="H108" i="1715" s="1"/>
  <c r="H147" i="1715" s="1"/>
  <c r="G98" i="1715"/>
  <c r="F98" i="1715"/>
  <c r="E98" i="1715"/>
  <c r="D98" i="1715"/>
  <c r="H96" i="1715"/>
  <c r="H95" i="1715"/>
  <c r="H94" i="1715"/>
  <c r="H93" i="1715"/>
  <c r="H92" i="1715"/>
  <c r="H91" i="1715"/>
  <c r="H90" i="1715"/>
  <c r="H89" i="1715"/>
  <c r="H88" i="1715"/>
  <c r="H87" i="1715"/>
  <c r="H98" i="1715" s="1"/>
  <c r="H146" i="1715" s="1"/>
  <c r="H86" i="1715"/>
  <c r="G82" i="1715"/>
  <c r="F82" i="1715"/>
  <c r="D82" i="1715"/>
  <c r="H80" i="1715"/>
  <c r="H79" i="1715"/>
  <c r="H78" i="1715"/>
  <c r="H77" i="1715"/>
  <c r="H82" i="1715" s="1"/>
  <c r="H145" i="1715" s="1"/>
  <c r="H74" i="1715"/>
  <c r="G74" i="1715"/>
  <c r="F74" i="1715"/>
  <c r="F144" i="1715" s="1"/>
  <c r="E74" i="1715"/>
  <c r="E144" i="1715" s="1"/>
  <c r="D74" i="1715"/>
  <c r="D144" i="1715" s="1"/>
  <c r="H72" i="1715"/>
  <c r="H71" i="1715"/>
  <c r="H70" i="1715"/>
  <c r="H69" i="1715"/>
  <c r="H68" i="1715"/>
  <c r="G64" i="1715"/>
  <c r="G143" i="1715" s="1"/>
  <c r="F64" i="1715"/>
  <c r="E64" i="1715"/>
  <c r="D64" i="1715"/>
  <c r="D143" i="1715" s="1"/>
  <c r="H62" i="1715"/>
  <c r="H61" i="1715"/>
  <c r="H60" i="1715"/>
  <c r="H59" i="1715"/>
  <c r="H58" i="1715"/>
  <c r="H57" i="1715"/>
  <c r="H56" i="1715"/>
  <c r="H55" i="1715"/>
  <c r="H54" i="1715"/>
  <c r="H53" i="1715"/>
  <c r="H64" i="1715" s="1"/>
  <c r="H143" i="1715" s="1"/>
  <c r="G49" i="1715"/>
  <c r="F49" i="1715"/>
  <c r="E49" i="1715"/>
  <c r="E142" i="1715" s="1"/>
  <c r="D49" i="1715"/>
  <c r="D142" i="1715" s="1"/>
  <c r="H47" i="1715"/>
  <c r="H46" i="1715"/>
  <c r="H45" i="1715"/>
  <c r="H49" i="1715" s="1"/>
  <c r="H142" i="1715" s="1"/>
  <c r="H44" i="1715"/>
  <c r="H43" i="1715"/>
  <c r="H42" i="1715"/>
  <c r="H41" i="1715"/>
  <c r="H40" i="1715"/>
  <c r="G36" i="1715"/>
  <c r="G141" i="1715" s="1"/>
  <c r="F36" i="1715"/>
  <c r="F141" i="1715" s="1"/>
  <c r="F152" i="1715" s="1"/>
  <c r="E36" i="1715"/>
  <c r="E141" i="1715" s="1"/>
  <c r="E152" i="1715" s="1"/>
  <c r="D36" i="1715"/>
  <c r="D141" i="1715" s="1"/>
  <c r="H34" i="1715"/>
  <c r="H33" i="1715"/>
  <c r="H32" i="1715"/>
  <c r="H31" i="1715"/>
  <c r="H30" i="1715"/>
  <c r="H29" i="1715"/>
  <c r="H28" i="1715"/>
  <c r="H27" i="1715"/>
  <c r="H26" i="1715"/>
  <c r="H25" i="1715"/>
  <c r="H24" i="1715"/>
  <c r="H23" i="1715"/>
  <c r="H22" i="1715"/>
  <c r="H21" i="1715"/>
  <c r="H36" i="1715" s="1"/>
  <c r="H141" i="1715" s="1"/>
  <c r="G152" i="1715" l="1"/>
  <c r="H152" i="1715"/>
  <c r="D152" i="1715"/>
  <c r="D155" i="1715" l="1"/>
  <c r="D154" i="1715"/>
  <c r="H150" i="1714" l="1"/>
  <c r="G150" i="1714"/>
  <c r="F150" i="1714"/>
  <c r="E150" i="1714"/>
  <c r="D150" i="1714"/>
  <c r="F149" i="1714"/>
  <c r="E149" i="1714"/>
  <c r="H148" i="1714"/>
  <c r="D147" i="1714"/>
  <c r="F146" i="1714"/>
  <c r="E146" i="1714"/>
  <c r="G145" i="1714"/>
  <c r="F145" i="1714"/>
  <c r="E145" i="1714"/>
  <c r="F143" i="1714"/>
  <c r="H137" i="1714"/>
  <c r="H149" i="1714" s="1"/>
  <c r="G137" i="1714"/>
  <c r="G149" i="1714" s="1"/>
  <c r="F137" i="1714"/>
  <c r="E137" i="1714"/>
  <c r="D137" i="1714"/>
  <c r="D149" i="1714" s="1"/>
  <c r="H135" i="1714"/>
  <c r="H134" i="1714"/>
  <c r="H133" i="1714"/>
  <c r="H132" i="1714"/>
  <c r="H131" i="1714"/>
  <c r="E119" i="1714"/>
  <c r="H111" i="1714"/>
  <c r="G108" i="1714"/>
  <c r="G147" i="1714" s="1"/>
  <c r="F108" i="1714"/>
  <c r="F147" i="1714" s="1"/>
  <c r="E108" i="1714"/>
  <c r="E147" i="1714" s="1"/>
  <c r="D108" i="1714"/>
  <c r="H106" i="1714"/>
  <c r="H105" i="1714"/>
  <c r="H104" i="1714"/>
  <c r="H103" i="1714"/>
  <c r="H102" i="1714"/>
  <c r="H108" i="1714" s="1"/>
  <c r="H147" i="1714" s="1"/>
  <c r="G98" i="1714"/>
  <c r="G146" i="1714" s="1"/>
  <c r="F98" i="1714"/>
  <c r="E98" i="1714"/>
  <c r="D98" i="1714"/>
  <c r="D146" i="1714" s="1"/>
  <c r="H96" i="1714"/>
  <c r="H95" i="1714"/>
  <c r="H94" i="1714"/>
  <c r="H93" i="1714"/>
  <c r="H92" i="1714"/>
  <c r="H91" i="1714"/>
  <c r="H90" i="1714"/>
  <c r="H89" i="1714"/>
  <c r="H88" i="1714"/>
  <c r="H87" i="1714"/>
  <c r="H86" i="1714"/>
  <c r="H98" i="1714" s="1"/>
  <c r="H146" i="1714" s="1"/>
  <c r="G82" i="1714"/>
  <c r="F82" i="1714"/>
  <c r="D82" i="1714"/>
  <c r="D145" i="1714" s="1"/>
  <c r="H80" i="1714"/>
  <c r="H79" i="1714"/>
  <c r="H78" i="1714"/>
  <c r="H77" i="1714"/>
  <c r="H82" i="1714" s="1"/>
  <c r="H145" i="1714" s="1"/>
  <c r="G74" i="1714"/>
  <c r="G144" i="1714" s="1"/>
  <c r="F74" i="1714"/>
  <c r="F144" i="1714" s="1"/>
  <c r="E74" i="1714"/>
  <c r="E144" i="1714" s="1"/>
  <c r="D74" i="1714"/>
  <c r="D144" i="1714" s="1"/>
  <c r="H72" i="1714"/>
  <c r="H71" i="1714"/>
  <c r="H70" i="1714"/>
  <c r="H69" i="1714"/>
  <c r="H68" i="1714"/>
  <c r="H74" i="1714" s="1"/>
  <c r="H144" i="1714" s="1"/>
  <c r="F64" i="1714"/>
  <c r="E64" i="1714"/>
  <c r="E143" i="1714" s="1"/>
  <c r="H62" i="1714"/>
  <c r="H61" i="1714"/>
  <c r="H60" i="1714"/>
  <c r="H59" i="1714"/>
  <c r="H58" i="1714"/>
  <c r="H57" i="1714"/>
  <c r="H56" i="1714"/>
  <c r="H55" i="1714"/>
  <c r="H54" i="1714"/>
  <c r="G64" i="1714"/>
  <c r="G143" i="1714" s="1"/>
  <c r="D64" i="1714"/>
  <c r="D143" i="1714" s="1"/>
  <c r="G49" i="1714"/>
  <c r="G142" i="1714" s="1"/>
  <c r="F49" i="1714"/>
  <c r="F142" i="1714" s="1"/>
  <c r="E49" i="1714"/>
  <c r="E142" i="1714" s="1"/>
  <c r="D49" i="1714"/>
  <c r="D142" i="1714" s="1"/>
  <c r="H47" i="1714"/>
  <c r="H46" i="1714"/>
  <c r="H45" i="1714"/>
  <c r="H44" i="1714"/>
  <c r="H43" i="1714"/>
  <c r="H42" i="1714"/>
  <c r="H41" i="1714"/>
  <c r="H40" i="1714"/>
  <c r="H49" i="1714" s="1"/>
  <c r="H142" i="1714" s="1"/>
  <c r="F36" i="1714"/>
  <c r="F141" i="1714" s="1"/>
  <c r="E36" i="1714"/>
  <c r="E141" i="1714" s="1"/>
  <c r="D36" i="1714"/>
  <c r="D141" i="1714" s="1"/>
  <c r="H34" i="1714"/>
  <c r="H33" i="1714"/>
  <c r="H32" i="1714"/>
  <c r="H31" i="1714"/>
  <c r="H30" i="1714"/>
  <c r="G29" i="1714"/>
  <c r="H29" i="1714" s="1"/>
  <c r="H28" i="1714"/>
  <c r="H27" i="1714"/>
  <c r="H26" i="1714"/>
  <c r="H25" i="1714"/>
  <c r="H24" i="1714"/>
  <c r="H23" i="1714"/>
  <c r="H22" i="1714"/>
  <c r="H21" i="1714"/>
  <c r="D152" i="1714" l="1"/>
  <c r="H36" i="1714"/>
  <c r="H141" i="1714" s="1"/>
  <c r="F152" i="1714"/>
  <c r="E152" i="1714"/>
  <c r="H53" i="1714"/>
  <c r="H64" i="1714" s="1"/>
  <c r="H143" i="1714" s="1"/>
  <c r="G36" i="1714"/>
  <c r="G141" i="1714" s="1"/>
  <c r="G152" i="1714" s="1"/>
  <c r="H152" i="1714" l="1"/>
  <c r="D155" i="1714" l="1"/>
  <c r="D154" i="1714"/>
  <c r="G152" i="1713" l="1"/>
  <c r="H150" i="1713"/>
  <c r="G150" i="1713"/>
  <c r="F150" i="1713"/>
  <c r="E150" i="1713"/>
  <c r="D150" i="1713"/>
  <c r="H149" i="1713"/>
  <c r="G149" i="1713"/>
  <c r="F149" i="1713"/>
  <c r="E149" i="1713"/>
  <c r="D149" i="1713"/>
  <c r="H148" i="1713"/>
  <c r="H152" i="1713" s="1"/>
  <c r="H147" i="1713"/>
  <c r="G147" i="1713"/>
  <c r="F147" i="1713"/>
  <c r="E147" i="1713"/>
  <c r="D147" i="1713"/>
  <c r="H146" i="1713"/>
  <c r="G146" i="1713"/>
  <c r="F146" i="1713"/>
  <c r="E146" i="1713"/>
  <c r="D146" i="1713"/>
  <c r="H145" i="1713"/>
  <c r="G145" i="1713"/>
  <c r="F145" i="1713"/>
  <c r="E145" i="1713"/>
  <c r="D145" i="1713"/>
  <c r="H144" i="1713"/>
  <c r="G144" i="1713"/>
  <c r="F144" i="1713"/>
  <c r="E144" i="1713"/>
  <c r="D144" i="1713"/>
  <c r="H143" i="1713"/>
  <c r="G143" i="1713"/>
  <c r="F143" i="1713"/>
  <c r="E143" i="1713"/>
  <c r="D143" i="1713"/>
  <c r="H142" i="1713"/>
  <c r="G142" i="1713"/>
  <c r="F142" i="1713"/>
  <c r="E142" i="1713"/>
  <c r="D142" i="1713"/>
  <c r="H141" i="1713"/>
  <c r="G141" i="1713"/>
  <c r="F141" i="1713"/>
  <c r="F152" i="1713" s="1"/>
  <c r="E141" i="1713"/>
  <c r="E152" i="1713" s="1"/>
  <c r="D141" i="1713"/>
  <c r="D152" i="1713" s="1"/>
  <c r="E123" i="1713"/>
  <c r="E127" i="1713" s="1"/>
  <c r="E119" i="1713"/>
  <c r="H111" i="1713"/>
  <c r="D155" i="1713" l="1"/>
  <c r="D154" i="1713"/>
  <c r="H150" i="1712"/>
  <c r="G150" i="1712"/>
  <c r="F150" i="1712"/>
  <c r="E150" i="1712"/>
  <c r="D150" i="1712"/>
  <c r="H149" i="1712"/>
  <c r="G149" i="1712"/>
  <c r="D149" i="1712"/>
  <c r="E147" i="1712"/>
  <c r="D147" i="1712"/>
  <c r="G146" i="1712"/>
  <c r="F146" i="1712"/>
  <c r="E146" i="1712"/>
  <c r="D146" i="1712"/>
  <c r="E145" i="1712"/>
  <c r="G144" i="1712"/>
  <c r="F144" i="1712"/>
  <c r="E144" i="1712"/>
  <c r="D144" i="1712"/>
  <c r="G143" i="1712"/>
  <c r="G152" i="1712" s="1"/>
  <c r="F143" i="1712"/>
  <c r="E143" i="1712"/>
  <c r="G142" i="1712"/>
  <c r="F142" i="1712"/>
  <c r="D142" i="1712"/>
  <c r="G141" i="1712"/>
  <c r="F141" i="1712"/>
  <c r="H137" i="1712"/>
  <c r="G137" i="1712"/>
  <c r="F137" i="1712"/>
  <c r="F149" i="1712" s="1"/>
  <c r="E137" i="1712"/>
  <c r="E149" i="1712" s="1"/>
  <c r="D137" i="1712"/>
  <c r="H135" i="1712"/>
  <c r="H134" i="1712"/>
  <c r="H133" i="1712"/>
  <c r="H132" i="1712"/>
  <c r="H131" i="1712"/>
  <c r="E119" i="1712"/>
  <c r="E123" i="1712" s="1"/>
  <c r="E127" i="1712" s="1"/>
  <c r="H111" i="1712"/>
  <c r="H148" i="1712" s="1"/>
  <c r="H108" i="1712"/>
  <c r="H147" i="1712" s="1"/>
  <c r="G108" i="1712"/>
  <c r="G147" i="1712" s="1"/>
  <c r="F108" i="1712"/>
  <c r="F147" i="1712" s="1"/>
  <c r="E108" i="1712"/>
  <c r="D108" i="1712"/>
  <c r="H106" i="1712"/>
  <c r="H105" i="1712"/>
  <c r="H104" i="1712"/>
  <c r="H103" i="1712"/>
  <c r="H102" i="1712"/>
  <c r="G98" i="1712"/>
  <c r="F98" i="1712"/>
  <c r="E98" i="1712"/>
  <c r="D98" i="1712"/>
  <c r="H96" i="1712"/>
  <c r="H95" i="1712"/>
  <c r="H94" i="1712"/>
  <c r="H93" i="1712"/>
  <c r="H92" i="1712"/>
  <c r="H91" i="1712"/>
  <c r="H90" i="1712"/>
  <c r="H89" i="1712"/>
  <c r="H88" i="1712"/>
  <c r="H87" i="1712"/>
  <c r="H86" i="1712"/>
  <c r="H98" i="1712" s="1"/>
  <c r="H146" i="1712" s="1"/>
  <c r="G82" i="1712"/>
  <c r="G145" i="1712" s="1"/>
  <c r="F82" i="1712"/>
  <c r="F145" i="1712" s="1"/>
  <c r="D82" i="1712"/>
  <c r="D145" i="1712" s="1"/>
  <c r="H80" i="1712"/>
  <c r="H82" i="1712" s="1"/>
  <c r="H145" i="1712" s="1"/>
  <c r="H79" i="1712"/>
  <c r="H78" i="1712"/>
  <c r="H77" i="1712"/>
  <c r="G74" i="1712"/>
  <c r="F74" i="1712"/>
  <c r="E74" i="1712"/>
  <c r="D74" i="1712"/>
  <c r="H72" i="1712"/>
  <c r="H71" i="1712"/>
  <c r="H70" i="1712"/>
  <c r="H69" i="1712"/>
  <c r="H68" i="1712"/>
  <c r="H74" i="1712" s="1"/>
  <c r="H144" i="1712" s="1"/>
  <c r="G64" i="1712"/>
  <c r="F64" i="1712"/>
  <c r="E64" i="1712"/>
  <c r="D64" i="1712"/>
  <c r="D143" i="1712" s="1"/>
  <c r="H62" i="1712"/>
  <c r="H61" i="1712"/>
  <c r="H60" i="1712"/>
  <c r="H59" i="1712"/>
  <c r="H58" i="1712"/>
  <c r="H57" i="1712"/>
  <c r="H56" i="1712"/>
  <c r="H55" i="1712"/>
  <c r="H54" i="1712"/>
  <c r="H53" i="1712"/>
  <c r="H64" i="1712" s="1"/>
  <c r="H143" i="1712" s="1"/>
  <c r="G49" i="1712"/>
  <c r="F49" i="1712"/>
  <c r="E49" i="1712"/>
  <c r="E142" i="1712" s="1"/>
  <c r="D49" i="1712"/>
  <c r="H47" i="1712"/>
  <c r="H46" i="1712"/>
  <c r="H45" i="1712"/>
  <c r="H44" i="1712"/>
  <c r="H43" i="1712"/>
  <c r="H42" i="1712"/>
  <c r="H41" i="1712"/>
  <c r="H40" i="1712"/>
  <c r="H49" i="1712" s="1"/>
  <c r="H142" i="1712" s="1"/>
  <c r="G36" i="1712"/>
  <c r="F36" i="1712"/>
  <c r="H34" i="1712"/>
  <c r="H33" i="1712"/>
  <c r="H32" i="1712"/>
  <c r="H31" i="1712"/>
  <c r="H30" i="1712"/>
  <c r="E29" i="1712"/>
  <c r="E36" i="1712" s="1"/>
  <c r="E141" i="1712" s="1"/>
  <c r="D29" i="1712"/>
  <c r="H29" i="1712" s="1"/>
  <c r="H28" i="1712"/>
  <c r="H27" i="1712"/>
  <c r="H26" i="1712"/>
  <c r="H25" i="1712"/>
  <c r="H24" i="1712"/>
  <c r="H23" i="1712"/>
  <c r="E23" i="1712"/>
  <c r="D23" i="1712"/>
  <c r="H22" i="1712"/>
  <c r="D21" i="1712"/>
  <c r="D36" i="1712" s="1"/>
  <c r="D141" i="1712" s="1"/>
  <c r="D152" i="1712" l="1"/>
  <c r="E152" i="1712"/>
  <c r="F152" i="1712"/>
  <c r="H21" i="1712"/>
  <c r="H36" i="1712" s="1"/>
  <c r="H141" i="1712" s="1"/>
  <c r="H152" i="1712" s="1"/>
  <c r="D155" i="1712" l="1"/>
  <c r="D154" i="1712"/>
  <c r="H150" i="1711" l="1"/>
  <c r="G150" i="1711"/>
  <c r="F150" i="1711"/>
  <c r="E150" i="1711"/>
  <c r="D150" i="1711"/>
  <c r="G149" i="1711"/>
  <c r="G147" i="1711"/>
  <c r="G146" i="1711"/>
  <c r="F146" i="1711"/>
  <c r="E146" i="1711"/>
  <c r="D146" i="1711"/>
  <c r="F145" i="1711"/>
  <c r="E145" i="1711"/>
  <c r="D145" i="1711"/>
  <c r="G143" i="1711"/>
  <c r="F143" i="1711"/>
  <c r="E143" i="1711"/>
  <c r="G137" i="1711"/>
  <c r="F137" i="1711"/>
  <c r="F149" i="1711" s="1"/>
  <c r="E137" i="1711"/>
  <c r="E149" i="1711" s="1"/>
  <c r="D137" i="1711"/>
  <c r="D149" i="1711" s="1"/>
  <c r="H135" i="1711"/>
  <c r="H134" i="1711"/>
  <c r="H133" i="1711"/>
  <c r="H132" i="1711"/>
  <c r="H131" i="1711"/>
  <c r="H137" i="1711" s="1"/>
  <c r="H149" i="1711" s="1"/>
  <c r="E119" i="1711"/>
  <c r="H111" i="1711"/>
  <c r="H148" i="1711" s="1"/>
  <c r="G108" i="1711"/>
  <c r="F108" i="1711"/>
  <c r="F147" i="1711" s="1"/>
  <c r="E108" i="1711"/>
  <c r="E147" i="1711" s="1"/>
  <c r="D108" i="1711"/>
  <c r="D147" i="1711" s="1"/>
  <c r="H106" i="1711"/>
  <c r="H105" i="1711"/>
  <c r="H104" i="1711"/>
  <c r="H103" i="1711"/>
  <c r="H102" i="1711"/>
  <c r="H108" i="1711" s="1"/>
  <c r="H147" i="1711" s="1"/>
  <c r="G98" i="1711"/>
  <c r="F98" i="1711"/>
  <c r="E98" i="1711"/>
  <c r="D98" i="1711"/>
  <c r="H96" i="1711"/>
  <c r="H95" i="1711"/>
  <c r="H94" i="1711"/>
  <c r="H93" i="1711"/>
  <c r="H92" i="1711"/>
  <c r="H91" i="1711"/>
  <c r="H90" i="1711"/>
  <c r="H89" i="1711"/>
  <c r="H88" i="1711"/>
  <c r="H87" i="1711"/>
  <c r="H86" i="1711"/>
  <c r="H98" i="1711" s="1"/>
  <c r="H146" i="1711" s="1"/>
  <c r="G82" i="1711"/>
  <c r="G145" i="1711" s="1"/>
  <c r="F82" i="1711"/>
  <c r="D82" i="1711"/>
  <c r="H80" i="1711"/>
  <c r="H79" i="1711"/>
  <c r="H78" i="1711"/>
  <c r="H77" i="1711"/>
  <c r="H82" i="1711" s="1"/>
  <c r="H145" i="1711" s="1"/>
  <c r="H74" i="1711"/>
  <c r="H144" i="1711" s="1"/>
  <c r="G74" i="1711"/>
  <c r="G144" i="1711" s="1"/>
  <c r="F74" i="1711"/>
  <c r="F144" i="1711" s="1"/>
  <c r="E74" i="1711"/>
  <c r="E144" i="1711" s="1"/>
  <c r="D74" i="1711"/>
  <c r="D144" i="1711" s="1"/>
  <c r="H72" i="1711"/>
  <c r="H71" i="1711"/>
  <c r="H70" i="1711"/>
  <c r="H69" i="1711"/>
  <c r="H68" i="1711"/>
  <c r="G64" i="1711"/>
  <c r="F64" i="1711"/>
  <c r="E64" i="1711"/>
  <c r="D64" i="1711"/>
  <c r="D143" i="1711" s="1"/>
  <c r="H62" i="1711"/>
  <c r="H61" i="1711"/>
  <c r="H60" i="1711"/>
  <c r="H59" i="1711"/>
  <c r="H58" i="1711"/>
  <c r="H57" i="1711"/>
  <c r="H56" i="1711"/>
  <c r="H64" i="1711" s="1"/>
  <c r="H143" i="1711" s="1"/>
  <c r="H55" i="1711"/>
  <c r="H54" i="1711"/>
  <c r="G49" i="1711"/>
  <c r="G142" i="1711" s="1"/>
  <c r="F49" i="1711"/>
  <c r="F142" i="1711" s="1"/>
  <c r="E49" i="1711"/>
  <c r="E142" i="1711" s="1"/>
  <c r="D49" i="1711"/>
  <c r="D142" i="1711" s="1"/>
  <c r="H47" i="1711"/>
  <c r="H46" i="1711"/>
  <c r="H45" i="1711"/>
  <c r="H44" i="1711"/>
  <c r="H43" i="1711"/>
  <c r="H42" i="1711"/>
  <c r="H41" i="1711"/>
  <c r="H49" i="1711" s="1"/>
  <c r="H142" i="1711" s="1"/>
  <c r="H40" i="1711"/>
  <c r="G36" i="1711"/>
  <c r="G141" i="1711" s="1"/>
  <c r="F36" i="1711"/>
  <c r="F141" i="1711" s="1"/>
  <c r="E36" i="1711"/>
  <c r="E141" i="1711" s="1"/>
  <c r="D36" i="1711"/>
  <c r="H34" i="1711"/>
  <c r="H33" i="1711"/>
  <c r="H32" i="1711"/>
  <c r="H31" i="1711"/>
  <c r="H30" i="1711"/>
  <c r="H29" i="1711"/>
  <c r="H28" i="1711"/>
  <c r="H27" i="1711"/>
  <c r="H26" i="1711"/>
  <c r="H25" i="1711"/>
  <c r="H24" i="1711"/>
  <c r="H23" i="1711"/>
  <c r="H22" i="1711"/>
  <c r="H21" i="1711"/>
  <c r="H36" i="1711" s="1"/>
  <c r="D152" i="1711" l="1"/>
  <c r="E152" i="1711"/>
  <c r="F152" i="1711"/>
  <c r="G152" i="1711"/>
  <c r="H152" i="1711"/>
  <c r="D155" i="1711" l="1"/>
  <c r="D154" i="1711"/>
  <c r="H150" i="1710" l="1"/>
  <c r="G150" i="1710"/>
  <c r="F150" i="1710"/>
  <c r="E150" i="1710"/>
  <c r="D150" i="1710"/>
  <c r="H149" i="1710"/>
  <c r="G149" i="1710"/>
  <c r="D149" i="1710"/>
  <c r="H148" i="1710"/>
  <c r="D147" i="1710"/>
  <c r="G146" i="1710"/>
  <c r="F146" i="1710"/>
  <c r="E146" i="1710"/>
  <c r="D146" i="1710"/>
  <c r="E145" i="1710"/>
  <c r="G144" i="1710"/>
  <c r="F143" i="1710"/>
  <c r="E143" i="1710"/>
  <c r="G142" i="1710"/>
  <c r="F142" i="1710"/>
  <c r="E142" i="1710"/>
  <c r="D142" i="1710"/>
  <c r="F141" i="1710"/>
  <c r="E141" i="1710"/>
  <c r="D141" i="1710"/>
  <c r="H137" i="1710"/>
  <c r="G137" i="1710"/>
  <c r="F137" i="1710"/>
  <c r="F149" i="1710" s="1"/>
  <c r="E137" i="1710"/>
  <c r="E149" i="1710" s="1"/>
  <c r="D137" i="1710"/>
  <c r="H135" i="1710"/>
  <c r="H134" i="1710"/>
  <c r="H133" i="1710"/>
  <c r="H132" i="1710"/>
  <c r="H131" i="1710"/>
  <c r="E119" i="1710"/>
  <c r="E123" i="1710" s="1"/>
  <c r="E127" i="1710" s="1"/>
  <c r="H108" i="1710"/>
  <c r="H147" i="1710" s="1"/>
  <c r="G108" i="1710"/>
  <c r="G147" i="1710" s="1"/>
  <c r="F108" i="1710"/>
  <c r="F147" i="1710" s="1"/>
  <c r="E108" i="1710"/>
  <c r="E147" i="1710" s="1"/>
  <c r="D108" i="1710"/>
  <c r="H106" i="1710"/>
  <c r="H105" i="1710"/>
  <c r="H104" i="1710"/>
  <c r="H103" i="1710"/>
  <c r="H102" i="1710"/>
  <c r="G98" i="1710"/>
  <c r="F98" i="1710"/>
  <c r="E98" i="1710"/>
  <c r="D98" i="1710"/>
  <c r="H96" i="1710"/>
  <c r="H95" i="1710"/>
  <c r="H94" i="1710"/>
  <c r="H93" i="1710"/>
  <c r="H92" i="1710"/>
  <c r="H91" i="1710"/>
  <c r="H90" i="1710"/>
  <c r="H89" i="1710"/>
  <c r="H88" i="1710"/>
  <c r="H87" i="1710"/>
  <c r="H98" i="1710" s="1"/>
  <c r="H146" i="1710" s="1"/>
  <c r="H86" i="1710"/>
  <c r="G82" i="1710"/>
  <c r="G145" i="1710" s="1"/>
  <c r="F82" i="1710"/>
  <c r="F145" i="1710" s="1"/>
  <c r="D82" i="1710"/>
  <c r="D145" i="1710" s="1"/>
  <c r="H80" i="1710"/>
  <c r="H79" i="1710"/>
  <c r="H82" i="1710" s="1"/>
  <c r="H145" i="1710" s="1"/>
  <c r="H78" i="1710"/>
  <c r="H77" i="1710"/>
  <c r="G74" i="1710"/>
  <c r="F74" i="1710"/>
  <c r="F144" i="1710" s="1"/>
  <c r="E74" i="1710"/>
  <c r="E144" i="1710" s="1"/>
  <c r="D74" i="1710"/>
  <c r="D144" i="1710" s="1"/>
  <c r="H72" i="1710"/>
  <c r="H71" i="1710"/>
  <c r="H70" i="1710"/>
  <c r="H69" i="1710"/>
  <c r="H68" i="1710"/>
  <c r="H74" i="1710" s="1"/>
  <c r="H144" i="1710" s="1"/>
  <c r="G64" i="1710"/>
  <c r="G143" i="1710" s="1"/>
  <c r="F64" i="1710"/>
  <c r="E64" i="1710"/>
  <c r="D64" i="1710"/>
  <c r="D143" i="1710" s="1"/>
  <c r="D152" i="1710" s="1"/>
  <c r="H62" i="1710"/>
  <c r="H61" i="1710"/>
  <c r="H60" i="1710"/>
  <c r="H59" i="1710"/>
  <c r="H58" i="1710"/>
  <c r="H57" i="1710"/>
  <c r="H56" i="1710"/>
  <c r="H55" i="1710"/>
  <c r="H54" i="1710"/>
  <c r="H53" i="1710"/>
  <c r="H64" i="1710" s="1"/>
  <c r="H143" i="1710" s="1"/>
  <c r="H49" i="1710"/>
  <c r="H142" i="1710" s="1"/>
  <c r="G49" i="1710"/>
  <c r="F49" i="1710"/>
  <c r="E49" i="1710"/>
  <c r="D49" i="1710"/>
  <c r="H47" i="1710"/>
  <c r="H46" i="1710"/>
  <c r="H45" i="1710"/>
  <c r="H44" i="1710"/>
  <c r="H43" i="1710"/>
  <c r="H42" i="1710"/>
  <c r="H41" i="1710"/>
  <c r="H40" i="1710"/>
  <c r="G36" i="1710"/>
  <c r="G141" i="1710" s="1"/>
  <c r="F36" i="1710"/>
  <c r="E36" i="1710"/>
  <c r="D36" i="1710"/>
  <c r="H34" i="1710"/>
  <c r="H33" i="1710"/>
  <c r="H32" i="1710"/>
  <c r="H31" i="1710"/>
  <c r="H30" i="1710"/>
  <c r="H29" i="1710"/>
  <c r="H28" i="1710"/>
  <c r="H27" i="1710"/>
  <c r="H26" i="1710"/>
  <c r="H25" i="1710"/>
  <c r="H24" i="1710"/>
  <c r="H36" i="1710" s="1"/>
  <c r="H141" i="1710" s="1"/>
  <c r="H23" i="1710"/>
  <c r="H22" i="1710"/>
  <c r="H21" i="1710"/>
  <c r="H152" i="1710" l="1"/>
  <c r="G152" i="1710"/>
  <c r="E152" i="1710"/>
  <c r="F152" i="1710"/>
  <c r="D155" i="1710" l="1"/>
  <c r="D154" i="1710"/>
  <c r="H150" i="1709" l="1"/>
  <c r="G150" i="1709"/>
  <c r="F150" i="1709"/>
  <c r="E150" i="1709"/>
  <c r="D150" i="1709"/>
  <c r="G149" i="1709"/>
  <c r="F149" i="1709"/>
  <c r="E149" i="1709"/>
  <c r="H148" i="1709"/>
  <c r="G147" i="1709"/>
  <c r="F147" i="1709"/>
  <c r="E147" i="1709"/>
  <c r="E146" i="1709"/>
  <c r="D146" i="1709"/>
  <c r="G145" i="1709"/>
  <c r="F145" i="1709"/>
  <c r="E145" i="1709"/>
  <c r="D145" i="1709"/>
  <c r="G144" i="1709"/>
  <c r="F144" i="1709"/>
  <c r="G142" i="1709"/>
  <c r="F142" i="1709"/>
  <c r="E142" i="1709"/>
  <c r="D142" i="1709"/>
  <c r="G141" i="1709"/>
  <c r="G152" i="1709" s="1"/>
  <c r="G137" i="1709"/>
  <c r="F137" i="1709"/>
  <c r="E137" i="1709"/>
  <c r="D137" i="1709"/>
  <c r="D149" i="1709" s="1"/>
  <c r="H135" i="1709"/>
  <c r="H134" i="1709"/>
  <c r="H133" i="1709"/>
  <c r="H132" i="1709"/>
  <c r="H131" i="1709"/>
  <c r="H137" i="1709" s="1"/>
  <c r="H149" i="1709" s="1"/>
  <c r="E119" i="1709"/>
  <c r="H111" i="1709"/>
  <c r="G108" i="1709"/>
  <c r="F108" i="1709"/>
  <c r="E108" i="1709"/>
  <c r="D108" i="1709"/>
  <c r="D147" i="1709" s="1"/>
  <c r="H106" i="1709"/>
  <c r="H105" i="1709"/>
  <c r="H104" i="1709"/>
  <c r="H103" i="1709"/>
  <c r="H102" i="1709"/>
  <c r="H108" i="1709" s="1"/>
  <c r="H147" i="1709" s="1"/>
  <c r="G98" i="1709"/>
  <c r="G146" i="1709" s="1"/>
  <c r="F98" i="1709"/>
  <c r="F146" i="1709" s="1"/>
  <c r="E98" i="1709"/>
  <c r="D98" i="1709"/>
  <c r="H96" i="1709"/>
  <c r="H95" i="1709"/>
  <c r="H94" i="1709"/>
  <c r="H93" i="1709"/>
  <c r="H92" i="1709"/>
  <c r="H91" i="1709"/>
  <c r="H90" i="1709"/>
  <c r="H89" i="1709"/>
  <c r="H88" i="1709"/>
  <c r="H87" i="1709"/>
  <c r="H86" i="1709"/>
  <c r="H98" i="1709" s="1"/>
  <c r="H146" i="1709" s="1"/>
  <c r="H82" i="1709"/>
  <c r="H145" i="1709" s="1"/>
  <c r="G82" i="1709"/>
  <c r="F82" i="1709"/>
  <c r="D82" i="1709"/>
  <c r="H80" i="1709"/>
  <c r="H79" i="1709"/>
  <c r="H78" i="1709"/>
  <c r="H77" i="1709"/>
  <c r="G74" i="1709"/>
  <c r="F74" i="1709"/>
  <c r="E74" i="1709"/>
  <c r="E144" i="1709" s="1"/>
  <c r="D74" i="1709"/>
  <c r="D144" i="1709" s="1"/>
  <c r="H72" i="1709"/>
  <c r="H71" i="1709"/>
  <c r="H74" i="1709" s="1"/>
  <c r="H144" i="1709" s="1"/>
  <c r="H70" i="1709"/>
  <c r="H69" i="1709"/>
  <c r="H68" i="1709"/>
  <c r="G64" i="1709"/>
  <c r="G143" i="1709" s="1"/>
  <c r="F64" i="1709"/>
  <c r="F143" i="1709" s="1"/>
  <c r="E64" i="1709"/>
  <c r="E143" i="1709" s="1"/>
  <c r="D64" i="1709"/>
  <c r="D143" i="1709" s="1"/>
  <c r="H62" i="1709"/>
  <c r="H61" i="1709"/>
  <c r="H60" i="1709"/>
  <c r="H59" i="1709"/>
  <c r="H58" i="1709"/>
  <c r="H57" i="1709"/>
  <c r="H56" i="1709"/>
  <c r="H55" i="1709"/>
  <c r="H54" i="1709"/>
  <c r="H53" i="1709"/>
  <c r="H64" i="1709" s="1"/>
  <c r="H143" i="1709" s="1"/>
  <c r="G49" i="1709"/>
  <c r="F49" i="1709"/>
  <c r="E49" i="1709"/>
  <c r="D49" i="1709"/>
  <c r="H47" i="1709"/>
  <c r="H46" i="1709"/>
  <c r="H45" i="1709"/>
  <c r="H44" i="1709"/>
  <c r="H43" i="1709"/>
  <c r="H49" i="1709" s="1"/>
  <c r="H142" i="1709" s="1"/>
  <c r="H42" i="1709"/>
  <c r="H41" i="1709"/>
  <c r="H40" i="1709"/>
  <c r="G36" i="1709"/>
  <c r="F36" i="1709"/>
  <c r="F141" i="1709" s="1"/>
  <c r="F152" i="1709" s="1"/>
  <c r="E36" i="1709"/>
  <c r="E141" i="1709" s="1"/>
  <c r="D36" i="1709"/>
  <c r="D141" i="1709" s="1"/>
  <c r="H34" i="1709"/>
  <c r="H33" i="1709"/>
  <c r="H32" i="1709"/>
  <c r="H31" i="1709"/>
  <c r="H30" i="1709"/>
  <c r="H29" i="1709"/>
  <c r="H28" i="1709"/>
  <c r="H27" i="1709"/>
  <c r="H26" i="1709"/>
  <c r="H25" i="1709"/>
  <c r="H24" i="1709"/>
  <c r="H23" i="1709"/>
  <c r="H22" i="1709"/>
  <c r="H21" i="1709"/>
  <c r="H36" i="1709" s="1"/>
  <c r="H141" i="1709" s="1"/>
  <c r="H152" i="1709" l="1"/>
  <c r="D152" i="1709"/>
  <c r="E152" i="1709"/>
  <c r="D155" i="1709" l="1"/>
  <c r="D154" i="1709"/>
  <c r="E152" i="1708" l="1"/>
  <c r="D152" i="1708"/>
  <c r="H150" i="1708"/>
  <c r="G150" i="1708"/>
  <c r="F150" i="1708"/>
  <c r="E150" i="1708"/>
  <c r="D150" i="1708"/>
  <c r="H149" i="1708"/>
  <c r="G149" i="1708"/>
  <c r="F149" i="1708"/>
  <c r="E149" i="1708"/>
  <c r="D149" i="1708"/>
  <c r="H148" i="1708"/>
  <c r="H147" i="1708"/>
  <c r="G147" i="1708"/>
  <c r="F147" i="1708"/>
  <c r="F152" i="1708" s="1"/>
  <c r="E147" i="1708"/>
  <c r="D147" i="1708"/>
  <c r="H146" i="1708"/>
  <c r="G146" i="1708"/>
  <c r="F146" i="1708"/>
  <c r="E146" i="1708"/>
  <c r="D146" i="1708"/>
  <c r="H145" i="1708"/>
  <c r="G145" i="1708"/>
  <c r="F145" i="1708"/>
  <c r="E145" i="1708"/>
  <c r="D145" i="1708"/>
  <c r="H144" i="1708"/>
  <c r="G144" i="1708"/>
  <c r="G152" i="1708" s="1"/>
  <c r="F144" i="1708"/>
  <c r="E144" i="1708"/>
  <c r="D144" i="1708"/>
  <c r="H143" i="1708"/>
  <c r="G143" i="1708"/>
  <c r="F143" i="1708"/>
  <c r="E143" i="1708"/>
  <c r="D143" i="1708"/>
  <c r="H142" i="1708"/>
  <c r="G142" i="1708"/>
  <c r="F142" i="1708"/>
  <c r="E142" i="1708"/>
  <c r="D142" i="1708"/>
  <c r="H141" i="1708"/>
  <c r="H152" i="1708" s="1"/>
  <c r="G141" i="1708"/>
  <c r="F141" i="1708"/>
  <c r="E141" i="1708"/>
  <c r="D141" i="1708"/>
  <c r="E119" i="1708"/>
  <c r="E123" i="1708" s="1"/>
  <c r="E127" i="1708" s="1"/>
  <c r="H111" i="1708"/>
  <c r="D155" i="1708" l="1"/>
  <c r="D154" i="1708"/>
  <c r="H150" i="1707"/>
  <c r="G150" i="1707"/>
  <c r="F150" i="1707"/>
  <c r="E150" i="1707"/>
  <c r="D150" i="1707"/>
  <c r="G149" i="1707"/>
  <c r="E149" i="1707"/>
  <c r="D149" i="1707"/>
  <c r="H148" i="1707"/>
  <c r="F147" i="1707"/>
  <c r="F146" i="1707"/>
  <c r="E146" i="1707"/>
  <c r="D146" i="1707"/>
  <c r="G145" i="1707"/>
  <c r="F145" i="1707"/>
  <c r="E145" i="1707"/>
  <c r="G144" i="1707"/>
  <c r="E143" i="1707"/>
  <c r="F142" i="1707"/>
  <c r="E141" i="1707"/>
  <c r="G137" i="1707"/>
  <c r="F137" i="1707"/>
  <c r="F149" i="1707" s="1"/>
  <c r="E137" i="1707"/>
  <c r="D137" i="1707"/>
  <c r="H135" i="1707"/>
  <c r="H134" i="1707"/>
  <c r="H133" i="1707"/>
  <c r="H132" i="1707"/>
  <c r="H131" i="1707"/>
  <c r="H137" i="1707" s="1"/>
  <c r="H149" i="1707" s="1"/>
  <c r="E119" i="1707"/>
  <c r="H111" i="1707"/>
  <c r="G108" i="1707"/>
  <c r="G147" i="1707" s="1"/>
  <c r="F108" i="1707"/>
  <c r="E108" i="1707"/>
  <c r="E147" i="1707" s="1"/>
  <c r="D108" i="1707"/>
  <c r="D147" i="1707" s="1"/>
  <c r="H106" i="1707"/>
  <c r="H105" i="1707"/>
  <c r="H104" i="1707"/>
  <c r="H103" i="1707"/>
  <c r="H108" i="1707" s="1"/>
  <c r="H147" i="1707" s="1"/>
  <c r="H102" i="1707"/>
  <c r="G98" i="1707"/>
  <c r="G146" i="1707" s="1"/>
  <c r="F98" i="1707"/>
  <c r="E98" i="1707"/>
  <c r="D98" i="1707"/>
  <c r="H96" i="1707"/>
  <c r="H95" i="1707"/>
  <c r="H94" i="1707"/>
  <c r="H93" i="1707"/>
  <c r="H92" i="1707"/>
  <c r="H91" i="1707"/>
  <c r="H90" i="1707"/>
  <c r="H89" i="1707"/>
  <c r="H88" i="1707"/>
  <c r="H87" i="1707"/>
  <c r="H86" i="1707"/>
  <c r="H98" i="1707" s="1"/>
  <c r="H146" i="1707" s="1"/>
  <c r="G82" i="1707"/>
  <c r="F82" i="1707"/>
  <c r="D82" i="1707"/>
  <c r="D145" i="1707" s="1"/>
  <c r="H80" i="1707"/>
  <c r="H79" i="1707"/>
  <c r="H78" i="1707"/>
  <c r="H77" i="1707"/>
  <c r="H82" i="1707" s="1"/>
  <c r="H145" i="1707" s="1"/>
  <c r="G74" i="1707"/>
  <c r="F74" i="1707"/>
  <c r="F144" i="1707" s="1"/>
  <c r="E74" i="1707"/>
  <c r="E144" i="1707" s="1"/>
  <c r="D74" i="1707"/>
  <c r="D144" i="1707" s="1"/>
  <c r="H72" i="1707"/>
  <c r="H71" i="1707"/>
  <c r="H70" i="1707"/>
  <c r="H69" i="1707"/>
  <c r="H68" i="1707"/>
  <c r="H74" i="1707" s="1"/>
  <c r="H144" i="1707" s="1"/>
  <c r="G64" i="1707"/>
  <c r="G143" i="1707" s="1"/>
  <c r="F64" i="1707"/>
  <c r="F143" i="1707" s="1"/>
  <c r="E64" i="1707"/>
  <c r="D64" i="1707"/>
  <c r="D143" i="1707" s="1"/>
  <c r="H62" i="1707"/>
  <c r="H61" i="1707"/>
  <c r="H60" i="1707"/>
  <c r="H59" i="1707"/>
  <c r="H58" i="1707"/>
  <c r="H57" i="1707"/>
  <c r="H56" i="1707"/>
  <c r="H55" i="1707"/>
  <c r="H54" i="1707"/>
  <c r="H53" i="1707"/>
  <c r="H64" i="1707" s="1"/>
  <c r="H143" i="1707" s="1"/>
  <c r="G49" i="1707"/>
  <c r="G142" i="1707" s="1"/>
  <c r="F49" i="1707"/>
  <c r="E49" i="1707"/>
  <c r="E142" i="1707" s="1"/>
  <c r="D49" i="1707"/>
  <c r="D142" i="1707" s="1"/>
  <c r="H47" i="1707"/>
  <c r="H46" i="1707"/>
  <c r="H45" i="1707"/>
  <c r="H44" i="1707"/>
  <c r="H49" i="1707" s="1"/>
  <c r="H142" i="1707" s="1"/>
  <c r="H43" i="1707"/>
  <c r="H42" i="1707"/>
  <c r="H41" i="1707"/>
  <c r="H40" i="1707"/>
  <c r="G36" i="1707"/>
  <c r="G141" i="1707" s="1"/>
  <c r="G152" i="1707" s="1"/>
  <c r="F36" i="1707"/>
  <c r="F141" i="1707" s="1"/>
  <c r="E36" i="1707"/>
  <c r="D36" i="1707"/>
  <c r="D141" i="1707" s="1"/>
  <c r="H34" i="1707"/>
  <c r="H33" i="1707"/>
  <c r="H32" i="1707"/>
  <c r="H31" i="1707"/>
  <c r="H30" i="1707"/>
  <c r="H29" i="1707"/>
  <c r="H28" i="1707"/>
  <c r="H27" i="1707"/>
  <c r="H26" i="1707"/>
  <c r="H25" i="1707"/>
  <c r="H24" i="1707"/>
  <c r="H23" i="1707"/>
  <c r="H36" i="1707" s="1"/>
  <c r="H141" i="1707" s="1"/>
  <c r="H22" i="1707"/>
  <c r="H21" i="1707"/>
  <c r="E152" i="1707" l="1"/>
  <c r="D152" i="1707"/>
  <c r="H152" i="1707"/>
  <c r="F152" i="1707"/>
  <c r="D155" i="1707" l="1"/>
  <c r="D154" i="1707"/>
  <c r="E152" i="1706" l="1"/>
  <c r="D152" i="1706"/>
  <c r="H150" i="1706"/>
  <c r="G150" i="1706"/>
  <c r="F150" i="1706"/>
  <c r="E150" i="1706"/>
  <c r="D150" i="1706"/>
  <c r="H149" i="1706"/>
  <c r="G149" i="1706"/>
  <c r="F149" i="1706"/>
  <c r="E149" i="1706"/>
  <c r="D149" i="1706"/>
  <c r="H148" i="1706"/>
  <c r="H147" i="1706"/>
  <c r="G147" i="1706"/>
  <c r="F147" i="1706"/>
  <c r="F152" i="1706" s="1"/>
  <c r="E147" i="1706"/>
  <c r="D147" i="1706"/>
  <c r="H146" i="1706"/>
  <c r="G146" i="1706"/>
  <c r="F146" i="1706"/>
  <c r="E146" i="1706"/>
  <c r="D146" i="1706"/>
  <c r="H145" i="1706"/>
  <c r="G145" i="1706"/>
  <c r="F145" i="1706"/>
  <c r="E145" i="1706"/>
  <c r="D145" i="1706"/>
  <c r="H144" i="1706"/>
  <c r="G144" i="1706"/>
  <c r="F144" i="1706"/>
  <c r="E144" i="1706"/>
  <c r="D144" i="1706"/>
  <c r="H143" i="1706"/>
  <c r="G143" i="1706"/>
  <c r="F143" i="1706"/>
  <c r="E143" i="1706"/>
  <c r="D143" i="1706"/>
  <c r="H142" i="1706"/>
  <c r="G142" i="1706"/>
  <c r="G152" i="1706" s="1"/>
  <c r="F142" i="1706"/>
  <c r="E142" i="1706"/>
  <c r="D142" i="1706"/>
  <c r="H141" i="1706"/>
  <c r="H152" i="1706" s="1"/>
  <c r="G141" i="1706"/>
  <c r="F141" i="1706"/>
  <c r="E141" i="1706"/>
  <c r="D141" i="1706"/>
  <c r="E119" i="1706"/>
  <c r="E123" i="1706" s="1"/>
  <c r="E127" i="1706" s="1"/>
  <c r="H111" i="1706"/>
  <c r="D155" i="1706" l="1"/>
  <c r="D154" i="1706"/>
  <c r="H150" i="1705"/>
  <c r="G150" i="1705"/>
  <c r="F150" i="1705"/>
  <c r="E150" i="1705"/>
  <c r="D150" i="1705"/>
  <c r="H148" i="1705"/>
  <c r="D148" i="1705"/>
  <c r="G146" i="1705"/>
  <c r="F146" i="1705"/>
  <c r="E146" i="1705"/>
  <c r="D146" i="1705"/>
  <c r="G145" i="1705"/>
  <c r="F145" i="1705"/>
  <c r="E145" i="1705"/>
  <c r="D145" i="1705"/>
  <c r="E144" i="1705"/>
  <c r="D144" i="1705"/>
  <c r="D143" i="1705"/>
  <c r="E142" i="1705"/>
  <c r="G137" i="1705"/>
  <c r="G149" i="1705" s="1"/>
  <c r="F137" i="1705"/>
  <c r="F149" i="1705" s="1"/>
  <c r="E137" i="1705"/>
  <c r="E149" i="1705" s="1"/>
  <c r="D137" i="1705"/>
  <c r="D149" i="1705" s="1"/>
  <c r="H135" i="1705"/>
  <c r="H134" i="1705"/>
  <c r="H133" i="1705"/>
  <c r="H137" i="1705" s="1"/>
  <c r="H149" i="1705" s="1"/>
  <c r="H132" i="1705"/>
  <c r="H131" i="1705"/>
  <c r="E119" i="1705"/>
  <c r="H111" i="1705"/>
  <c r="G108" i="1705"/>
  <c r="G147" i="1705" s="1"/>
  <c r="F108" i="1705"/>
  <c r="F147" i="1705" s="1"/>
  <c r="E108" i="1705"/>
  <c r="E147" i="1705" s="1"/>
  <c r="D108" i="1705"/>
  <c r="D147" i="1705" s="1"/>
  <c r="H106" i="1705"/>
  <c r="H105" i="1705"/>
  <c r="H104" i="1705"/>
  <c r="H103" i="1705"/>
  <c r="H102" i="1705"/>
  <c r="H108" i="1705" s="1"/>
  <c r="H147" i="1705" s="1"/>
  <c r="G98" i="1705"/>
  <c r="F98" i="1705"/>
  <c r="E98" i="1705"/>
  <c r="D98" i="1705"/>
  <c r="H96" i="1705"/>
  <c r="H95" i="1705"/>
  <c r="H94" i="1705"/>
  <c r="H93" i="1705"/>
  <c r="H92" i="1705"/>
  <c r="H91" i="1705"/>
  <c r="H90" i="1705"/>
  <c r="H89" i="1705"/>
  <c r="H88" i="1705"/>
  <c r="H87" i="1705"/>
  <c r="H98" i="1705" s="1"/>
  <c r="H146" i="1705" s="1"/>
  <c r="H86" i="1705"/>
  <c r="G82" i="1705"/>
  <c r="F82" i="1705"/>
  <c r="E82" i="1705"/>
  <c r="D82" i="1705"/>
  <c r="H80" i="1705"/>
  <c r="H79" i="1705"/>
  <c r="H78" i="1705"/>
  <c r="H77" i="1705"/>
  <c r="H82" i="1705" s="1"/>
  <c r="H145" i="1705" s="1"/>
  <c r="G74" i="1705"/>
  <c r="G144" i="1705" s="1"/>
  <c r="F74" i="1705"/>
  <c r="F144" i="1705" s="1"/>
  <c r="E74" i="1705"/>
  <c r="D74" i="1705"/>
  <c r="H72" i="1705"/>
  <c r="H71" i="1705"/>
  <c r="H70" i="1705"/>
  <c r="H69" i="1705"/>
  <c r="H68" i="1705"/>
  <c r="H74" i="1705" s="1"/>
  <c r="H144" i="1705" s="1"/>
  <c r="G64" i="1705"/>
  <c r="G143" i="1705" s="1"/>
  <c r="F64" i="1705"/>
  <c r="F143" i="1705" s="1"/>
  <c r="E64" i="1705"/>
  <c r="E143" i="1705" s="1"/>
  <c r="D64" i="1705"/>
  <c r="H62" i="1705"/>
  <c r="H61" i="1705"/>
  <c r="H60" i="1705"/>
  <c r="H59" i="1705"/>
  <c r="H58" i="1705"/>
  <c r="H57" i="1705"/>
  <c r="H56" i="1705"/>
  <c r="H55" i="1705"/>
  <c r="H54" i="1705"/>
  <c r="H53" i="1705"/>
  <c r="H64" i="1705" s="1"/>
  <c r="H143" i="1705" s="1"/>
  <c r="G49" i="1705"/>
  <c r="G142" i="1705" s="1"/>
  <c r="F49" i="1705"/>
  <c r="F142" i="1705" s="1"/>
  <c r="E49" i="1705"/>
  <c r="D49" i="1705"/>
  <c r="D142" i="1705" s="1"/>
  <c r="H47" i="1705"/>
  <c r="H49" i="1705" s="1"/>
  <c r="H142" i="1705" s="1"/>
  <c r="H46" i="1705"/>
  <c r="H45" i="1705"/>
  <c r="H44" i="1705"/>
  <c r="H43" i="1705"/>
  <c r="H42" i="1705"/>
  <c r="H41" i="1705"/>
  <c r="H40" i="1705"/>
  <c r="G36" i="1705"/>
  <c r="G141" i="1705" s="1"/>
  <c r="F36" i="1705"/>
  <c r="F141" i="1705" s="1"/>
  <c r="E36" i="1705"/>
  <c r="E141" i="1705" s="1"/>
  <c r="D36" i="1705"/>
  <c r="D141" i="1705" s="1"/>
  <c r="D152" i="1705" s="1"/>
  <c r="H34" i="1705"/>
  <c r="H33" i="1705"/>
  <c r="H32" i="1705"/>
  <c r="H31" i="1705"/>
  <c r="H30" i="1705"/>
  <c r="H29" i="1705"/>
  <c r="H28" i="1705"/>
  <c r="H27" i="1705"/>
  <c r="H26" i="1705"/>
  <c r="H25" i="1705"/>
  <c r="H24" i="1705"/>
  <c r="H23" i="1705"/>
  <c r="H22" i="1705"/>
  <c r="H36" i="1705" s="1"/>
  <c r="H141" i="1705" s="1"/>
  <c r="H152" i="1705" s="1"/>
  <c r="H21" i="1705"/>
  <c r="E152" i="1705" l="1"/>
  <c r="D155" i="1705"/>
  <c r="D154" i="1705"/>
  <c r="G152" i="1705"/>
  <c r="F152" i="1705"/>
  <c r="H150" i="1704" l="1"/>
  <c r="G150" i="1704"/>
  <c r="F150" i="1704"/>
  <c r="E150" i="1704"/>
  <c r="D150" i="1704"/>
  <c r="E149" i="1704"/>
  <c r="G146" i="1704"/>
  <c r="F146" i="1704"/>
  <c r="G145" i="1704"/>
  <c r="E145" i="1704"/>
  <c r="D144" i="1704"/>
  <c r="G143" i="1704"/>
  <c r="G142" i="1704"/>
  <c r="F142" i="1704"/>
  <c r="D141" i="1704"/>
  <c r="H137" i="1704"/>
  <c r="H149" i="1704" s="1"/>
  <c r="G137" i="1704"/>
  <c r="G149" i="1704" s="1"/>
  <c r="F137" i="1704"/>
  <c r="F149" i="1704" s="1"/>
  <c r="E137" i="1704"/>
  <c r="D137" i="1704"/>
  <c r="D149" i="1704" s="1"/>
  <c r="H135" i="1704"/>
  <c r="H134" i="1704"/>
  <c r="H133" i="1704"/>
  <c r="H132" i="1704"/>
  <c r="H131" i="1704"/>
  <c r="E119" i="1704"/>
  <c r="E123" i="1704" s="1"/>
  <c r="E127" i="1704" s="1"/>
  <c r="H111" i="1704"/>
  <c r="H148" i="1704" s="1"/>
  <c r="H108" i="1704"/>
  <c r="H147" i="1704" s="1"/>
  <c r="G108" i="1704"/>
  <c r="G147" i="1704" s="1"/>
  <c r="F108" i="1704"/>
  <c r="F147" i="1704" s="1"/>
  <c r="E108" i="1704"/>
  <c r="E147" i="1704" s="1"/>
  <c r="D108" i="1704"/>
  <c r="D147" i="1704" s="1"/>
  <c r="H106" i="1704"/>
  <c r="H105" i="1704"/>
  <c r="H104" i="1704"/>
  <c r="H103" i="1704"/>
  <c r="H102" i="1704"/>
  <c r="G98" i="1704"/>
  <c r="F98" i="1704"/>
  <c r="E98" i="1704"/>
  <c r="E146" i="1704" s="1"/>
  <c r="D98" i="1704"/>
  <c r="D146" i="1704" s="1"/>
  <c r="H93" i="1704"/>
  <c r="H92" i="1704"/>
  <c r="H91" i="1704"/>
  <c r="H90" i="1704"/>
  <c r="H89" i="1704"/>
  <c r="H88" i="1704"/>
  <c r="H98" i="1704" s="1"/>
  <c r="H146" i="1704" s="1"/>
  <c r="H87" i="1704"/>
  <c r="H86" i="1704"/>
  <c r="G82" i="1704"/>
  <c r="F82" i="1704"/>
  <c r="F145" i="1704" s="1"/>
  <c r="D82" i="1704"/>
  <c r="D145" i="1704" s="1"/>
  <c r="H80" i="1704"/>
  <c r="H79" i="1704"/>
  <c r="H78" i="1704"/>
  <c r="H77" i="1704"/>
  <c r="H82" i="1704" s="1"/>
  <c r="H145" i="1704" s="1"/>
  <c r="H74" i="1704"/>
  <c r="H144" i="1704" s="1"/>
  <c r="G74" i="1704"/>
  <c r="G144" i="1704" s="1"/>
  <c r="F74" i="1704"/>
  <c r="F144" i="1704" s="1"/>
  <c r="E74" i="1704"/>
  <c r="E144" i="1704" s="1"/>
  <c r="D74" i="1704"/>
  <c r="H70" i="1704"/>
  <c r="H69" i="1704"/>
  <c r="H68" i="1704"/>
  <c r="G64" i="1704"/>
  <c r="F64" i="1704"/>
  <c r="F143" i="1704" s="1"/>
  <c r="E64" i="1704"/>
  <c r="E143" i="1704" s="1"/>
  <c r="D64" i="1704"/>
  <c r="D143" i="1704" s="1"/>
  <c r="H56" i="1704"/>
  <c r="H55" i="1704"/>
  <c r="H54" i="1704"/>
  <c r="G53" i="1704"/>
  <c r="H53" i="1704" s="1"/>
  <c r="H64" i="1704" s="1"/>
  <c r="H143" i="1704" s="1"/>
  <c r="G49" i="1704"/>
  <c r="F49" i="1704"/>
  <c r="E49" i="1704"/>
  <c r="E142" i="1704" s="1"/>
  <c r="D49" i="1704"/>
  <c r="D142" i="1704" s="1"/>
  <c r="H44" i="1704"/>
  <c r="H43" i="1704"/>
  <c r="H42" i="1704"/>
  <c r="H41" i="1704"/>
  <c r="H40" i="1704"/>
  <c r="H49" i="1704" s="1"/>
  <c r="H142" i="1704" s="1"/>
  <c r="G36" i="1704"/>
  <c r="G141" i="1704" s="1"/>
  <c r="F36" i="1704"/>
  <c r="F141" i="1704" s="1"/>
  <c r="E36" i="1704"/>
  <c r="E141" i="1704" s="1"/>
  <c r="D36" i="1704"/>
  <c r="H29" i="1704"/>
  <c r="H28" i="1704"/>
  <c r="H27" i="1704"/>
  <c r="H26" i="1704"/>
  <c r="H25" i="1704"/>
  <c r="H24" i="1704"/>
  <c r="H23" i="1704"/>
  <c r="H22" i="1704"/>
  <c r="H21" i="1704"/>
  <c r="H36" i="1704" s="1"/>
  <c r="H141" i="1704" s="1"/>
  <c r="E152" i="1704" l="1"/>
  <c r="G152" i="1704"/>
  <c r="D152" i="1704"/>
  <c r="F152" i="1704"/>
  <c r="H152" i="1704"/>
  <c r="D155" i="1704" l="1"/>
  <c r="D154" i="1704"/>
  <c r="H150" i="1703" l="1"/>
  <c r="G150" i="1703"/>
  <c r="F150" i="1703"/>
  <c r="E150" i="1703"/>
  <c r="D150" i="1703"/>
  <c r="H149" i="1703"/>
  <c r="G149" i="1703"/>
  <c r="E149" i="1703"/>
  <c r="G146" i="1703"/>
  <c r="F146" i="1703"/>
  <c r="E146" i="1703"/>
  <c r="D146" i="1703"/>
  <c r="E145" i="1703"/>
  <c r="D144" i="1703"/>
  <c r="G143" i="1703"/>
  <c r="F143" i="1703"/>
  <c r="E143" i="1703"/>
  <c r="H137" i="1703"/>
  <c r="G137" i="1703"/>
  <c r="F137" i="1703"/>
  <c r="F149" i="1703" s="1"/>
  <c r="E137" i="1703"/>
  <c r="D137" i="1703"/>
  <c r="D149" i="1703" s="1"/>
  <c r="H135" i="1703"/>
  <c r="H134" i="1703"/>
  <c r="H133" i="1703"/>
  <c r="H132" i="1703"/>
  <c r="H131" i="1703"/>
  <c r="E119" i="1703"/>
  <c r="E123" i="1703" s="1"/>
  <c r="E127" i="1703" s="1"/>
  <c r="H111" i="1703"/>
  <c r="H148" i="1703" s="1"/>
  <c r="H108" i="1703"/>
  <c r="H147" i="1703" s="1"/>
  <c r="G108" i="1703"/>
  <c r="G147" i="1703" s="1"/>
  <c r="F108" i="1703"/>
  <c r="F147" i="1703" s="1"/>
  <c r="E108" i="1703"/>
  <c r="E147" i="1703" s="1"/>
  <c r="D108" i="1703"/>
  <c r="D147" i="1703" s="1"/>
  <c r="H106" i="1703"/>
  <c r="H105" i="1703"/>
  <c r="H104" i="1703"/>
  <c r="H103" i="1703"/>
  <c r="H102" i="1703"/>
  <c r="G98" i="1703"/>
  <c r="F98" i="1703"/>
  <c r="E98" i="1703"/>
  <c r="D98" i="1703"/>
  <c r="H96" i="1703"/>
  <c r="H95" i="1703"/>
  <c r="H94" i="1703"/>
  <c r="H93" i="1703"/>
  <c r="H92" i="1703"/>
  <c r="H91" i="1703"/>
  <c r="H90" i="1703"/>
  <c r="H89" i="1703"/>
  <c r="H88" i="1703"/>
  <c r="H87" i="1703"/>
  <c r="H86" i="1703"/>
  <c r="H98" i="1703" s="1"/>
  <c r="H146" i="1703" s="1"/>
  <c r="G82" i="1703"/>
  <c r="G145" i="1703" s="1"/>
  <c r="F82" i="1703"/>
  <c r="F145" i="1703" s="1"/>
  <c r="D82" i="1703"/>
  <c r="D145" i="1703" s="1"/>
  <c r="H80" i="1703"/>
  <c r="H79" i="1703"/>
  <c r="H78" i="1703"/>
  <c r="H77" i="1703"/>
  <c r="H82" i="1703" s="1"/>
  <c r="H145" i="1703" s="1"/>
  <c r="G74" i="1703"/>
  <c r="G144" i="1703" s="1"/>
  <c r="F74" i="1703"/>
  <c r="F144" i="1703" s="1"/>
  <c r="E74" i="1703"/>
  <c r="E144" i="1703" s="1"/>
  <c r="D74" i="1703"/>
  <c r="H72" i="1703"/>
  <c r="H71" i="1703"/>
  <c r="H70" i="1703"/>
  <c r="H69" i="1703"/>
  <c r="H68" i="1703"/>
  <c r="H74" i="1703" s="1"/>
  <c r="H144" i="1703" s="1"/>
  <c r="G64" i="1703"/>
  <c r="F64" i="1703"/>
  <c r="E64" i="1703"/>
  <c r="D64" i="1703"/>
  <c r="D143" i="1703" s="1"/>
  <c r="H62" i="1703"/>
  <c r="H61" i="1703"/>
  <c r="H60" i="1703"/>
  <c r="H59" i="1703"/>
  <c r="H58" i="1703"/>
  <c r="H57" i="1703"/>
  <c r="H56" i="1703"/>
  <c r="H55" i="1703"/>
  <c r="H54" i="1703"/>
  <c r="H53" i="1703"/>
  <c r="H64" i="1703" s="1"/>
  <c r="H143" i="1703" s="1"/>
  <c r="G49" i="1703"/>
  <c r="G142" i="1703" s="1"/>
  <c r="F49" i="1703"/>
  <c r="F142" i="1703" s="1"/>
  <c r="E49" i="1703"/>
  <c r="E142" i="1703" s="1"/>
  <c r="D49" i="1703"/>
  <c r="D142" i="1703" s="1"/>
  <c r="H47" i="1703"/>
  <c r="H46" i="1703"/>
  <c r="H45" i="1703"/>
  <c r="H44" i="1703"/>
  <c r="H43" i="1703"/>
  <c r="H42" i="1703"/>
  <c r="H41" i="1703"/>
  <c r="H40" i="1703"/>
  <c r="H49" i="1703" s="1"/>
  <c r="H142" i="1703" s="1"/>
  <c r="G36" i="1703"/>
  <c r="G141" i="1703" s="1"/>
  <c r="F36" i="1703"/>
  <c r="F141" i="1703" s="1"/>
  <c r="E36" i="1703"/>
  <c r="E141" i="1703" s="1"/>
  <c r="D36" i="1703"/>
  <c r="D141" i="1703" s="1"/>
  <c r="H34" i="1703"/>
  <c r="H33" i="1703"/>
  <c r="H32" i="1703"/>
  <c r="H31" i="1703"/>
  <c r="H30" i="1703"/>
  <c r="H29" i="1703"/>
  <c r="H28" i="1703"/>
  <c r="H27" i="1703"/>
  <c r="H26" i="1703"/>
  <c r="H25" i="1703"/>
  <c r="H36" i="1703" s="1"/>
  <c r="H141" i="1703" s="1"/>
  <c r="H24" i="1703"/>
  <c r="H23" i="1703"/>
  <c r="H22" i="1703"/>
  <c r="H21" i="1703"/>
  <c r="D152" i="1703" l="1"/>
  <c r="E152" i="1703"/>
  <c r="F152" i="1703"/>
  <c r="G152" i="1703"/>
  <c r="H152" i="1703"/>
  <c r="D155" i="1703" l="1"/>
  <c r="D154" i="1703"/>
  <c r="H150" i="1702" l="1"/>
  <c r="G150" i="1702"/>
  <c r="F150" i="1702"/>
  <c r="E150" i="1702"/>
  <c r="D150" i="1702"/>
  <c r="H149" i="1702"/>
  <c r="G149" i="1702"/>
  <c r="F149" i="1702"/>
  <c r="E149" i="1702"/>
  <c r="D149" i="1702"/>
  <c r="H148" i="1702"/>
  <c r="H147" i="1702"/>
  <c r="G147" i="1702"/>
  <c r="F147" i="1702"/>
  <c r="E147" i="1702"/>
  <c r="D147" i="1702"/>
  <c r="H146" i="1702"/>
  <c r="G146" i="1702"/>
  <c r="F146" i="1702"/>
  <c r="E146" i="1702"/>
  <c r="D146" i="1702"/>
  <c r="H145" i="1702"/>
  <c r="G145" i="1702"/>
  <c r="F145" i="1702"/>
  <c r="E145" i="1702"/>
  <c r="D145" i="1702"/>
  <c r="H144" i="1702"/>
  <c r="G144" i="1702"/>
  <c r="F144" i="1702"/>
  <c r="F152" i="1702" s="1"/>
  <c r="E144" i="1702"/>
  <c r="D144" i="1702"/>
  <c r="H143" i="1702"/>
  <c r="G143" i="1702"/>
  <c r="F143" i="1702"/>
  <c r="E143" i="1702"/>
  <c r="D143" i="1702"/>
  <c r="H142" i="1702"/>
  <c r="G142" i="1702"/>
  <c r="F142" i="1702"/>
  <c r="E142" i="1702"/>
  <c r="E152" i="1702" s="1"/>
  <c r="D142" i="1702"/>
  <c r="D152" i="1702" s="1"/>
  <c r="H141" i="1702"/>
  <c r="H152" i="1702" s="1"/>
  <c r="G141" i="1702"/>
  <c r="G152" i="1702" s="1"/>
  <c r="F141" i="1702"/>
  <c r="E141" i="1702"/>
  <c r="D141" i="1702"/>
  <c r="E119" i="1702"/>
  <c r="E123" i="1702" s="1"/>
  <c r="E127" i="1702" s="1"/>
  <c r="H111" i="1702"/>
  <c r="D155" i="1702" l="1"/>
  <c r="D154" i="1702"/>
  <c r="H157" i="1701"/>
  <c r="G157" i="1701"/>
  <c r="F157" i="1701"/>
  <c r="E157" i="1701"/>
  <c r="D157" i="1701"/>
  <c r="F156" i="1701"/>
  <c r="E156" i="1701"/>
  <c r="D156" i="1701"/>
  <c r="F154" i="1701"/>
  <c r="E154" i="1701"/>
  <c r="D154" i="1701"/>
  <c r="G153" i="1701"/>
  <c r="E152" i="1701"/>
  <c r="G151" i="1701"/>
  <c r="F151" i="1701"/>
  <c r="E151" i="1701"/>
  <c r="D151" i="1701"/>
  <c r="F150" i="1701"/>
  <c r="G148" i="1701"/>
  <c r="F148" i="1701"/>
  <c r="F159" i="1701" s="1"/>
  <c r="E148" i="1701"/>
  <c r="E159" i="1701" s="1"/>
  <c r="D148" i="1701"/>
  <c r="G144" i="1701"/>
  <c r="G156" i="1701" s="1"/>
  <c r="F144" i="1701"/>
  <c r="E144" i="1701"/>
  <c r="D144" i="1701"/>
  <c r="H142" i="1701"/>
  <c r="H141" i="1701"/>
  <c r="H140" i="1701"/>
  <c r="H139" i="1701"/>
  <c r="H138" i="1701"/>
  <c r="H144" i="1701" s="1"/>
  <c r="H156" i="1701" s="1"/>
  <c r="E126" i="1701"/>
  <c r="H118" i="1701"/>
  <c r="H155" i="1701" s="1"/>
  <c r="H115" i="1701"/>
  <c r="H154" i="1701" s="1"/>
  <c r="G115" i="1701"/>
  <c r="G154" i="1701" s="1"/>
  <c r="F115" i="1701"/>
  <c r="E115" i="1701"/>
  <c r="D115" i="1701"/>
  <c r="H113" i="1701"/>
  <c r="H112" i="1701"/>
  <c r="H111" i="1701"/>
  <c r="H110" i="1701"/>
  <c r="H109" i="1701"/>
  <c r="G105" i="1701"/>
  <c r="F105" i="1701"/>
  <c r="F153" i="1701" s="1"/>
  <c r="E105" i="1701"/>
  <c r="E153" i="1701" s="1"/>
  <c r="D105" i="1701"/>
  <c r="D153" i="1701" s="1"/>
  <c r="H103" i="1701"/>
  <c r="H102" i="1701"/>
  <c r="H101" i="1701"/>
  <c r="H100" i="1701"/>
  <c r="H99" i="1701"/>
  <c r="H98" i="1701"/>
  <c r="H97" i="1701"/>
  <c r="H96" i="1701"/>
  <c r="H95" i="1701"/>
  <c r="H94" i="1701"/>
  <c r="H93" i="1701"/>
  <c r="H105" i="1701" s="1"/>
  <c r="H153" i="1701" s="1"/>
  <c r="H89" i="1701"/>
  <c r="H152" i="1701" s="1"/>
  <c r="G89" i="1701"/>
  <c r="G152" i="1701" s="1"/>
  <c r="F89" i="1701"/>
  <c r="F152" i="1701" s="1"/>
  <c r="D89" i="1701"/>
  <c r="D152" i="1701" s="1"/>
  <c r="H87" i="1701"/>
  <c r="H86" i="1701"/>
  <c r="H85" i="1701"/>
  <c r="H84" i="1701"/>
  <c r="G81" i="1701"/>
  <c r="F81" i="1701"/>
  <c r="E81" i="1701"/>
  <c r="D81" i="1701"/>
  <c r="H79" i="1701"/>
  <c r="H78" i="1701"/>
  <c r="H77" i="1701"/>
  <c r="H76" i="1701"/>
  <c r="H75" i="1701"/>
  <c r="H81" i="1701" s="1"/>
  <c r="H151" i="1701" s="1"/>
  <c r="G71" i="1701"/>
  <c r="G150" i="1701" s="1"/>
  <c r="F71" i="1701"/>
  <c r="E71" i="1701"/>
  <c r="E150" i="1701" s="1"/>
  <c r="D71" i="1701"/>
  <c r="D150" i="1701" s="1"/>
  <c r="H69" i="1701"/>
  <c r="H68" i="1701"/>
  <c r="H67" i="1701"/>
  <c r="H66" i="1701"/>
  <c r="H65" i="1701"/>
  <c r="H64" i="1701"/>
  <c r="H63" i="1701"/>
  <c r="H62" i="1701"/>
  <c r="H61" i="1701"/>
  <c r="H60" i="1701"/>
  <c r="H59" i="1701"/>
  <c r="H58" i="1701"/>
  <c r="H57" i="1701"/>
  <c r="H56" i="1701"/>
  <c r="H55" i="1701"/>
  <c r="H54" i="1701"/>
  <c r="H53" i="1701"/>
  <c r="H71" i="1701" s="1"/>
  <c r="H150" i="1701" s="1"/>
  <c r="G49" i="1701"/>
  <c r="G149" i="1701" s="1"/>
  <c r="F49" i="1701"/>
  <c r="F149" i="1701" s="1"/>
  <c r="E49" i="1701"/>
  <c r="E149" i="1701" s="1"/>
  <c r="D49" i="1701"/>
  <c r="D149" i="1701" s="1"/>
  <c r="H47" i="1701"/>
  <c r="H49" i="1701" s="1"/>
  <c r="H149" i="1701" s="1"/>
  <c r="H46" i="1701"/>
  <c r="H45" i="1701"/>
  <c r="H44" i="1701"/>
  <c r="H43" i="1701"/>
  <c r="H42" i="1701"/>
  <c r="H41" i="1701"/>
  <c r="H40" i="1701"/>
  <c r="G36" i="1701"/>
  <c r="F36" i="1701"/>
  <c r="E36" i="1701"/>
  <c r="D36" i="1701"/>
  <c r="H34" i="1701"/>
  <c r="H33" i="1701"/>
  <c r="H32" i="1701"/>
  <c r="H31" i="1701"/>
  <c r="H30" i="1701"/>
  <c r="H29" i="1701"/>
  <c r="H28" i="1701"/>
  <c r="H27" i="1701"/>
  <c r="H26" i="1701"/>
  <c r="H25" i="1701"/>
  <c r="H24" i="1701"/>
  <c r="H23" i="1701"/>
  <c r="H22" i="1701"/>
  <c r="H21" i="1701"/>
  <c r="H36" i="1701" s="1"/>
  <c r="H148" i="1701" s="1"/>
  <c r="G159" i="1701" l="1"/>
  <c r="H159" i="1701"/>
  <c r="D159" i="1701"/>
  <c r="D161" i="1701" l="1"/>
  <c r="D162" i="1701"/>
  <c r="H150" i="1700" l="1"/>
  <c r="G150" i="1700"/>
  <c r="F150" i="1700"/>
  <c r="E150" i="1700"/>
  <c r="D150" i="1700"/>
  <c r="G149" i="1700"/>
  <c r="D149" i="1700"/>
  <c r="H148" i="1700"/>
  <c r="G147" i="1700"/>
  <c r="F147" i="1700"/>
  <c r="E147" i="1700"/>
  <c r="G146" i="1700"/>
  <c r="F146" i="1700"/>
  <c r="E146" i="1700"/>
  <c r="D146" i="1700"/>
  <c r="F145" i="1700"/>
  <c r="E145" i="1700"/>
  <c r="D145" i="1700"/>
  <c r="H144" i="1700"/>
  <c r="G144" i="1700"/>
  <c r="F144" i="1700"/>
  <c r="G142" i="1700"/>
  <c r="F142" i="1700"/>
  <c r="E142" i="1700"/>
  <c r="D142" i="1700"/>
  <c r="G141" i="1700"/>
  <c r="G137" i="1700"/>
  <c r="F137" i="1700"/>
  <c r="F149" i="1700" s="1"/>
  <c r="E137" i="1700"/>
  <c r="E149" i="1700" s="1"/>
  <c r="D137" i="1700"/>
  <c r="H135" i="1700"/>
  <c r="H134" i="1700"/>
  <c r="H133" i="1700"/>
  <c r="H132" i="1700"/>
  <c r="H131" i="1700"/>
  <c r="H137" i="1700" s="1"/>
  <c r="H149" i="1700" s="1"/>
  <c r="E119" i="1700"/>
  <c r="E123" i="1700" s="1"/>
  <c r="E127" i="1700" s="1"/>
  <c r="H111" i="1700"/>
  <c r="G108" i="1700"/>
  <c r="F108" i="1700"/>
  <c r="E108" i="1700"/>
  <c r="D108" i="1700"/>
  <c r="D147" i="1700" s="1"/>
  <c r="H106" i="1700"/>
  <c r="H105" i="1700"/>
  <c r="H104" i="1700"/>
  <c r="H103" i="1700"/>
  <c r="H102" i="1700"/>
  <c r="H108" i="1700" s="1"/>
  <c r="H147" i="1700" s="1"/>
  <c r="H98" i="1700"/>
  <c r="H146" i="1700" s="1"/>
  <c r="G98" i="1700"/>
  <c r="F98" i="1700"/>
  <c r="E98" i="1700"/>
  <c r="D98" i="1700"/>
  <c r="H96" i="1700"/>
  <c r="H95" i="1700"/>
  <c r="H94" i="1700"/>
  <c r="H93" i="1700"/>
  <c r="H92" i="1700"/>
  <c r="H91" i="1700"/>
  <c r="H90" i="1700"/>
  <c r="H89" i="1700"/>
  <c r="H88" i="1700"/>
  <c r="H87" i="1700"/>
  <c r="H86" i="1700"/>
  <c r="G82" i="1700"/>
  <c r="G145" i="1700" s="1"/>
  <c r="F82" i="1700"/>
  <c r="D82" i="1700"/>
  <c r="H80" i="1700"/>
  <c r="H79" i="1700"/>
  <c r="H78" i="1700"/>
  <c r="H77" i="1700"/>
  <c r="H82" i="1700" s="1"/>
  <c r="H145" i="1700" s="1"/>
  <c r="H74" i="1700"/>
  <c r="G74" i="1700"/>
  <c r="F74" i="1700"/>
  <c r="E74" i="1700"/>
  <c r="E144" i="1700" s="1"/>
  <c r="D74" i="1700"/>
  <c r="D144" i="1700" s="1"/>
  <c r="H72" i="1700"/>
  <c r="H71" i="1700"/>
  <c r="H70" i="1700"/>
  <c r="H69" i="1700"/>
  <c r="H68" i="1700"/>
  <c r="G64" i="1700"/>
  <c r="G143" i="1700" s="1"/>
  <c r="F64" i="1700"/>
  <c r="F143" i="1700" s="1"/>
  <c r="E64" i="1700"/>
  <c r="E143" i="1700" s="1"/>
  <c r="D64" i="1700"/>
  <c r="D143" i="1700" s="1"/>
  <c r="H62" i="1700"/>
  <c r="H61" i="1700"/>
  <c r="H60" i="1700"/>
  <c r="H59" i="1700"/>
  <c r="H58" i="1700"/>
  <c r="H57" i="1700"/>
  <c r="H56" i="1700"/>
  <c r="H55" i="1700"/>
  <c r="H54" i="1700"/>
  <c r="H53" i="1700"/>
  <c r="H64" i="1700" s="1"/>
  <c r="H143" i="1700" s="1"/>
  <c r="G49" i="1700"/>
  <c r="F49" i="1700"/>
  <c r="E49" i="1700"/>
  <c r="D49" i="1700"/>
  <c r="H47" i="1700"/>
  <c r="H46" i="1700"/>
  <c r="H45" i="1700"/>
  <c r="H44" i="1700"/>
  <c r="H43" i="1700"/>
  <c r="H42" i="1700"/>
  <c r="H41" i="1700"/>
  <c r="H40" i="1700"/>
  <c r="H49" i="1700" s="1"/>
  <c r="H142" i="1700" s="1"/>
  <c r="G36" i="1700"/>
  <c r="F36" i="1700"/>
  <c r="F141" i="1700" s="1"/>
  <c r="E36" i="1700"/>
  <c r="E141" i="1700" s="1"/>
  <c r="D36" i="1700"/>
  <c r="D141" i="1700" s="1"/>
  <c r="H34" i="1700"/>
  <c r="H33" i="1700"/>
  <c r="H32" i="1700"/>
  <c r="H31" i="1700"/>
  <c r="H30" i="1700"/>
  <c r="H29" i="1700"/>
  <c r="H28" i="1700"/>
  <c r="H27" i="1700"/>
  <c r="H26" i="1700"/>
  <c r="H25" i="1700"/>
  <c r="H24" i="1700"/>
  <c r="H23" i="1700"/>
  <c r="H22" i="1700"/>
  <c r="H21" i="1700"/>
  <c r="H36" i="1700" s="1"/>
  <c r="H141" i="1700" s="1"/>
  <c r="G152" i="1700" l="1"/>
  <c r="H152" i="1700"/>
  <c r="D152" i="1700"/>
  <c r="F152" i="1700"/>
  <c r="E152" i="1700"/>
  <c r="D155" i="1700" l="1"/>
  <c r="D154" i="1700"/>
  <c r="H150" i="1699" l="1"/>
  <c r="G150" i="1699"/>
  <c r="F150" i="1699"/>
  <c r="E150" i="1699"/>
  <c r="D150" i="1699"/>
  <c r="H149" i="1699"/>
  <c r="G149" i="1699"/>
  <c r="F149" i="1699"/>
  <c r="E149" i="1699"/>
  <c r="D149" i="1699"/>
  <c r="H147" i="1699"/>
  <c r="G147" i="1699"/>
  <c r="F147" i="1699"/>
  <c r="E147" i="1699"/>
  <c r="D147" i="1699"/>
  <c r="H146" i="1699"/>
  <c r="G146" i="1699"/>
  <c r="F146" i="1699"/>
  <c r="E146" i="1699"/>
  <c r="D146" i="1699"/>
  <c r="H145" i="1699"/>
  <c r="G145" i="1699"/>
  <c r="F145" i="1699"/>
  <c r="E145" i="1699"/>
  <c r="D145" i="1699"/>
  <c r="H144" i="1699"/>
  <c r="G144" i="1699"/>
  <c r="F144" i="1699"/>
  <c r="E144" i="1699"/>
  <c r="D144" i="1699"/>
  <c r="H143" i="1699"/>
  <c r="G143" i="1699"/>
  <c r="F143" i="1699"/>
  <c r="E143" i="1699"/>
  <c r="D143" i="1699"/>
  <c r="H142" i="1699"/>
  <c r="G142" i="1699"/>
  <c r="F142" i="1699"/>
  <c r="E142" i="1699"/>
  <c r="D142" i="1699"/>
  <c r="H141" i="1699"/>
  <c r="G141" i="1699"/>
  <c r="G152" i="1699" s="1"/>
  <c r="F141" i="1699"/>
  <c r="F152" i="1699" s="1"/>
  <c r="E141" i="1699"/>
  <c r="E152" i="1699" s="1"/>
  <c r="D141" i="1699"/>
  <c r="D152" i="1699" s="1"/>
  <c r="E119" i="1699"/>
  <c r="E123" i="1699" s="1"/>
  <c r="E127" i="1699" s="1"/>
  <c r="H111" i="1699"/>
  <c r="H148" i="1699" s="1"/>
  <c r="H152" i="1699" s="1"/>
  <c r="D154" i="1699" l="1"/>
  <c r="D155" i="1699"/>
  <c r="H150" i="1698"/>
  <c r="G150" i="1698"/>
  <c r="F150" i="1698"/>
  <c r="E150" i="1698"/>
  <c r="D150" i="1698"/>
  <c r="G149" i="1698"/>
  <c r="F149" i="1698"/>
  <c r="E149" i="1698"/>
  <c r="D149" i="1698"/>
  <c r="H148" i="1698"/>
  <c r="G146" i="1698"/>
  <c r="F146" i="1698"/>
  <c r="E146" i="1698"/>
  <c r="D146" i="1698"/>
  <c r="G145" i="1698"/>
  <c r="F145" i="1698"/>
  <c r="E145" i="1698"/>
  <c r="G144" i="1698"/>
  <c r="D144" i="1698"/>
  <c r="H142" i="1698"/>
  <c r="G142" i="1698"/>
  <c r="F142" i="1698"/>
  <c r="D142" i="1698"/>
  <c r="G137" i="1698"/>
  <c r="F137" i="1698"/>
  <c r="E137" i="1698"/>
  <c r="D137" i="1698"/>
  <c r="H135" i="1698"/>
  <c r="H134" i="1698"/>
  <c r="H137" i="1698" s="1"/>
  <c r="H149" i="1698" s="1"/>
  <c r="H133" i="1698"/>
  <c r="H132" i="1698"/>
  <c r="H131" i="1698"/>
  <c r="E119" i="1698"/>
  <c r="E123" i="1698" s="1"/>
  <c r="E127" i="1698" s="1"/>
  <c r="H111" i="1698"/>
  <c r="G108" i="1698"/>
  <c r="G147" i="1698" s="1"/>
  <c r="F108" i="1698"/>
  <c r="F147" i="1698" s="1"/>
  <c r="E108" i="1698"/>
  <c r="E147" i="1698" s="1"/>
  <c r="D108" i="1698"/>
  <c r="D147" i="1698" s="1"/>
  <c r="H106" i="1698"/>
  <c r="H105" i="1698"/>
  <c r="H108" i="1698" s="1"/>
  <c r="H147" i="1698" s="1"/>
  <c r="H104" i="1698"/>
  <c r="H103" i="1698"/>
  <c r="H102" i="1698"/>
  <c r="G98" i="1698"/>
  <c r="F98" i="1698"/>
  <c r="E98" i="1698"/>
  <c r="D98" i="1698"/>
  <c r="H96" i="1698"/>
  <c r="H95" i="1698"/>
  <c r="H94" i="1698"/>
  <c r="H93" i="1698"/>
  <c r="H92" i="1698"/>
  <c r="H91" i="1698"/>
  <c r="H90" i="1698"/>
  <c r="H89" i="1698"/>
  <c r="H88" i="1698"/>
  <c r="H87" i="1698"/>
  <c r="H86" i="1698"/>
  <c r="H98" i="1698" s="1"/>
  <c r="H146" i="1698" s="1"/>
  <c r="G82" i="1698"/>
  <c r="F82" i="1698"/>
  <c r="D82" i="1698"/>
  <c r="D145" i="1698" s="1"/>
  <c r="H80" i="1698"/>
  <c r="H79" i="1698"/>
  <c r="H78" i="1698"/>
  <c r="H77" i="1698"/>
  <c r="H82" i="1698" s="1"/>
  <c r="H145" i="1698" s="1"/>
  <c r="H74" i="1698"/>
  <c r="H144" i="1698" s="1"/>
  <c r="G74" i="1698"/>
  <c r="F74" i="1698"/>
  <c r="F144" i="1698" s="1"/>
  <c r="E74" i="1698"/>
  <c r="E144" i="1698" s="1"/>
  <c r="D74" i="1698"/>
  <c r="H72" i="1698"/>
  <c r="H71" i="1698"/>
  <c r="H70" i="1698"/>
  <c r="H69" i="1698"/>
  <c r="H68" i="1698"/>
  <c r="G64" i="1698"/>
  <c r="G143" i="1698" s="1"/>
  <c r="F64" i="1698"/>
  <c r="F143" i="1698" s="1"/>
  <c r="E64" i="1698"/>
  <c r="E143" i="1698" s="1"/>
  <c r="D64" i="1698"/>
  <c r="D143" i="1698" s="1"/>
  <c r="H62" i="1698"/>
  <c r="H61" i="1698"/>
  <c r="H60" i="1698"/>
  <c r="H59" i="1698"/>
  <c r="H58" i="1698"/>
  <c r="H57" i="1698"/>
  <c r="H56" i="1698"/>
  <c r="H55" i="1698"/>
  <c r="H54" i="1698"/>
  <c r="H53" i="1698"/>
  <c r="H64" i="1698" s="1"/>
  <c r="H143" i="1698" s="1"/>
  <c r="H49" i="1698"/>
  <c r="G49" i="1698"/>
  <c r="F49" i="1698"/>
  <c r="E49" i="1698"/>
  <c r="E142" i="1698" s="1"/>
  <c r="D49" i="1698"/>
  <c r="H47" i="1698"/>
  <c r="H46" i="1698"/>
  <c r="H45" i="1698"/>
  <c r="H44" i="1698"/>
  <c r="H43" i="1698"/>
  <c r="H42" i="1698"/>
  <c r="H41" i="1698"/>
  <c r="H40" i="1698"/>
  <c r="G36" i="1698"/>
  <c r="G141" i="1698" s="1"/>
  <c r="F36" i="1698"/>
  <c r="F141" i="1698" s="1"/>
  <c r="E36" i="1698"/>
  <c r="E141" i="1698" s="1"/>
  <c r="D36" i="1698"/>
  <c r="D141" i="1698" s="1"/>
  <c r="H34" i="1698"/>
  <c r="H33" i="1698"/>
  <c r="H32" i="1698"/>
  <c r="H31" i="1698"/>
  <c r="H30" i="1698"/>
  <c r="H29" i="1698"/>
  <c r="H28" i="1698"/>
  <c r="H27" i="1698"/>
  <c r="H26" i="1698"/>
  <c r="H25" i="1698"/>
  <c r="E24" i="1698"/>
  <c r="D24" i="1698"/>
  <c r="H24" i="1698" s="1"/>
  <c r="H23" i="1698"/>
  <c r="H36" i="1698" s="1"/>
  <c r="H141" i="1698" s="1"/>
  <c r="H22" i="1698"/>
  <c r="H21" i="1698"/>
  <c r="G152" i="1698" l="1"/>
  <c r="D152" i="1698"/>
  <c r="E152" i="1698"/>
  <c r="H152" i="1698"/>
  <c r="F152" i="1698"/>
  <c r="D155" i="1698" l="1"/>
  <c r="D154" i="1698"/>
  <c r="H150" i="1697" l="1"/>
  <c r="G150" i="1697"/>
  <c r="F150" i="1697"/>
  <c r="E150" i="1697"/>
  <c r="D150" i="1697"/>
  <c r="F149" i="1697"/>
  <c r="E149" i="1697"/>
  <c r="D149" i="1697"/>
  <c r="F147" i="1697"/>
  <c r="E147" i="1697"/>
  <c r="D147" i="1697"/>
  <c r="G146" i="1697"/>
  <c r="E145" i="1697"/>
  <c r="G144" i="1697"/>
  <c r="F144" i="1697"/>
  <c r="E144" i="1697"/>
  <c r="D144" i="1697"/>
  <c r="F143" i="1697"/>
  <c r="G142" i="1697"/>
  <c r="F142" i="1697"/>
  <c r="E142" i="1697"/>
  <c r="F141" i="1697"/>
  <c r="E141" i="1697"/>
  <c r="D141" i="1697"/>
  <c r="G137" i="1697"/>
  <c r="G149" i="1697" s="1"/>
  <c r="F137" i="1697"/>
  <c r="E137" i="1697"/>
  <c r="D137" i="1697"/>
  <c r="H135" i="1697"/>
  <c r="H134" i="1697"/>
  <c r="H133" i="1697"/>
  <c r="H132" i="1697"/>
  <c r="H131" i="1697"/>
  <c r="H137" i="1697" s="1"/>
  <c r="H149" i="1697" s="1"/>
  <c r="E119" i="1697"/>
  <c r="H111" i="1697"/>
  <c r="H148" i="1697" s="1"/>
  <c r="H108" i="1697"/>
  <c r="H147" i="1697" s="1"/>
  <c r="G108" i="1697"/>
  <c r="G147" i="1697" s="1"/>
  <c r="F108" i="1697"/>
  <c r="E108" i="1697"/>
  <c r="D108" i="1697"/>
  <c r="H106" i="1697"/>
  <c r="H105" i="1697"/>
  <c r="H104" i="1697"/>
  <c r="H103" i="1697"/>
  <c r="H102" i="1697"/>
  <c r="G98" i="1697"/>
  <c r="F98" i="1697"/>
  <c r="F146" i="1697" s="1"/>
  <c r="E98" i="1697"/>
  <c r="E146" i="1697" s="1"/>
  <c r="D98" i="1697"/>
  <c r="D146" i="1697" s="1"/>
  <c r="H96" i="1697"/>
  <c r="H95" i="1697"/>
  <c r="H94" i="1697"/>
  <c r="H93" i="1697"/>
  <c r="H92" i="1697"/>
  <c r="H91" i="1697"/>
  <c r="H90" i="1697"/>
  <c r="H89" i="1697"/>
  <c r="H88" i="1697"/>
  <c r="H87" i="1697"/>
  <c r="H86" i="1697"/>
  <c r="H98" i="1697" s="1"/>
  <c r="H146" i="1697" s="1"/>
  <c r="H82" i="1697"/>
  <c r="H145" i="1697" s="1"/>
  <c r="G82" i="1697"/>
  <c r="G145" i="1697" s="1"/>
  <c r="F82" i="1697"/>
  <c r="F145" i="1697" s="1"/>
  <c r="D82" i="1697"/>
  <c r="D145" i="1697" s="1"/>
  <c r="H80" i="1697"/>
  <c r="H79" i="1697"/>
  <c r="H78" i="1697"/>
  <c r="H77" i="1697"/>
  <c r="G74" i="1697"/>
  <c r="F74" i="1697"/>
  <c r="E74" i="1697"/>
  <c r="D74" i="1697"/>
  <c r="H72" i="1697"/>
  <c r="H71" i="1697"/>
  <c r="H70" i="1697"/>
  <c r="H69" i="1697"/>
  <c r="H68" i="1697"/>
  <c r="H74" i="1697" s="1"/>
  <c r="H144" i="1697" s="1"/>
  <c r="G64" i="1697"/>
  <c r="G143" i="1697" s="1"/>
  <c r="F64" i="1697"/>
  <c r="E64" i="1697"/>
  <c r="E143" i="1697" s="1"/>
  <c r="D64" i="1697"/>
  <c r="D143" i="1697" s="1"/>
  <c r="H62" i="1697"/>
  <c r="H61" i="1697"/>
  <c r="H60" i="1697"/>
  <c r="H59" i="1697"/>
  <c r="H58" i="1697"/>
  <c r="H57" i="1697"/>
  <c r="H56" i="1697"/>
  <c r="H55" i="1697"/>
  <c r="H54" i="1697"/>
  <c r="H53" i="1697"/>
  <c r="H64" i="1697" s="1"/>
  <c r="H143" i="1697" s="1"/>
  <c r="G49" i="1697"/>
  <c r="F49" i="1697"/>
  <c r="E49" i="1697"/>
  <c r="D49" i="1697"/>
  <c r="D142" i="1697" s="1"/>
  <c r="H47" i="1697"/>
  <c r="H46" i="1697"/>
  <c r="H45" i="1697"/>
  <c r="H44" i="1697"/>
  <c r="H43" i="1697"/>
  <c r="H42" i="1697"/>
  <c r="H41" i="1697"/>
  <c r="H40" i="1697"/>
  <c r="H49" i="1697" s="1"/>
  <c r="H142" i="1697" s="1"/>
  <c r="F36" i="1697"/>
  <c r="E36" i="1697"/>
  <c r="D36" i="1697"/>
  <c r="H34" i="1697"/>
  <c r="H33" i="1697"/>
  <c r="H32" i="1697"/>
  <c r="H31" i="1697"/>
  <c r="H30" i="1697"/>
  <c r="G29" i="1697"/>
  <c r="G36" i="1697" s="1"/>
  <c r="G141" i="1697" s="1"/>
  <c r="H28" i="1697"/>
  <c r="H27" i="1697"/>
  <c r="H26" i="1697"/>
  <c r="H25" i="1697"/>
  <c r="H24" i="1697"/>
  <c r="H23" i="1697"/>
  <c r="H22" i="1697"/>
  <c r="H21" i="1697"/>
  <c r="G152" i="1697" l="1"/>
  <c r="D152" i="1697"/>
  <c r="E152" i="1697"/>
  <c r="F152" i="1697"/>
  <c r="H29" i="1697"/>
  <c r="H36" i="1697" s="1"/>
  <c r="H141" i="1697" s="1"/>
  <c r="H152" i="1697" s="1"/>
  <c r="D155" i="1697" l="1"/>
  <c r="D154" i="1697"/>
  <c r="E152" i="1696" l="1"/>
  <c r="D152" i="1696"/>
  <c r="H150" i="1696"/>
  <c r="G150" i="1696"/>
  <c r="F150" i="1696"/>
  <c r="E150" i="1696"/>
  <c r="D150" i="1696"/>
  <c r="G149" i="1696"/>
  <c r="F149" i="1696"/>
  <c r="E149" i="1696"/>
  <c r="D149" i="1696"/>
  <c r="H148" i="1696"/>
  <c r="G147" i="1696"/>
  <c r="F147" i="1696"/>
  <c r="F152" i="1696" s="1"/>
  <c r="E147" i="1696"/>
  <c r="D147" i="1696"/>
  <c r="G146" i="1696"/>
  <c r="F146" i="1696"/>
  <c r="E146" i="1696"/>
  <c r="D146" i="1696"/>
  <c r="G145" i="1696"/>
  <c r="F145" i="1696"/>
  <c r="E145" i="1696"/>
  <c r="D145" i="1696"/>
  <c r="G144" i="1696"/>
  <c r="G152" i="1696" s="1"/>
  <c r="F144" i="1696"/>
  <c r="E144" i="1696"/>
  <c r="D144" i="1696"/>
  <c r="G143" i="1696"/>
  <c r="F143" i="1696"/>
  <c r="E143" i="1696"/>
  <c r="D143" i="1696"/>
  <c r="G142" i="1696"/>
  <c r="F142" i="1696"/>
  <c r="E142" i="1696"/>
  <c r="D142" i="1696"/>
  <c r="G141" i="1696"/>
  <c r="F141" i="1696"/>
  <c r="E141" i="1696"/>
  <c r="D141" i="1696"/>
  <c r="G137" i="1696"/>
  <c r="F137" i="1696"/>
  <c r="E137" i="1696"/>
  <c r="D137" i="1696"/>
  <c r="H135" i="1696"/>
  <c r="H134" i="1696"/>
  <c r="H133" i="1696"/>
  <c r="H132" i="1696"/>
  <c r="H131" i="1696"/>
  <c r="H137" i="1696" s="1"/>
  <c r="H149" i="1696" s="1"/>
  <c r="H111" i="1696"/>
  <c r="H106" i="1696"/>
  <c r="H105" i="1696"/>
  <c r="H104" i="1696"/>
  <c r="H103" i="1696"/>
  <c r="H102" i="1696"/>
  <c r="H108" i="1696" s="1"/>
  <c r="H147" i="1696" s="1"/>
  <c r="H96" i="1696"/>
  <c r="H95" i="1696"/>
  <c r="H94" i="1696"/>
  <c r="H93" i="1696"/>
  <c r="H92" i="1696"/>
  <c r="H91" i="1696"/>
  <c r="H98" i="1696" s="1"/>
  <c r="H146" i="1696" s="1"/>
  <c r="H90" i="1696"/>
  <c r="H89" i="1696"/>
  <c r="H88" i="1696"/>
  <c r="H87" i="1696"/>
  <c r="H86" i="1696"/>
  <c r="H80" i="1696"/>
  <c r="H79" i="1696"/>
  <c r="H78" i="1696"/>
  <c r="H77" i="1696"/>
  <c r="H82" i="1696" s="1"/>
  <c r="H145" i="1696" s="1"/>
  <c r="H72" i="1696"/>
  <c r="H71" i="1696"/>
  <c r="H70" i="1696"/>
  <c r="H74" i="1696" s="1"/>
  <c r="H144" i="1696" s="1"/>
  <c r="H69" i="1696"/>
  <c r="H68" i="1696"/>
  <c r="H62" i="1696"/>
  <c r="H61" i="1696"/>
  <c r="H60" i="1696"/>
  <c r="H59" i="1696"/>
  <c r="H58" i="1696"/>
  <c r="H57" i="1696"/>
  <c r="H56" i="1696"/>
  <c r="H55" i="1696"/>
  <c r="H54" i="1696"/>
  <c r="H53" i="1696"/>
  <c r="H64" i="1696" s="1"/>
  <c r="H143" i="1696" s="1"/>
  <c r="H49" i="1696"/>
  <c r="H142" i="1696" s="1"/>
  <c r="H47" i="1696"/>
  <c r="H46" i="1696"/>
  <c r="H45" i="1696"/>
  <c r="H44" i="1696"/>
  <c r="H43" i="1696"/>
  <c r="H42" i="1696"/>
  <c r="H41" i="1696"/>
  <c r="H40" i="1696"/>
  <c r="H34" i="1696"/>
  <c r="H33" i="1696"/>
  <c r="H32" i="1696"/>
  <c r="H31" i="1696"/>
  <c r="H30" i="1696"/>
  <c r="H29" i="1696"/>
  <c r="H28" i="1696"/>
  <c r="H27" i="1696"/>
  <c r="H26" i="1696"/>
  <c r="H25" i="1696"/>
  <c r="H24" i="1696"/>
  <c r="H23" i="1696"/>
  <c r="H22" i="1696"/>
  <c r="H21" i="1696"/>
  <c r="H36" i="1696" s="1"/>
  <c r="H141" i="1696" s="1"/>
  <c r="H152" i="1696" l="1"/>
  <c r="D155" i="1696" l="1"/>
  <c r="D154" i="1696"/>
  <c r="H150" i="1695" l="1"/>
  <c r="G150" i="1695"/>
  <c r="F150" i="1695"/>
  <c r="E150" i="1695"/>
  <c r="D150" i="1695"/>
  <c r="G149" i="1695"/>
  <c r="F149" i="1695"/>
  <c r="E149" i="1695"/>
  <c r="D149" i="1695"/>
  <c r="H148" i="1695"/>
  <c r="F147" i="1695"/>
  <c r="F146" i="1695"/>
  <c r="E146" i="1695"/>
  <c r="D146" i="1695"/>
  <c r="G145" i="1695"/>
  <c r="F145" i="1695"/>
  <c r="E145" i="1695"/>
  <c r="D145" i="1695"/>
  <c r="D144" i="1695"/>
  <c r="G142" i="1695"/>
  <c r="F142" i="1695"/>
  <c r="E142" i="1695"/>
  <c r="G137" i="1695"/>
  <c r="F137" i="1695"/>
  <c r="E137" i="1695"/>
  <c r="D137" i="1695"/>
  <c r="H135" i="1695"/>
  <c r="H134" i="1695"/>
  <c r="H133" i="1695"/>
  <c r="H132" i="1695"/>
  <c r="H131" i="1695"/>
  <c r="H137" i="1695" s="1"/>
  <c r="H149" i="1695" s="1"/>
  <c r="E119" i="1695"/>
  <c r="H111" i="1695"/>
  <c r="G108" i="1695"/>
  <c r="G147" i="1695" s="1"/>
  <c r="F108" i="1695"/>
  <c r="E108" i="1695"/>
  <c r="E147" i="1695" s="1"/>
  <c r="D108" i="1695"/>
  <c r="D147" i="1695" s="1"/>
  <c r="H106" i="1695"/>
  <c r="H105" i="1695"/>
  <c r="H104" i="1695"/>
  <c r="H103" i="1695"/>
  <c r="H102" i="1695"/>
  <c r="H108" i="1695" s="1"/>
  <c r="H147" i="1695" s="1"/>
  <c r="G98" i="1695"/>
  <c r="G146" i="1695" s="1"/>
  <c r="F98" i="1695"/>
  <c r="E98" i="1695"/>
  <c r="D98" i="1695"/>
  <c r="H96" i="1695"/>
  <c r="H95" i="1695"/>
  <c r="H94" i="1695"/>
  <c r="H93" i="1695"/>
  <c r="H92" i="1695"/>
  <c r="H91" i="1695"/>
  <c r="H90" i="1695"/>
  <c r="H89" i="1695"/>
  <c r="H88" i="1695"/>
  <c r="H87" i="1695"/>
  <c r="H86" i="1695"/>
  <c r="H98" i="1695" s="1"/>
  <c r="H146" i="1695" s="1"/>
  <c r="G82" i="1695"/>
  <c r="F82" i="1695"/>
  <c r="D82" i="1695"/>
  <c r="H80" i="1695"/>
  <c r="H79" i="1695"/>
  <c r="H78" i="1695"/>
  <c r="H77" i="1695"/>
  <c r="H82" i="1695" s="1"/>
  <c r="H145" i="1695" s="1"/>
  <c r="H74" i="1695"/>
  <c r="H144" i="1695" s="1"/>
  <c r="G74" i="1695"/>
  <c r="G144" i="1695" s="1"/>
  <c r="F74" i="1695"/>
  <c r="F144" i="1695" s="1"/>
  <c r="E74" i="1695"/>
  <c r="E144" i="1695" s="1"/>
  <c r="D74" i="1695"/>
  <c r="H72" i="1695"/>
  <c r="H71" i="1695"/>
  <c r="H70" i="1695"/>
  <c r="H69" i="1695"/>
  <c r="H68" i="1695"/>
  <c r="G64" i="1695"/>
  <c r="G143" i="1695" s="1"/>
  <c r="F64" i="1695"/>
  <c r="F143" i="1695" s="1"/>
  <c r="E64" i="1695"/>
  <c r="E143" i="1695" s="1"/>
  <c r="D64" i="1695"/>
  <c r="D143" i="1695" s="1"/>
  <c r="H62" i="1695"/>
  <c r="H61" i="1695"/>
  <c r="H60" i="1695"/>
  <c r="H59" i="1695"/>
  <c r="H58" i="1695"/>
  <c r="H57" i="1695"/>
  <c r="H56" i="1695"/>
  <c r="H55" i="1695"/>
  <c r="H54" i="1695"/>
  <c r="H53" i="1695"/>
  <c r="H64" i="1695" s="1"/>
  <c r="H143" i="1695" s="1"/>
  <c r="G49" i="1695"/>
  <c r="F49" i="1695"/>
  <c r="E49" i="1695"/>
  <c r="D49" i="1695"/>
  <c r="D142" i="1695" s="1"/>
  <c r="H47" i="1695"/>
  <c r="H46" i="1695"/>
  <c r="H45" i="1695"/>
  <c r="H44" i="1695"/>
  <c r="H49" i="1695" s="1"/>
  <c r="H142" i="1695" s="1"/>
  <c r="H43" i="1695"/>
  <c r="H42" i="1695"/>
  <c r="H41" i="1695"/>
  <c r="H40" i="1695"/>
  <c r="G36" i="1695"/>
  <c r="G141" i="1695" s="1"/>
  <c r="F36" i="1695"/>
  <c r="F141" i="1695" s="1"/>
  <c r="E36" i="1695"/>
  <c r="E141" i="1695" s="1"/>
  <c r="D36" i="1695"/>
  <c r="D141" i="1695" s="1"/>
  <c r="D152" i="1695" s="1"/>
  <c r="H34" i="1695"/>
  <c r="H33" i="1695"/>
  <c r="H32" i="1695"/>
  <c r="H31" i="1695"/>
  <c r="H30" i="1695"/>
  <c r="H29" i="1695"/>
  <c r="H28" i="1695"/>
  <c r="H27" i="1695"/>
  <c r="H26" i="1695"/>
  <c r="H25" i="1695"/>
  <c r="H24" i="1695"/>
  <c r="H23" i="1695"/>
  <c r="H22" i="1695"/>
  <c r="H21" i="1695"/>
  <c r="H36" i="1695" s="1"/>
  <c r="H141" i="1695" s="1"/>
  <c r="H152" i="1695" s="1"/>
  <c r="D155" i="1695" l="1"/>
  <c r="D154" i="1695"/>
  <c r="E152" i="1695"/>
  <c r="F152" i="1695"/>
  <c r="G152" i="1695"/>
  <c r="H150" i="1694"/>
  <c r="G150" i="1694"/>
  <c r="F150" i="1694"/>
  <c r="E150" i="1694"/>
  <c r="D150" i="1694"/>
  <c r="E145" i="1694"/>
  <c r="G143" i="1694"/>
  <c r="F143" i="1694"/>
  <c r="E143" i="1694"/>
  <c r="H135" i="1694"/>
  <c r="H134" i="1694"/>
  <c r="H133" i="1694"/>
  <c r="H132" i="1694"/>
  <c r="H137" i="1694"/>
  <c r="H149" i="1694" s="1"/>
  <c r="G137" i="1694"/>
  <c r="G149" i="1694" s="1"/>
  <c r="F137" i="1694"/>
  <c r="F149" i="1694" s="1"/>
  <c r="E137" i="1694"/>
  <c r="E149" i="1694" s="1"/>
  <c r="D137" i="1694"/>
  <c r="D149" i="1694" s="1"/>
  <c r="E119" i="1694"/>
  <c r="E123" i="1694" s="1"/>
  <c r="E127" i="1694" s="1"/>
  <c r="H111" i="1694"/>
  <c r="H148" i="1694" s="1"/>
  <c r="H106" i="1694"/>
  <c r="H105" i="1694"/>
  <c r="H104" i="1694"/>
  <c r="H96" i="1694"/>
  <c r="H95" i="1694"/>
  <c r="H94" i="1694"/>
  <c r="H86" i="1694"/>
  <c r="H80" i="1694"/>
  <c r="H78" i="1694"/>
  <c r="F82" i="1694"/>
  <c r="F145" i="1694" s="1"/>
  <c r="H72" i="1694"/>
  <c r="H71" i="1694"/>
  <c r="H70" i="1694"/>
  <c r="H69" i="1694"/>
  <c r="G74" i="1694"/>
  <c r="G144" i="1694" s="1"/>
  <c r="F74" i="1694"/>
  <c r="F144" i="1694" s="1"/>
  <c r="E74" i="1694"/>
  <c r="E144" i="1694" s="1"/>
  <c r="D74" i="1694"/>
  <c r="D144" i="1694" s="1"/>
  <c r="G64" i="1694"/>
  <c r="F64" i="1694"/>
  <c r="E64" i="1694"/>
  <c r="H62" i="1694"/>
  <c r="H61" i="1694"/>
  <c r="H60" i="1694"/>
  <c r="H59" i="1694"/>
  <c r="H58" i="1694"/>
  <c r="H57" i="1694"/>
  <c r="H56" i="1694"/>
  <c r="H54" i="1694"/>
  <c r="H53" i="1694"/>
  <c r="H47" i="1694"/>
  <c r="H46" i="1694"/>
  <c r="H45" i="1694"/>
  <c r="H44" i="1694"/>
  <c r="H43" i="1694"/>
  <c r="H34" i="1694"/>
  <c r="H33" i="1694"/>
  <c r="H32" i="1694"/>
  <c r="H31" i="1694"/>
  <c r="H30" i="1694"/>
  <c r="H28" i="1694"/>
  <c r="H27" i="1694"/>
  <c r="E108" i="1694" l="1"/>
  <c r="E147" i="1694" s="1"/>
  <c r="H26" i="1694"/>
  <c r="D36" i="1694"/>
  <c r="D141" i="1694" s="1"/>
  <c r="H102" i="1694"/>
  <c r="H77" i="1694"/>
  <c r="F108" i="1694"/>
  <c r="F147" i="1694" s="1"/>
  <c r="G49" i="1694"/>
  <c r="G142" i="1694" s="1"/>
  <c r="H89" i="1694"/>
  <c r="H93" i="1694"/>
  <c r="H92" i="1694"/>
  <c r="H79" i="1694"/>
  <c r="D64" i="1694"/>
  <c r="D143" i="1694" s="1"/>
  <c r="D49" i="1694"/>
  <c r="D142" i="1694" s="1"/>
  <c r="H88" i="1694"/>
  <c r="E49" i="1694"/>
  <c r="E142" i="1694" s="1"/>
  <c r="H23" i="1694"/>
  <c r="F49" i="1694"/>
  <c r="F142" i="1694" s="1"/>
  <c r="G82" i="1694"/>
  <c r="G145" i="1694" s="1"/>
  <c r="G98" i="1694"/>
  <c r="G146" i="1694" s="1"/>
  <c r="G108" i="1694"/>
  <c r="G147" i="1694" s="1"/>
  <c r="H103" i="1694"/>
  <c r="H68" i="1694"/>
  <c r="H74" i="1694" s="1"/>
  <c r="H144" i="1694" s="1"/>
  <c r="H29" i="1694"/>
  <c r="H41" i="1694"/>
  <c r="E36" i="1694"/>
  <c r="E141" i="1694" s="1"/>
  <c r="H90" i="1694"/>
  <c r="H24" i="1694"/>
  <c r="F36" i="1694"/>
  <c r="F141" i="1694" s="1"/>
  <c r="G36" i="1694"/>
  <c r="G141" i="1694" s="1"/>
  <c r="H25" i="1694"/>
  <c r="H87" i="1694"/>
  <c r="H21" i="1694"/>
  <c r="E98" i="1694"/>
  <c r="E146" i="1694" s="1"/>
  <c r="H22" i="1694"/>
  <c r="H42" i="1694"/>
  <c r="F98" i="1694"/>
  <c r="F146" i="1694" s="1"/>
  <c r="H91" i="1694"/>
  <c r="H40" i="1694"/>
  <c r="D82" i="1694"/>
  <c r="D145" i="1694" s="1"/>
  <c r="D98" i="1694"/>
  <c r="D146" i="1694" s="1"/>
  <c r="D108" i="1694"/>
  <c r="D147" i="1694" s="1"/>
  <c r="H55" i="1694"/>
  <c r="H64" i="1694" s="1"/>
  <c r="H143" i="1694" s="1"/>
  <c r="H108" i="1694" l="1"/>
  <c r="H147" i="1694" s="1"/>
  <c r="H82" i="1694"/>
  <c r="H145" i="1694" s="1"/>
  <c r="D152" i="1694"/>
  <c r="F152" i="1694"/>
  <c r="E152" i="1694"/>
  <c r="G152" i="1694"/>
  <c r="H36" i="1694"/>
  <c r="H141" i="1694" s="1"/>
  <c r="H98" i="1694"/>
  <c r="H146" i="1694" s="1"/>
  <c r="H49" i="1694"/>
  <c r="H142" i="1694" s="1"/>
  <c r="H152" i="1694" l="1"/>
  <c r="D155" i="1694" s="1"/>
  <c r="D154" i="1694" l="1"/>
  <c r="H150" i="1693"/>
  <c r="G150" i="1693"/>
  <c r="F150" i="1693"/>
  <c r="E150" i="1693"/>
  <c r="D150" i="1693"/>
  <c r="G149" i="1693"/>
  <c r="F149" i="1693"/>
  <c r="D149" i="1693"/>
  <c r="G146" i="1693"/>
  <c r="F146" i="1693"/>
  <c r="D146" i="1693"/>
  <c r="G145" i="1693"/>
  <c r="F145" i="1693"/>
  <c r="E145" i="1693"/>
  <c r="G144" i="1693"/>
  <c r="D144" i="1693"/>
  <c r="G142" i="1693"/>
  <c r="F142" i="1693"/>
  <c r="E141" i="1693"/>
  <c r="D141" i="1693"/>
  <c r="G137" i="1693"/>
  <c r="F137" i="1693"/>
  <c r="E137" i="1693"/>
  <c r="E149" i="1693" s="1"/>
  <c r="D137" i="1693"/>
  <c r="H135" i="1693"/>
  <c r="H137" i="1693" s="1"/>
  <c r="H149" i="1693" s="1"/>
  <c r="H134" i="1693"/>
  <c r="H133" i="1693"/>
  <c r="H132" i="1693"/>
  <c r="H131" i="1693"/>
  <c r="E119" i="1693"/>
  <c r="E123" i="1693" s="1"/>
  <c r="E127" i="1693" s="1"/>
  <c r="H111" i="1693"/>
  <c r="H148" i="1693" s="1"/>
  <c r="G108" i="1693"/>
  <c r="G147" i="1693" s="1"/>
  <c r="F108" i="1693"/>
  <c r="F147" i="1693" s="1"/>
  <c r="E108" i="1693"/>
  <c r="E147" i="1693" s="1"/>
  <c r="D108" i="1693"/>
  <c r="D147" i="1693" s="1"/>
  <c r="H106" i="1693"/>
  <c r="H108" i="1693" s="1"/>
  <c r="H147" i="1693" s="1"/>
  <c r="H105" i="1693"/>
  <c r="H104" i="1693"/>
  <c r="H103" i="1693"/>
  <c r="H102" i="1693"/>
  <c r="G98" i="1693"/>
  <c r="F98" i="1693"/>
  <c r="E98" i="1693"/>
  <c r="E146" i="1693" s="1"/>
  <c r="D98" i="1693"/>
  <c r="H96" i="1693"/>
  <c r="H95" i="1693"/>
  <c r="H94" i="1693"/>
  <c r="H93" i="1693"/>
  <c r="H92" i="1693"/>
  <c r="H91" i="1693"/>
  <c r="H90" i="1693"/>
  <c r="H89" i="1693"/>
  <c r="H88" i="1693"/>
  <c r="H87" i="1693"/>
  <c r="H86" i="1693"/>
  <c r="H98" i="1693" s="1"/>
  <c r="H146" i="1693" s="1"/>
  <c r="G82" i="1693"/>
  <c r="F82" i="1693"/>
  <c r="D82" i="1693"/>
  <c r="D145" i="1693" s="1"/>
  <c r="H80" i="1693"/>
  <c r="H79" i="1693"/>
  <c r="H78" i="1693"/>
  <c r="H77" i="1693"/>
  <c r="H82" i="1693" s="1"/>
  <c r="H145" i="1693" s="1"/>
  <c r="G74" i="1693"/>
  <c r="F74" i="1693"/>
  <c r="F144" i="1693" s="1"/>
  <c r="E74" i="1693"/>
  <c r="E144" i="1693" s="1"/>
  <c r="D74" i="1693"/>
  <c r="H72" i="1693"/>
  <c r="H71" i="1693"/>
  <c r="H70" i="1693"/>
  <c r="H69" i="1693"/>
  <c r="H68" i="1693"/>
  <c r="H74" i="1693" s="1"/>
  <c r="H144" i="1693" s="1"/>
  <c r="G64" i="1693"/>
  <c r="G143" i="1693" s="1"/>
  <c r="F64" i="1693"/>
  <c r="F143" i="1693" s="1"/>
  <c r="H62" i="1693"/>
  <c r="H61" i="1693"/>
  <c r="H60" i="1693"/>
  <c r="H59" i="1693"/>
  <c r="H58" i="1693"/>
  <c r="H57" i="1693"/>
  <c r="H56" i="1693"/>
  <c r="H55" i="1693"/>
  <c r="H54" i="1693"/>
  <c r="E64" i="1693"/>
  <c r="E143" i="1693" s="1"/>
  <c r="D64" i="1693"/>
  <c r="D143" i="1693" s="1"/>
  <c r="H49" i="1693"/>
  <c r="H142" i="1693" s="1"/>
  <c r="G49" i="1693"/>
  <c r="F49" i="1693"/>
  <c r="E49" i="1693"/>
  <c r="E142" i="1693" s="1"/>
  <c r="D49" i="1693"/>
  <c r="D142" i="1693" s="1"/>
  <c r="H47" i="1693"/>
  <c r="H46" i="1693"/>
  <c r="H45" i="1693"/>
  <c r="H44" i="1693"/>
  <c r="H43" i="1693"/>
  <c r="H42" i="1693"/>
  <c r="H41" i="1693"/>
  <c r="H40" i="1693"/>
  <c r="G36" i="1693"/>
  <c r="G141" i="1693" s="1"/>
  <c r="F36" i="1693"/>
  <c r="F141" i="1693" s="1"/>
  <c r="E36" i="1693"/>
  <c r="D36" i="1693"/>
  <c r="H34" i="1693"/>
  <c r="H33" i="1693"/>
  <c r="H32" i="1693"/>
  <c r="H31" i="1693"/>
  <c r="H30" i="1693"/>
  <c r="H29" i="1693"/>
  <c r="H28" i="1693"/>
  <c r="H27" i="1693"/>
  <c r="H26" i="1693"/>
  <c r="H25" i="1693"/>
  <c r="H24" i="1693"/>
  <c r="H36" i="1693" s="1"/>
  <c r="H141" i="1693" s="1"/>
  <c r="H23" i="1693"/>
  <c r="H22" i="1693"/>
  <c r="H21" i="1693"/>
  <c r="G152" i="1693" l="1"/>
  <c r="F152" i="1693"/>
  <c r="D152" i="1693"/>
  <c r="E152" i="1693"/>
  <c r="H53" i="1693"/>
  <c r="H64" i="1693" s="1"/>
  <c r="H143" i="1693" s="1"/>
  <c r="H152" i="1693" s="1"/>
  <c r="D155" i="1693" l="1"/>
  <c r="D154" i="1693"/>
  <c r="H150" i="1692" l="1"/>
  <c r="G150" i="1692"/>
  <c r="F150" i="1692"/>
  <c r="E150" i="1692"/>
  <c r="D150" i="1692"/>
  <c r="G149" i="1692"/>
  <c r="F149" i="1692"/>
  <c r="E149" i="1692"/>
  <c r="D149" i="1692"/>
  <c r="H148" i="1692"/>
  <c r="G147" i="1692"/>
  <c r="F147" i="1692"/>
  <c r="G145" i="1692"/>
  <c r="F145" i="1692"/>
  <c r="E145" i="1692"/>
  <c r="D145" i="1692"/>
  <c r="G144" i="1692"/>
  <c r="G142" i="1692"/>
  <c r="F142" i="1692"/>
  <c r="E142" i="1692"/>
  <c r="D142" i="1692"/>
  <c r="G137" i="1692"/>
  <c r="F137" i="1692"/>
  <c r="E137" i="1692"/>
  <c r="D137" i="1692"/>
  <c r="H135" i="1692"/>
  <c r="H134" i="1692"/>
  <c r="H133" i="1692"/>
  <c r="H132" i="1692"/>
  <c r="H131" i="1692"/>
  <c r="H137" i="1692" s="1"/>
  <c r="H149" i="1692" s="1"/>
  <c r="E119" i="1692"/>
  <c r="H111" i="1692"/>
  <c r="G108" i="1692"/>
  <c r="F108" i="1692"/>
  <c r="E108" i="1692"/>
  <c r="E147" i="1692" s="1"/>
  <c r="D108" i="1692"/>
  <c r="D147" i="1692" s="1"/>
  <c r="H106" i="1692"/>
  <c r="H105" i="1692"/>
  <c r="H104" i="1692"/>
  <c r="H103" i="1692"/>
  <c r="H102" i="1692"/>
  <c r="H108" i="1692" s="1"/>
  <c r="H147" i="1692" s="1"/>
  <c r="G98" i="1692"/>
  <c r="G146" i="1692" s="1"/>
  <c r="F98" i="1692"/>
  <c r="F146" i="1692" s="1"/>
  <c r="E98" i="1692"/>
  <c r="E146" i="1692" s="1"/>
  <c r="D98" i="1692"/>
  <c r="D146" i="1692" s="1"/>
  <c r="H96" i="1692"/>
  <c r="H95" i="1692"/>
  <c r="H94" i="1692"/>
  <c r="H93" i="1692"/>
  <c r="H92" i="1692"/>
  <c r="H91" i="1692"/>
  <c r="H90" i="1692"/>
  <c r="H89" i="1692"/>
  <c r="H88" i="1692"/>
  <c r="H87" i="1692"/>
  <c r="H86" i="1692"/>
  <c r="H98" i="1692" s="1"/>
  <c r="H146" i="1692" s="1"/>
  <c r="G82" i="1692"/>
  <c r="F82" i="1692"/>
  <c r="D82" i="1692"/>
  <c r="H80" i="1692"/>
  <c r="H79" i="1692"/>
  <c r="H78" i="1692"/>
  <c r="H77" i="1692"/>
  <c r="H82" i="1692" s="1"/>
  <c r="H145" i="1692" s="1"/>
  <c r="G74" i="1692"/>
  <c r="F74" i="1692"/>
  <c r="F144" i="1692" s="1"/>
  <c r="E74" i="1692"/>
  <c r="E144" i="1692" s="1"/>
  <c r="D74" i="1692"/>
  <c r="D144" i="1692" s="1"/>
  <c r="H72" i="1692"/>
  <c r="H74" i="1692" s="1"/>
  <c r="H144" i="1692" s="1"/>
  <c r="H71" i="1692"/>
  <c r="H70" i="1692"/>
  <c r="H69" i="1692"/>
  <c r="H68" i="1692"/>
  <c r="G64" i="1692"/>
  <c r="G143" i="1692" s="1"/>
  <c r="F64" i="1692"/>
  <c r="F143" i="1692" s="1"/>
  <c r="E64" i="1692"/>
  <c r="E143" i="1692" s="1"/>
  <c r="D64" i="1692"/>
  <c r="D143" i="1692" s="1"/>
  <c r="H62" i="1692"/>
  <c r="H61" i="1692"/>
  <c r="H60" i="1692"/>
  <c r="H59" i="1692"/>
  <c r="H58" i="1692"/>
  <c r="H57" i="1692"/>
  <c r="H56" i="1692"/>
  <c r="H55" i="1692"/>
  <c r="H54" i="1692"/>
  <c r="H53" i="1692"/>
  <c r="H64" i="1692" s="1"/>
  <c r="H143" i="1692" s="1"/>
  <c r="G49" i="1692"/>
  <c r="F49" i="1692"/>
  <c r="E49" i="1692"/>
  <c r="D49" i="1692"/>
  <c r="H47" i="1692"/>
  <c r="H46" i="1692"/>
  <c r="H45" i="1692"/>
  <c r="H44" i="1692"/>
  <c r="H43" i="1692"/>
  <c r="H42" i="1692"/>
  <c r="H41" i="1692"/>
  <c r="H40" i="1692"/>
  <c r="H49" i="1692" s="1"/>
  <c r="H142" i="1692" s="1"/>
  <c r="G36" i="1692"/>
  <c r="G141" i="1692" s="1"/>
  <c r="F36" i="1692"/>
  <c r="F141" i="1692" s="1"/>
  <c r="E36" i="1692"/>
  <c r="E141" i="1692" s="1"/>
  <c r="D36" i="1692"/>
  <c r="D141" i="1692" s="1"/>
  <c r="H34" i="1692"/>
  <c r="H33" i="1692"/>
  <c r="H32" i="1692"/>
  <c r="H31" i="1692"/>
  <c r="H30" i="1692"/>
  <c r="H29" i="1692"/>
  <c r="H28" i="1692"/>
  <c r="H27" i="1692"/>
  <c r="H26" i="1692"/>
  <c r="H25" i="1692"/>
  <c r="H24" i="1692"/>
  <c r="H23" i="1692"/>
  <c r="H22" i="1692"/>
  <c r="H21" i="1692"/>
  <c r="H36" i="1692" s="1"/>
  <c r="H141" i="1692" s="1"/>
  <c r="H152" i="1692" s="1"/>
  <c r="E152" i="1692" l="1"/>
  <c r="D155" i="1692"/>
  <c r="D154" i="1692"/>
  <c r="G152" i="1692"/>
  <c r="D152" i="1692"/>
  <c r="F152" i="1692"/>
  <c r="H150" i="1691" l="1"/>
  <c r="G150" i="1691"/>
  <c r="F150" i="1691"/>
  <c r="E150" i="1691"/>
  <c r="D150" i="1691"/>
  <c r="G149" i="1691"/>
  <c r="E149" i="1691"/>
  <c r="D149" i="1691"/>
  <c r="H148" i="1691"/>
  <c r="G147" i="1691"/>
  <c r="F147" i="1691"/>
  <c r="E147" i="1691"/>
  <c r="D147" i="1691"/>
  <c r="G146" i="1691"/>
  <c r="F146" i="1691"/>
  <c r="D146" i="1691"/>
  <c r="E145" i="1691"/>
  <c r="G144" i="1691"/>
  <c r="F144" i="1691"/>
  <c r="E144" i="1691"/>
  <c r="F143" i="1691"/>
  <c r="E143" i="1691"/>
  <c r="D142" i="1691"/>
  <c r="G141" i="1691"/>
  <c r="F141" i="1691"/>
  <c r="G137" i="1691"/>
  <c r="F137" i="1691"/>
  <c r="F149" i="1691" s="1"/>
  <c r="E137" i="1691"/>
  <c r="D137" i="1691"/>
  <c r="H135" i="1691"/>
  <c r="H134" i="1691"/>
  <c r="H133" i="1691"/>
  <c r="H132" i="1691"/>
  <c r="H131" i="1691"/>
  <c r="H137" i="1691" s="1"/>
  <c r="H149" i="1691" s="1"/>
  <c r="E125" i="1691"/>
  <c r="E121" i="1691"/>
  <c r="E118" i="1691"/>
  <c r="E117" i="1691"/>
  <c r="E119" i="1691" s="1"/>
  <c r="E123" i="1691" s="1"/>
  <c r="E127" i="1691" s="1"/>
  <c r="E114" i="1691"/>
  <c r="H111" i="1691"/>
  <c r="G108" i="1691"/>
  <c r="F108" i="1691"/>
  <c r="E108" i="1691"/>
  <c r="D108" i="1691"/>
  <c r="H106" i="1691"/>
  <c r="H105" i="1691"/>
  <c r="H104" i="1691"/>
  <c r="H103" i="1691"/>
  <c r="E102" i="1691"/>
  <c r="H102" i="1691" s="1"/>
  <c r="H108" i="1691" s="1"/>
  <c r="H147" i="1691" s="1"/>
  <c r="G98" i="1691"/>
  <c r="F98" i="1691"/>
  <c r="D98" i="1691"/>
  <c r="H96" i="1691"/>
  <c r="H95" i="1691"/>
  <c r="H94" i="1691"/>
  <c r="H93" i="1691"/>
  <c r="H92" i="1691"/>
  <c r="E91" i="1691"/>
  <c r="E98" i="1691" s="1"/>
  <c r="E146" i="1691" s="1"/>
  <c r="H90" i="1691"/>
  <c r="H89" i="1691"/>
  <c r="H88" i="1691"/>
  <c r="H87" i="1691"/>
  <c r="H86" i="1691"/>
  <c r="G82" i="1691"/>
  <c r="G145" i="1691" s="1"/>
  <c r="F82" i="1691"/>
  <c r="F145" i="1691" s="1"/>
  <c r="D82" i="1691"/>
  <c r="D145" i="1691" s="1"/>
  <c r="H80" i="1691"/>
  <c r="H79" i="1691"/>
  <c r="H78" i="1691"/>
  <c r="D78" i="1691"/>
  <c r="H77" i="1691"/>
  <c r="H82" i="1691" s="1"/>
  <c r="H145" i="1691" s="1"/>
  <c r="G74" i="1691"/>
  <c r="F74" i="1691"/>
  <c r="E74" i="1691"/>
  <c r="D74" i="1691"/>
  <c r="D144" i="1691" s="1"/>
  <c r="H72" i="1691"/>
  <c r="H71" i="1691"/>
  <c r="H70" i="1691"/>
  <c r="H69" i="1691"/>
  <c r="H68" i="1691"/>
  <c r="H74" i="1691" s="1"/>
  <c r="H144" i="1691" s="1"/>
  <c r="F64" i="1691"/>
  <c r="E64" i="1691"/>
  <c r="H62" i="1691"/>
  <c r="H61" i="1691"/>
  <c r="H60" i="1691"/>
  <c r="H59" i="1691"/>
  <c r="H58" i="1691"/>
  <c r="H57" i="1691"/>
  <c r="H56" i="1691"/>
  <c r="H55" i="1691"/>
  <c r="H54" i="1691"/>
  <c r="D64" i="1691"/>
  <c r="D143" i="1691" s="1"/>
  <c r="G49" i="1691"/>
  <c r="G142" i="1691" s="1"/>
  <c r="F49" i="1691"/>
  <c r="F142" i="1691" s="1"/>
  <c r="E49" i="1691"/>
  <c r="E142" i="1691" s="1"/>
  <c r="D49" i="1691"/>
  <c r="H47" i="1691"/>
  <c r="H46" i="1691"/>
  <c r="H45" i="1691"/>
  <c r="H44" i="1691"/>
  <c r="H43" i="1691"/>
  <c r="H42" i="1691"/>
  <c r="H41" i="1691"/>
  <c r="H40" i="1691"/>
  <c r="H49" i="1691" s="1"/>
  <c r="H142" i="1691" s="1"/>
  <c r="G36" i="1691"/>
  <c r="F36" i="1691"/>
  <c r="D36" i="1691"/>
  <c r="D141" i="1691" s="1"/>
  <c r="H34" i="1691"/>
  <c r="H33" i="1691"/>
  <c r="H32" i="1691"/>
  <c r="H31" i="1691"/>
  <c r="H30" i="1691"/>
  <c r="E29" i="1691"/>
  <c r="H29" i="1691" s="1"/>
  <c r="E28" i="1691"/>
  <c r="E36" i="1691" s="1"/>
  <c r="E141" i="1691" s="1"/>
  <c r="H27" i="1691"/>
  <c r="H26" i="1691"/>
  <c r="H25" i="1691"/>
  <c r="H24" i="1691"/>
  <c r="H23" i="1691"/>
  <c r="E22" i="1691"/>
  <c r="H22" i="1691" s="1"/>
  <c r="E21" i="1691"/>
  <c r="H21" i="1691" s="1"/>
  <c r="H53" i="1691" l="1"/>
  <c r="H64" i="1691" s="1"/>
  <c r="H143" i="1691" s="1"/>
  <c r="H36" i="1691"/>
  <c r="H141" i="1691" s="1"/>
  <c r="D152" i="1691"/>
  <c r="F152" i="1691"/>
  <c r="H98" i="1691"/>
  <c r="H146" i="1691" s="1"/>
  <c r="E152" i="1691"/>
  <c r="G64" i="1691"/>
  <c r="G143" i="1691" s="1"/>
  <c r="G152" i="1691" s="1"/>
  <c r="H28" i="1691"/>
  <c r="H91" i="1691"/>
  <c r="H152" i="1691" l="1"/>
  <c r="D155" i="1691" s="1"/>
  <c r="D154" i="1691"/>
  <c r="H149" i="1690" l="1"/>
  <c r="G149" i="1690"/>
  <c r="F149" i="1690"/>
  <c r="E149" i="1690"/>
  <c r="D149" i="1690"/>
  <c r="F148" i="1690"/>
  <c r="E148" i="1690"/>
  <c r="G146" i="1690"/>
  <c r="F146" i="1690"/>
  <c r="H145" i="1690"/>
  <c r="G145" i="1690"/>
  <c r="F145" i="1690"/>
  <c r="E145" i="1690"/>
  <c r="D145" i="1690"/>
  <c r="E144" i="1690"/>
  <c r="D144" i="1690"/>
  <c r="G143" i="1690"/>
  <c r="D143" i="1690"/>
  <c r="D141" i="1690"/>
  <c r="D140" i="1690"/>
  <c r="H136" i="1690"/>
  <c r="H148" i="1690" s="1"/>
  <c r="G136" i="1690"/>
  <c r="G148" i="1690" s="1"/>
  <c r="F136" i="1690"/>
  <c r="E136" i="1690"/>
  <c r="D136" i="1690"/>
  <c r="D148" i="1690" s="1"/>
  <c r="H134" i="1690"/>
  <c r="H133" i="1690"/>
  <c r="H132" i="1690"/>
  <c r="H131" i="1690"/>
  <c r="H130" i="1690"/>
  <c r="E118" i="1690"/>
  <c r="E122" i="1690" s="1"/>
  <c r="E126" i="1690" s="1"/>
  <c r="H110" i="1690"/>
  <c r="H147" i="1690" s="1"/>
  <c r="H107" i="1690"/>
  <c r="H146" i="1690" s="1"/>
  <c r="G107" i="1690"/>
  <c r="F107" i="1690"/>
  <c r="E107" i="1690"/>
  <c r="E146" i="1690" s="1"/>
  <c r="D107" i="1690"/>
  <c r="D146" i="1690" s="1"/>
  <c r="H105" i="1690"/>
  <c r="H104" i="1690"/>
  <c r="H103" i="1690"/>
  <c r="H102" i="1690"/>
  <c r="H101" i="1690"/>
  <c r="G97" i="1690"/>
  <c r="F97" i="1690"/>
  <c r="H94" i="1690"/>
  <c r="H92" i="1690"/>
  <c r="H91" i="1690"/>
  <c r="H90" i="1690"/>
  <c r="H89" i="1690"/>
  <c r="H88" i="1690"/>
  <c r="H87" i="1690"/>
  <c r="H86" i="1690"/>
  <c r="H85" i="1690"/>
  <c r="G81" i="1690"/>
  <c r="G144" i="1690" s="1"/>
  <c r="F81" i="1690"/>
  <c r="F144" i="1690" s="1"/>
  <c r="D81" i="1690"/>
  <c r="H79" i="1690"/>
  <c r="H78" i="1690"/>
  <c r="H77" i="1690"/>
  <c r="H76" i="1690"/>
  <c r="H81" i="1690" s="1"/>
  <c r="H144" i="1690" s="1"/>
  <c r="G73" i="1690"/>
  <c r="F73" i="1690"/>
  <c r="F143" i="1690" s="1"/>
  <c r="E73" i="1690"/>
  <c r="E143" i="1690" s="1"/>
  <c r="D73" i="1690"/>
  <c r="H71" i="1690"/>
  <c r="H70" i="1690"/>
  <c r="H69" i="1690"/>
  <c r="H68" i="1690"/>
  <c r="H67" i="1690"/>
  <c r="H73" i="1690" s="1"/>
  <c r="H143" i="1690" s="1"/>
  <c r="F63" i="1690"/>
  <c r="F142" i="1690" s="1"/>
  <c r="H61" i="1690"/>
  <c r="H60" i="1690"/>
  <c r="H59" i="1690"/>
  <c r="H58" i="1690"/>
  <c r="H57" i="1690"/>
  <c r="H56" i="1690"/>
  <c r="H55" i="1690"/>
  <c r="H54" i="1690"/>
  <c r="H53" i="1690"/>
  <c r="G63" i="1690"/>
  <c r="G142" i="1690" s="1"/>
  <c r="E52" i="1690"/>
  <c r="E63" i="1690" s="1"/>
  <c r="E142" i="1690" s="1"/>
  <c r="G48" i="1690"/>
  <c r="G141" i="1690" s="1"/>
  <c r="F48" i="1690"/>
  <c r="F141" i="1690" s="1"/>
  <c r="D48" i="1690"/>
  <c r="H46" i="1690"/>
  <c r="H45" i="1690"/>
  <c r="H44" i="1690"/>
  <c r="H43" i="1690"/>
  <c r="H42" i="1690"/>
  <c r="H41" i="1690"/>
  <c r="E40" i="1690"/>
  <c r="H40" i="1690" s="1"/>
  <c r="H39" i="1690"/>
  <c r="E39" i="1690"/>
  <c r="G35" i="1690"/>
  <c r="G140" i="1690" s="1"/>
  <c r="F35" i="1690"/>
  <c r="F140" i="1690" s="1"/>
  <c r="D35" i="1690"/>
  <c r="E33" i="1690"/>
  <c r="H33" i="1690" s="1"/>
  <c r="H32" i="1690"/>
  <c r="E32" i="1690"/>
  <c r="E31" i="1690"/>
  <c r="H31" i="1690" s="1"/>
  <c r="E30" i="1690"/>
  <c r="H30" i="1690" s="1"/>
  <c r="E29" i="1690"/>
  <c r="H29" i="1690" s="1"/>
  <c r="E28" i="1690"/>
  <c r="H28" i="1690" s="1"/>
  <c r="E27" i="1690"/>
  <c r="H27" i="1690" s="1"/>
  <c r="E26" i="1690"/>
  <c r="H26" i="1690" s="1"/>
  <c r="H25" i="1690"/>
  <c r="E25" i="1690"/>
  <c r="E24" i="1690"/>
  <c r="H24" i="1690" s="1"/>
  <c r="E23" i="1690"/>
  <c r="E35" i="1690" s="1"/>
  <c r="E140" i="1690" s="1"/>
  <c r="E21" i="1690"/>
  <c r="H21" i="1690" s="1"/>
  <c r="G151" i="1690" l="1"/>
  <c r="H48" i="1690"/>
  <c r="H141" i="1690" s="1"/>
  <c r="F151" i="1690"/>
  <c r="H23" i="1690"/>
  <c r="H35" i="1690" s="1"/>
  <c r="H140" i="1690" s="1"/>
  <c r="E48" i="1690"/>
  <c r="E141" i="1690" s="1"/>
  <c r="E151" i="1690" s="1"/>
  <c r="D63" i="1690"/>
  <c r="D142" i="1690" s="1"/>
  <c r="D151" i="1690" s="1"/>
  <c r="H52" i="1690"/>
  <c r="H63" i="1690" s="1"/>
  <c r="H142" i="1690" s="1"/>
  <c r="H151" i="1690" l="1"/>
  <c r="D154" i="1690"/>
  <c r="D153" i="1690"/>
  <c r="H150" i="1689" l="1"/>
  <c r="G150" i="1689"/>
  <c r="F150" i="1689"/>
  <c r="E150" i="1689"/>
  <c r="D150" i="1689"/>
  <c r="G149" i="1689"/>
  <c r="F149" i="1689"/>
  <c r="E149" i="1689"/>
  <c r="D149" i="1689"/>
  <c r="H148" i="1689"/>
  <c r="G147" i="1689"/>
  <c r="F147" i="1689"/>
  <c r="G146" i="1689"/>
  <c r="F146" i="1689"/>
  <c r="E146" i="1689"/>
  <c r="D146" i="1689"/>
  <c r="G145" i="1689"/>
  <c r="F145" i="1689"/>
  <c r="E145" i="1689"/>
  <c r="D145" i="1689"/>
  <c r="H144" i="1689"/>
  <c r="G144" i="1689"/>
  <c r="G142" i="1689"/>
  <c r="F142" i="1689"/>
  <c r="E142" i="1689"/>
  <c r="D142" i="1689"/>
  <c r="G137" i="1689"/>
  <c r="F137" i="1689"/>
  <c r="E137" i="1689"/>
  <c r="D137" i="1689"/>
  <c r="H135" i="1689"/>
  <c r="H134" i="1689"/>
  <c r="H133" i="1689"/>
  <c r="H132" i="1689"/>
  <c r="H131" i="1689"/>
  <c r="H137" i="1689" s="1"/>
  <c r="H149" i="1689" s="1"/>
  <c r="E119" i="1689"/>
  <c r="H111" i="1689"/>
  <c r="G108" i="1689"/>
  <c r="F108" i="1689"/>
  <c r="E108" i="1689"/>
  <c r="E147" i="1689" s="1"/>
  <c r="D108" i="1689"/>
  <c r="D147" i="1689" s="1"/>
  <c r="H106" i="1689"/>
  <c r="H105" i="1689"/>
  <c r="H104" i="1689"/>
  <c r="H103" i="1689"/>
  <c r="H102" i="1689"/>
  <c r="H108" i="1689" s="1"/>
  <c r="H147" i="1689" s="1"/>
  <c r="G98" i="1689"/>
  <c r="F98" i="1689"/>
  <c r="E98" i="1689"/>
  <c r="D98" i="1689"/>
  <c r="H96" i="1689"/>
  <c r="H95" i="1689"/>
  <c r="H94" i="1689"/>
  <c r="H93" i="1689"/>
  <c r="H92" i="1689"/>
  <c r="H91" i="1689"/>
  <c r="H90" i="1689"/>
  <c r="H89" i="1689"/>
  <c r="H88" i="1689"/>
  <c r="H87" i="1689"/>
  <c r="H98" i="1689" s="1"/>
  <c r="H146" i="1689" s="1"/>
  <c r="H86" i="1689"/>
  <c r="G82" i="1689"/>
  <c r="F82" i="1689"/>
  <c r="D82" i="1689"/>
  <c r="H80" i="1689"/>
  <c r="H79" i="1689"/>
  <c r="H78" i="1689"/>
  <c r="H77" i="1689"/>
  <c r="H82" i="1689" s="1"/>
  <c r="H145" i="1689" s="1"/>
  <c r="H74" i="1689"/>
  <c r="G74" i="1689"/>
  <c r="F74" i="1689"/>
  <c r="F144" i="1689" s="1"/>
  <c r="E74" i="1689"/>
  <c r="E144" i="1689" s="1"/>
  <c r="D74" i="1689"/>
  <c r="D144" i="1689" s="1"/>
  <c r="H72" i="1689"/>
  <c r="H71" i="1689"/>
  <c r="H70" i="1689"/>
  <c r="H69" i="1689"/>
  <c r="H68" i="1689"/>
  <c r="G64" i="1689"/>
  <c r="G143" i="1689" s="1"/>
  <c r="F64" i="1689"/>
  <c r="F143" i="1689" s="1"/>
  <c r="E64" i="1689"/>
  <c r="E143" i="1689" s="1"/>
  <c r="D64" i="1689"/>
  <c r="D143" i="1689" s="1"/>
  <c r="H62" i="1689"/>
  <c r="H61" i="1689"/>
  <c r="H60" i="1689"/>
  <c r="H59" i="1689"/>
  <c r="H58" i="1689"/>
  <c r="H57" i="1689"/>
  <c r="H56" i="1689"/>
  <c r="H55" i="1689"/>
  <c r="H54" i="1689"/>
  <c r="H53" i="1689"/>
  <c r="H64" i="1689" s="1"/>
  <c r="H143" i="1689" s="1"/>
  <c r="G49" i="1689"/>
  <c r="F49" i="1689"/>
  <c r="E49" i="1689"/>
  <c r="D49" i="1689"/>
  <c r="H47" i="1689"/>
  <c r="H46" i="1689"/>
  <c r="H45" i="1689"/>
  <c r="H49" i="1689" s="1"/>
  <c r="H142" i="1689" s="1"/>
  <c r="H44" i="1689"/>
  <c r="H43" i="1689"/>
  <c r="H42" i="1689"/>
  <c r="H41" i="1689"/>
  <c r="H40" i="1689"/>
  <c r="G36" i="1689"/>
  <c r="G141" i="1689" s="1"/>
  <c r="F36" i="1689"/>
  <c r="F141" i="1689" s="1"/>
  <c r="E36" i="1689"/>
  <c r="E141" i="1689" s="1"/>
  <c r="D36" i="1689"/>
  <c r="D141" i="1689" s="1"/>
  <c r="H34" i="1689"/>
  <c r="H33" i="1689"/>
  <c r="H32" i="1689"/>
  <c r="H31" i="1689"/>
  <c r="H30" i="1689"/>
  <c r="H29" i="1689"/>
  <c r="H28" i="1689"/>
  <c r="H27" i="1689"/>
  <c r="H26" i="1689"/>
  <c r="H25" i="1689"/>
  <c r="H24" i="1689"/>
  <c r="H23" i="1689"/>
  <c r="H22" i="1689"/>
  <c r="H21" i="1689"/>
  <c r="H36" i="1689" s="1"/>
  <c r="H141" i="1689" s="1"/>
  <c r="H152" i="1689" l="1"/>
  <c r="D152" i="1689"/>
  <c r="E152" i="1689"/>
  <c r="F152" i="1689"/>
  <c r="G152" i="1689"/>
  <c r="D155" i="1689" l="1"/>
  <c r="D154" i="168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Crabbs, Christine</author>
  </authors>
  <commentList>
    <comment ref="D101" authorId="0" shapeId="0" xr:uid="{FBB0624F-949C-486F-85FD-4F686035708F}">
      <text>
        <r>
          <rPr>
            <b/>
            <sz val="9"/>
            <color indexed="81"/>
            <rFont val="Tahoma"/>
            <family val="2"/>
          </rPr>
          <t>Crabbs, Christine:</t>
        </r>
        <r>
          <rPr>
            <sz val="9"/>
            <color indexed="81"/>
            <rFont val="Tahoma"/>
            <family val="2"/>
          </rPr>
          <t xml:space="preserve">
10% Chris Crabbs Salary </t>
        </r>
      </text>
    </comment>
    <comment ref="D102" authorId="0" shapeId="0" xr:uid="{2B9766F0-228F-47BD-AB96-F4A72AC719C4}">
      <text>
        <r>
          <rPr>
            <b/>
            <sz val="9"/>
            <color indexed="81"/>
            <rFont val="Tahoma"/>
            <family val="2"/>
          </rPr>
          <t>Crabbs, Christine:</t>
        </r>
        <r>
          <rPr>
            <sz val="9"/>
            <color indexed="81"/>
            <rFont val="Tahoma"/>
            <family val="2"/>
          </rPr>
          <t xml:space="preserve">
10% Chris Crabbs Salary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0251E19-4EE8-45F0-9FE5-01B71B46E0F6}" keepAlive="1" name="Query - All_Hospital_Data" description="Connection to the 'All_Hospital_Data' query in the workbook." type="5" refreshedVersion="8" background="1" saveData="1">
    <dbPr connection="Provider=Microsoft.Mashup.OleDb.1;Data Source=$Workbook$;Location=All_Hospital_Data;Extended Properties=&quot;&quot;" command="SELECT * FROM [All_Hospital_Data]"/>
  </connection>
  <connection id="2" xr16:uid="{429D67C1-7645-484F-9AEC-6E266D282B7F}" keepAlive="1" name="Query - Category Code" description="Connection to the 'Category Code' query in the workbook." type="5" refreshedVersion="0" background="1">
    <dbPr connection="Provider=Microsoft.Mashup.OleDb.1;Data Source=$Workbook$;Location=&quot;Category Code&quot;;Extended Properties=&quot;&quot;" command="SELECT * FROM [Category Code]"/>
  </connection>
  <connection id="3" xr16:uid="{42BEE000-FA09-4B57-80FC-DE969CF14D1D}" keepAlive="1" name="Query - Check Error" description="Connection to the 'Check Error' query in the workbook." type="5" refreshedVersion="8" background="1" saveData="1">
    <dbPr connection="Provider=Microsoft.Mashup.OleDb.1;Data Source=$Workbook$;Location=&quot;Check Error&quot;;Extended Properties=&quot;&quot;" command="SELECT * FROM [Check Error]"/>
  </connection>
  <connection id="4" xr16:uid="{8B2258A2-8472-4607-B5AE-DDFF381DC4E3}" keepAlive="1" name="Query - Financial Data" description="Connection to the 'Financial Data' query in the workbook." type="5" refreshedVersion="8" background="1" saveData="1">
    <dbPr connection="Provider=Microsoft.Mashup.OleDb.1;Data Source=$Workbook$;Location=&quot;Financial Data&quot;;Extended Properties=&quot;&quot;" command="SELECT * FROM [Financial Data]"/>
  </connection>
  <connection id="5" xr16:uid="{4EC36269-A642-4487-B52D-FAF90D99A426}" keepAlive="1" name="Query - Total Benefit_Bycode99" description="Connection to the 'Total Benefit_Bycode99' query in the workbook." type="5" refreshedVersion="8" background="1" saveData="1">
    <dbPr connection="Provider=Microsoft.Mashup.OleDb.1;Data Source=$Workbook$;Location=&quot;Total Benefit_Bycode99&quot;;Extended Properties=&quot;&quot;" command="SELECT * FROM [Total Benefit_Bycode99]"/>
  </connection>
  <connection id="6" xr16:uid="{9E33EFD6-7709-4C82-B4DA-7C2D5A15F9D1}" keepAlive="1" name="Query - Total Benefit_BySum" description="Connection to the 'Total Benefit_BySum' query in the workbook." type="5" refreshedVersion="0" background="1">
    <dbPr connection="Provider=Microsoft.Mashup.OleDb.1;Data Source=$Workbook$;Location=&quot;Total Benefit_BySum&quot;;Extended Properties=&quot;&quot;" command="SELECT * FROM [Total Benefit_BySum]"/>
  </connection>
  <connection id="7" xr16:uid="{9E4D470A-3064-4BCD-9FFA-6B8090D18FC2}" keepAlive="1" name="Query - Total Community Benefit" description="Connection to the 'Total Community Benefit' query in the workbook." type="5" refreshedVersion="8" background="1" saveData="1">
    <dbPr connection="Provider=Microsoft.Mashup.OleDb.1;Data Source=$Workbook$;Location=&quot;Total Community Benefit&quot;;Extended Properties=&quot;&quot;" command="SELECT * FROM [Total Community Benefit]"/>
  </connection>
</connections>
</file>

<file path=xl/sharedStrings.xml><?xml version="1.0" encoding="utf-8"?>
<sst xmlns="http://schemas.openxmlformats.org/spreadsheetml/2006/main" count="13544" uniqueCount="682">
  <si>
    <t>DIRECT COST($)</t>
  </si>
  <si>
    <t>INDIRECT COST($)</t>
  </si>
  <si>
    <t>HSCRC GRANTS/RATE SUPPORT</t>
  </si>
  <si>
    <t>OTHER OFFSETTING REVENUE($)</t>
  </si>
  <si>
    <t>NET COMMUNITY BENEFIT</t>
  </si>
  <si>
    <t>T99</t>
  </si>
  <si>
    <t>Medicaid Assessments</t>
  </si>
  <si>
    <t>A10</t>
  </si>
  <si>
    <t>Community Health Education</t>
  </si>
  <si>
    <t>A11</t>
  </si>
  <si>
    <t>Support Groups</t>
  </si>
  <si>
    <t>A12</t>
  </si>
  <si>
    <t>Self-Help</t>
  </si>
  <si>
    <t>A20</t>
  </si>
  <si>
    <t>Community-Based Clinical Services</t>
  </si>
  <si>
    <t>A21</t>
  </si>
  <si>
    <t>Screenings</t>
  </si>
  <si>
    <t>A22</t>
  </si>
  <si>
    <t>One-Time/Occasionally Held Clinics</t>
  </si>
  <si>
    <t>A23</t>
  </si>
  <si>
    <t>Clinics for Underinsured and Uninsured</t>
  </si>
  <si>
    <t>A24</t>
  </si>
  <si>
    <t>Mobile Units</t>
  </si>
  <si>
    <t>A30</t>
  </si>
  <si>
    <t>Health Care Support Services</t>
  </si>
  <si>
    <t>A40</t>
  </si>
  <si>
    <t>A41</t>
  </si>
  <si>
    <t>A42</t>
  </si>
  <si>
    <t>A44</t>
  </si>
  <si>
    <t>A99</t>
  </si>
  <si>
    <t>B10</t>
  </si>
  <si>
    <t>Physicians/Medical Students</t>
  </si>
  <si>
    <t>B20</t>
  </si>
  <si>
    <t>Nurses/Nursing Students</t>
  </si>
  <si>
    <t>B30</t>
  </si>
  <si>
    <t>Other Health Professionals</t>
  </si>
  <si>
    <t>B40</t>
  </si>
  <si>
    <t>Scholarships/Funding for Professional Education</t>
  </si>
  <si>
    <t>B50</t>
  </si>
  <si>
    <t>B51</t>
  </si>
  <si>
    <t>B52</t>
  </si>
  <si>
    <t>B99</t>
  </si>
  <si>
    <t>C10</t>
  </si>
  <si>
    <t>PHYSICIAN SUBSIDIES - TOTAL</t>
  </si>
  <si>
    <t>C20</t>
  </si>
  <si>
    <t>C30</t>
  </si>
  <si>
    <t>C40</t>
  </si>
  <si>
    <t>C50</t>
  </si>
  <si>
    <t>C60</t>
  </si>
  <si>
    <t>C70</t>
  </si>
  <si>
    <t>C80</t>
  </si>
  <si>
    <t>C90</t>
  </si>
  <si>
    <t>C91</t>
  </si>
  <si>
    <t>C99</t>
  </si>
  <si>
    <t>D10</t>
  </si>
  <si>
    <t>Clinical Research</t>
  </si>
  <si>
    <t>D20</t>
  </si>
  <si>
    <t>Community Health Research</t>
  </si>
  <si>
    <t>D30</t>
  </si>
  <si>
    <t>D99</t>
  </si>
  <si>
    <t>Cash and In-Kind Contributions</t>
  </si>
  <si>
    <t>E10</t>
  </si>
  <si>
    <t>Cash Donations</t>
  </si>
  <si>
    <t>E20</t>
  </si>
  <si>
    <t>Grants</t>
  </si>
  <si>
    <t>E30</t>
  </si>
  <si>
    <t>In-Kind Donations</t>
  </si>
  <si>
    <t>E40</t>
  </si>
  <si>
    <t>Cost of Fund Raising for Community Programs</t>
  </si>
  <si>
    <t>E99</t>
  </si>
  <si>
    <t>F10</t>
  </si>
  <si>
    <t>Physical Improvements and Housing</t>
  </si>
  <si>
    <t>F20</t>
  </si>
  <si>
    <t>Economic Development</t>
  </si>
  <si>
    <t>F30</t>
  </si>
  <si>
    <t>Community Support</t>
  </si>
  <si>
    <t>F40</t>
  </si>
  <si>
    <t>Environmental Improvements</t>
  </si>
  <si>
    <t>F50</t>
  </si>
  <si>
    <t>Leadership Development/Training for Community Members</t>
  </si>
  <si>
    <t>F60</t>
  </si>
  <si>
    <t>Coalition Building</t>
  </si>
  <si>
    <t>F70</t>
  </si>
  <si>
    <t>Advocacy for Community Health Improvements</t>
  </si>
  <si>
    <t>F80</t>
  </si>
  <si>
    <t>Workforce Development</t>
  </si>
  <si>
    <t>F90</t>
  </si>
  <si>
    <t>F91</t>
  </si>
  <si>
    <t>F99</t>
  </si>
  <si>
    <t>G10</t>
  </si>
  <si>
    <t>Assigned Staff</t>
  </si>
  <si>
    <t>G20</t>
  </si>
  <si>
    <t>Community health/health assets assessments</t>
  </si>
  <si>
    <t>G30</t>
  </si>
  <si>
    <t>G31</t>
  </si>
  <si>
    <t>G99</t>
  </si>
  <si>
    <t>H99</t>
  </si>
  <si>
    <t>Total Charity Care</t>
  </si>
  <si>
    <t>I20</t>
  </si>
  <si>
    <t>Net Patient Service Revenue</t>
  </si>
  <si>
    <t>I30</t>
  </si>
  <si>
    <t>Other Revenue</t>
  </si>
  <si>
    <t>I40</t>
  </si>
  <si>
    <t>Total Revenue</t>
  </si>
  <si>
    <t>S99</t>
  </si>
  <si>
    <t>TOTAL OPERATING EXPENSES</t>
  </si>
  <si>
    <t>I50</t>
  </si>
  <si>
    <t>NET REVENUE (LOSS) FROM OPERATIONS</t>
  </si>
  <si>
    <t>I60</t>
  </si>
  <si>
    <t>NON-OPERATING GAINS (LOSSES)</t>
  </si>
  <si>
    <t>I70</t>
  </si>
  <si>
    <t>NET REVENUE (LOSS)</t>
  </si>
  <si>
    <t>J10</t>
  </si>
  <si>
    <t>Community Services</t>
  </si>
  <si>
    <t>J20</t>
  </si>
  <si>
    <t>Community Building</t>
  </si>
  <si>
    <t>J99</t>
  </si>
  <si>
    <t>TOTAL HOSPITAL COMMUNITY BENEFIT</t>
  </si>
  <si>
    <t>Community Health Services</t>
  </si>
  <si>
    <t>Health Professions Education</t>
  </si>
  <si>
    <t>Mission Driven Health Care Services</t>
  </si>
  <si>
    <t>Research</t>
  </si>
  <si>
    <t>Financial Contributions</t>
  </si>
  <si>
    <t>Community Building Activities</t>
  </si>
  <si>
    <t>Community Benefit Operations</t>
  </si>
  <si>
    <t>Charity Care</t>
  </si>
  <si>
    <t>N/A</t>
  </si>
  <si>
    <t>Foundation Funded Community Benefit</t>
  </si>
  <si>
    <t>K99</t>
  </si>
  <si>
    <t>Other Resources</t>
  </si>
  <si>
    <t>Other</t>
  </si>
  <si>
    <t>MedStar Franklin Square Medical Center</t>
  </si>
  <si>
    <t>MedStar Union Memorial Hospital</t>
  </si>
  <si>
    <t>Meritus Medical Center</t>
  </si>
  <si>
    <t>The Medication Assistance Center</t>
  </si>
  <si>
    <t>UM Capital Region Health</t>
  </si>
  <si>
    <t>Holy Cross Hospital</t>
  </si>
  <si>
    <t>Mercy Medical Center</t>
  </si>
  <si>
    <t>Charity Prescription</t>
  </si>
  <si>
    <t>SBIRT Program</t>
  </si>
  <si>
    <t>Healthcare for the Homeless</t>
  </si>
  <si>
    <t>Forensic Nurse Examiner</t>
  </si>
  <si>
    <t>Detox Program</t>
  </si>
  <si>
    <t>Dental Clinic Services</t>
  </si>
  <si>
    <t>The Johns Hopkins Hospital</t>
  </si>
  <si>
    <t>Hispanic Grant Clinic</t>
  </si>
  <si>
    <t>Urban Health Institute</t>
  </si>
  <si>
    <t>Office Expense</t>
  </si>
  <si>
    <t>Ascension Saint Agnes</t>
  </si>
  <si>
    <t>Palliative Care</t>
  </si>
  <si>
    <t>Community Care Center</t>
  </si>
  <si>
    <t>Primary Care Clinic on campus in West Baltimore</t>
  </si>
  <si>
    <t>Health Care Access Maryland Care Management Program</t>
  </si>
  <si>
    <t>Adventist Medical Group</t>
  </si>
  <si>
    <t>Software Supporting Community Benefit Operations</t>
  </si>
  <si>
    <t>GARRETT REGIONAL MEDICAL CENTER</t>
  </si>
  <si>
    <t>Indigent Drug Program</t>
  </si>
  <si>
    <t>SPGC Miller</t>
  </si>
  <si>
    <t>SPGC Kaiser</t>
  </si>
  <si>
    <t>TidalHealth Peninsula Regional</t>
  </si>
  <si>
    <t>Trauma On-Call</t>
  </si>
  <si>
    <t>Suburban Hospital</t>
  </si>
  <si>
    <t>Other Health Professionals - Pharmacy &amp; Radiology</t>
  </si>
  <si>
    <t>Readmissions Prevention Program</t>
  </si>
  <si>
    <t>Hospital Outpatient Services</t>
  </si>
  <si>
    <t>Hospital ID</t>
  </si>
  <si>
    <t>Hospital Name</t>
  </si>
  <si>
    <t>Total</t>
  </si>
  <si>
    <t>Community Benefit Category</t>
  </si>
  <si>
    <t>A</t>
  </si>
  <si>
    <t>B</t>
  </si>
  <si>
    <t>C</t>
  </si>
  <si>
    <t>D</t>
  </si>
  <si>
    <t>E</t>
  </si>
  <si>
    <t>F</t>
  </si>
  <si>
    <t>G</t>
  </si>
  <si>
    <t>H</t>
  </si>
  <si>
    <t>J</t>
  </si>
  <si>
    <t>Medicaid Cost</t>
  </si>
  <si>
    <t>T</t>
  </si>
  <si>
    <t>Section Code</t>
  </si>
  <si>
    <t>Meritus Urgent Care</t>
  </si>
  <si>
    <t>MMG Physician Practices</t>
  </si>
  <si>
    <t>Level III Trauma Program</t>
  </si>
  <si>
    <t>UM Harford Memorial Hospital</t>
  </si>
  <si>
    <t>Communiity Health Services - Other</t>
  </si>
  <si>
    <t xml:space="preserve">Personal Care/Food Pantry Community Building </t>
  </si>
  <si>
    <t>Sinai Hospital</t>
  </si>
  <si>
    <t xml:space="preserve">Other Resources </t>
  </si>
  <si>
    <t>Anne Arundel Medical Center</t>
  </si>
  <si>
    <t>Pharmacy Assistance Program</t>
  </si>
  <si>
    <t>Recruitment</t>
  </si>
  <si>
    <t>UPMC Western Maryland</t>
  </si>
  <si>
    <t>Mt. Washington Pediatric Hospital</t>
  </si>
  <si>
    <t>Weigh Smart Program</t>
  </si>
  <si>
    <t>Sheppard &amp; Enoch Pratt Hospital</t>
  </si>
  <si>
    <t>Free Discharge Medications</t>
  </si>
  <si>
    <t>Enrollment for Entitlements</t>
  </si>
  <si>
    <t>Free Transportation for Clinical Services</t>
  </si>
  <si>
    <t>Professional Education</t>
  </si>
  <si>
    <t>Life Space Crisis Intervention Program</t>
  </si>
  <si>
    <t>Social Workers</t>
  </si>
  <si>
    <t>Johns Hopkins Bayview Medical Center</t>
  </si>
  <si>
    <t>Community Service Activities</t>
  </si>
  <si>
    <t>Antithrombosis Clinic</t>
  </si>
  <si>
    <t>ChristianaCare, Union Hospital</t>
  </si>
  <si>
    <t>Carroll Hospital</t>
  </si>
  <si>
    <t>MedStar Harbor Hospital</t>
  </si>
  <si>
    <t>University Of Maryland Charles Regional Medical Center</t>
  </si>
  <si>
    <t>Mobile Integrated Health</t>
  </si>
  <si>
    <t>Life saving ALS medication to community ambulance services</t>
  </si>
  <si>
    <t>Northwest Hospital</t>
  </si>
  <si>
    <t>University of Maryland Baltimore Washington Medical Center</t>
  </si>
  <si>
    <t>Greater Baltimore Medical Center</t>
  </si>
  <si>
    <t>Child Life Specialist</t>
  </si>
  <si>
    <t>TidalHealth McCready Pavillion</t>
  </si>
  <si>
    <t>Mission Driven Services - Physician Subsidies - ED On-Call</t>
  </si>
  <si>
    <t>Mission Driven Services- Physician Subsidies - Psych ED/IP coverage</t>
  </si>
  <si>
    <t>Mission Driven Services - Physician Subsidies - Interventional Cardiology On-Call</t>
  </si>
  <si>
    <t>Mission Driven Services - Physician Subsidies - Anesthesia On-Call</t>
  </si>
  <si>
    <t>Mission Driven Services- Physician Subsidies -  OB/GYN (ED &amp; IP Coverage)</t>
  </si>
  <si>
    <t>Mission Driven Services- Physician Subsidies -  Cardiology On-Call</t>
  </si>
  <si>
    <t>Missen Driven Services - Vascular Mission Support</t>
  </si>
  <si>
    <t>Missen Driven Services - Way Station Program</t>
  </si>
  <si>
    <t>Mission Driven Services- Physician Subsidies -  Hospitalist (Intern &amp; Resident)</t>
  </si>
  <si>
    <t>UM Upper Chesapeake Medical Center</t>
  </si>
  <si>
    <t>Doctors Community Medical Center</t>
  </si>
  <si>
    <t>MedStar Good Samaritan Hospital</t>
  </si>
  <si>
    <t>Clinically Integrated Network</t>
  </si>
  <si>
    <t>Fundraising Support</t>
  </si>
  <si>
    <t>University of Maryland Rehabilitation &amp; Orthopaedic Institute</t>
  </si>
  <si>
    <t>Wheelchair Basketball Clinic</t>
  </si>
  <si>
    <t>Wheelchair Rugby Clinic</t>
  </si>
  <si>
    <t>Atlantic General Hospital</t>
  </si>
  <si>
    <t>University of Maryland St. Joseph Medical Center</t>
  </si>
  <si>
    <t>Food Security</t>
  </si>
  <si>
    <t>Cristo Rey Internship Program</t>
  </si>
  <si>
    <t>Levindale Hebrew and Geriatric Center and Hospital</t>
  </si>
  <si>
    <t>Allen Twigg</t>
  </si>
  <si>
    <t>301-790-8263</t>
  </si>
  <si>
    <t>allen.twigg@meritushealth.com</t>
  </si>
  <si>
    <t>UNREIMBURSED MEDICAID COST</t>
  </si>
  <si>
    <t>T00</t>
  </si>
  <si>
    <t>Medicaid Costs</t>
  </si>
  <si>
    <t>COMMUNITY BENEFIT ACTIVITES</t>
  </si>
  <si>
    <t>A00.</t>
  </si>
  <si>
    <t>COMMUNITY HEALTH SERVICES</t>
  </si>
  <si>
    <t>Total Community Health Services</t>
  </si>
  <si>
    <t>TOTAL</t>
  </si>
  <si>
    <t>B00</t>
  </si>
  <si>
    <t>HEALTH PROFESSIONS EDUCATION</t>
  </si>
  <si>
    <t>B53</t>
  </si>
  <si>
    <t>Total Health Professions Education</t>
  </si>
  <si>
    <t>C00</t>
  </si>
  <si>
    <t>MISSION DRIVEN HEALTH SERVICES (please list)</t>
  </si>
  <si>
    <t>Hospice Voluntary Write-Offs (Hospice of Washington County)</t>
  </si>
  <si>
    <t>Total Mission Driven Health Services</t>
  </si>
  <si>
    <t>D00</t>
  </si>
  <si>
    <t>RESEARCH</t>
  </si>
  <si>
    <t>D31</t>
  </si>
  <si>
    <t>D32</t>
  </si>
  <si>
    <t>Total Research</t>
  </si>
  <si>
    <t>E00</t>
  </si>
  <si>
    <t>Total Cash and In-Kind Contributions</t>
  </si>
  <si>
    <t>F00</t>
  </si>
  <si>
    <t>COMMUNITY BUILDING ACTIVITIES</t>
  </si>
  <si>
    <t>F92</t>
  </si>
  <si>
    <t>Total Community Building Activities</t>
  </si>
  <si>
    <t>G00</t>
  </si>
  <si>
    <t>COMMUNITY BENEFIT OPERATIONS</t>
  </si>
  <si>
    <t>G32</t>
  </si>
  <si>
    <t>Total Community Benefit Operations</t>
  </si>
  <si>
    <t>H00</t>
  </si>
  <si>
    <t>CHARITY CARE (report total and rate support off-set)</t>
  </si>
  <si>
    <t>HSCRC RATE SUPPORT</t>
  </si>
  <si>
    <t>TOTAL ($)</t>
  </si>
  <si>
    <t>FINANCIAL DATA</t>
  </si>
  <si>
    <t>I10</t>
  </si>
  <si>
    <t>INDIRECT COST RATIO</t>
  </si>
  <si>
    <t>Hospital-based</t>
  </si>
  <si>
    <t>Community-based</t>
  </si>
  <si>
    <t>I00</t>
  </si>
  <si>
    <t>OPERATING REVENUE</t>
  </si>
  <si>
    <t>J00</t>
  </si>
  <si>
    <t>FOUNDATION COMMUNITY BENEFIT</t>
  </si>
  <si>
    <t>J30</t>
  </si>
  <si>
    <t>J31</t>
  </si>
  <si>
    <t>J32</t>
  </si>
  <si>
    <t>TOTAL FOUNDATION COMMUNITY BENEFIT</t>
  </si>
  <si>
    <t>K00</t>
  </si>
  <si>
    <t>U99</t>
  </si>
  <si>
    <t>% OF OPERATING EXPENSES</t>
  </si>
  <si>
    <t>V99</t>
  </si>
  <si>
    <t>% of NET REVENUE</t>
  </si>
  <si>
    <t>A43</t>
  </si>
  <si>
    <t>Kimberley McBride</t>
  </si>
  <si>
    <t>301-754-7149</t>
  </si>
  <si>
    <t>mcbrik@holycrosshealth.org</t>
  </si>
  <si>
    <t>Elinor Petrocelli</t>
  </si>
  <si>
    <t>410-332-9865</t>
  </si>
  <si>
    <t>epetrocelli@mdmercy.com</t>
  </si>
  <si>
    <t>443-997-5999</t>
  </si>
  <si>
    <t xml:space="preserve">Kathleen McGrath </t>
  </si>
  <si>
    <t>410 822 1000  x 5885</t>
  </si>
  <si>
    <t xml:space="preserve">kfmcgrath@umm.edu </t>
  </si>
  <si>
    <t>Mitch Lomax</t>
  </si>
  <si>
    <t>667-234-2926</t>
  </si>
  <si>
    <t>mlomax@ascension.org</t>
  </si>
  <si>
    <t>Julie Sessa</t>
  </si>
  <si>
    <t>410-601-7238</t>
  </si>
  <si>
    <t>jsessa@lifebridgehealth.org</t>
  </si>
  <si>
    <t>Beth Kelly</t>
  </si>
  <si>
    <t xml:space="preserve">410-864-9249 </t>
  </si>
  <si>
    <t>Beth.E.Kelly@medstar.net</t>
  </si>
  <si>
    <t>Jacqueline Pourahmadi</t>
  </si>
  <si>
    <t>(301) 315-3271</t>
  </si>
  <si>
    <t>(410) 864-9249</t>
  </si>
  <si>
    <t>Michelle Roes</t>
  </si>
  <si>
    <t>410-543-4894</t>
  </si>
  <si>
    <t>michelle.roes@tidalhealth.org</t>
  </si>
  <si>
    <t>Monique Sanfuentes</t>
  </si>
  <si>
    <t>301-896-3572</t>
  </si>
  <si>
    <t>Assigned Staff/Senior Leadership</t>
  </si>
  <si>
    <t>Scott Perrin</t>
  </si>
  <si>
    <t>240-964-8062</t>
  </si>
  <si>
    <t>perrinsm@upmc.edu</t>
  </si>
  <si>
    <t>410-864-9249</t>
  </si>
  <si>
    <t>Patricia Carroll or Kim Moeller</t>
  </si>
  <si>
    <t>pcarroll@jhmi.edu or kmoelle@jhmi.edu</t>
  </si>
  <si>
    <t>Katie Coombes</t>
  </si>
  <si>
    <t>katie.w.coombes@christianacare.org</t>
  </si>
  <si>
    <t>Jim Clague</t>
  </si>
  <si>
    <t>301-609-5154</t>
  </si>
  <si>
    <t>jclague1@umm.edu</t>
  </si>
  <si>
    <t>Community Equipment</t>
  </si>
  <si>
    <t>Carl Prazenica</t>
  </si>
  <si>
    <t>443-846-0353</t>
  </si>
  <si>
    <t>cprazenica@gbmc.org</t>
  </si>
  <si>
    <t>jpourahm@adventisthealthcare.com</t>
  </si>
  <si>
    <t>Jsessa@lifebridgehealth.org</t>
  </si>
  <si>
    <t>n/a</t>
  </si>
  <si>
    <t>Lead Clinic</t>
  </si>
  <si>
    <t>Sabrina Grega</t>
  </si>
  <si>
    <t>sabrina.grega@sheppardpratt.org</t>
  </si>
  <si>
    <t>Adventist Rehabilitation Hospital of Maryland, Inc.</t>
  </si>
  <si>
    <t>Hospital Owned Practices</t>
  </si>
  <si>
    <t>Forensic Nursing Program</t>
  </si>
  <si>
    <t>MMC School Programs</t>
  </si>
  <si>
    <t>sabra.jones@umm.edu</t>
  </si>
  <si>
    <t>FREDERICK HEALTH HOSPITAL, INC</t>
  </si>
  <si>
    <t>JAMES DEVLIN</t>
  </si>
  <si>
    <t>240-566-3781</t>
  </si>
  <si>
    <t>JDEVLIN@FREDERICK.HEALTH</t>
  </si>
  <si>
    <t>Steven Bowman</t>
  </si>
  <si>
    <t>443 643-3345</t>
  </si>
  <si>
    <t>sbowman@umm.edu</t>
  </si>
  <si>
    <t>UPPER CHESAPEAKE EMERGENCY MEDICINE PHYSICIANS, LLC</t>
  </si>
  <si>
    <t>TEAM ANESTHESIA, LLC</t>
  </si>
  <si>
    <t>UMD UPPER CHESAPEAKE ADULT HOSPITALISTS</t>
  </si>
  <si>
    <t>UMD UPPER CHESAPEAKE PEDIATRIC HOSPITALISTS</t>
  </si>
  <si>
    <t>UMD UPPER CHESAPEAKE CRITICAL CARE ASSOCIATES</t>
  </si>
  <si>
    <t>UMD UPPER CHESAPEAKE SURGICAL FIRST ASSIST</t>
  </si>
  <si>
    <t>Other Research</t>
  </si>
  <si>
    <t>Adventist Healthcare White Oak Medical Center</t>
  </si>
  <si>
    <t>SPGC 8010 Hospitalists</t>
  </si>
  <si>
    <t>SPGC 8022 Neuro Behavioral Health</t>
  </si>
  <si>
    <t>SPGC 8040 Family Medicine</t>
  </si>
  <si>
    <t>SPGC 8073 Medicine Pulmonary</t>
  </si>
  <si>
    <t>SPGC 8102 Neuro Pain Mgmt Clinic</t>
  </si>
  <si>
    <t>SPGC 8240 Surgery</t>
  </si>
  <si>
    <t>SPGC 8270 Clinic Garrett College</t>
  </si>
  <si>
    <t>SPGC 8271 Wound Center</t>
  </si>
  <si>
    <t>C92</t>
  </si>
  <si>
    <t>SPGC 8450 Cardiology</t>
  </si>
  <si>
    <t>C93</t>
  </si>
  <si>
    <t>SPGC 8683 Family Medicine Grantsville</t>
  </si>
  <si>
    <t>C94</t>
  </si>
  <si>
    <t>C95</t>
  </si>
  <si>
    <t>C96</t>
  </si>
  <si>
    <t xml:space="preserve">Beth Kelly </t>
  </si>
  <si>
    <t>Community Wellness Program</t>
  </si>
  <si>
    <t>msanfue1@jhmi.edu</t>
  </si>
  <si>
    <t>HeartWell</t>
  </si>
  <si>
    <t xml:space="preserve">Population Health Improvement </t>
  </si>
  <si>
    <t>Temi Oshiyoye</t>
  </si>
  <si>
    <t>toshiyoye@luminishealth.org</t>
  </si>
  <si>
    <t>Physician Recruitment</t>
  </si>
  <si>
    <t>Subsidized Health Services</t>
  </si>
  <si>
    <t>Prescriptions at Discharge</t>
  </si>
  <si>
    <t>302-428-6591</t>
  </si>
  <si>
    <t>UMMC Midtown Campus</t>
  </si>
  <si>
    <t>Missen Driven Services - Breast Center</t>
  </si>
  <si>
    <t>443-481-5364</t>
  </si>
  <si>
    <t>Adventist Healthcare Shady Grove Medical Center</t>
  </si>
  <si>
    <t>Julie Nemens</t>
  </si>
  <si>
    <t>julie.nemens@umm.edu</t>
  </si>
  <si>
    <t>Adventist Healthcare Fort Washington Medical Center, Inc.</t>
  </si>
  <si>
    <t>beth.e.kelly@medstar.net</t>
  </si>
  <si>
    <t>Renay Tyler</t>
  </si>
  <si>
    <t>410-337-4806</t>
  </si>
  <si>
    <t>renaytyler@umm.edu</t>
  </si>
  <si>
    <t>Positive Behavioral Interventions</t>
  </si>
  <si>
    <t>toshiyoye@luminishealt.org</t>
  </si>
  <si>
    <t>GENERAL INFORMATION</t>
  </si>
  <si>
    <t>Hospital Name:</t>
  </si>
  <si>
    <t>HSCRC Hospital ID #:</t>
  </si>
  <si>
    <t># of Employees:</t>
  </si>
  <si>
    <t>Contact Person:</t>
  </si>
  <si>
    <t>Contact Number:</t>
  </si>
  <si>
    <t>Contact Email:</t>
  </si>
  <si>
    <t xml:space="preserve">University of Maryland Medical Center </t>
  </si>
  <si>
    <t xml:space="preserve">Mike Rosenbaum </t>
  </si>
  <si>
    <t>mrosenbaum@umm.edu</t>
  </si>
  <si>
    <t xml:space="preserve">Blood Drives </t>
  </si>
  <si>
    <t xml:space="preserve">Neonatal Transport Team </t>
  </si>
  <si>
    <t xml:space="preserve">SDOH Collection </t>
  </si>
  <si>
    <t xml:space="preserve"> Health Fairs</t>
  </si>
  <si>
    <t>Sabra Jones</t>
  </si>
  <si>
    <t>Social and Environmental Improvement Activities</t>
  </si>
  <si>
    <t>Subsidized Continuing Care</t>
  </si>
  <si>
    <t>Losses incurred at Medical Group to support hospital based exp</t>
  </si>
  <si>
    <t>Losses incurred at Med Group Subsidies to support hosp exp</t>
  </si>
  <si>
    <t>ADFINITAS HEALTH LLC</t>
  </si>
  <si>
    <t>UMD UPPER CHESAPEAKE BEHAVIORAL HEALTH</t>
  </si>
  <si>
    <t>Hosanna Asfaw-Means</t>
  </si>
  <si>
    <t>hasfawm2@jh.edu</t>
  </si>
  <si>
    <t>Administrative Fellows/Residents</t>
  </si>
  <si>
    <t>Renal Dialysis</t>
  </si>
  <si>
    <t>FY2024</t>
  </si>
  <si>
    <t>Corporate Grant Writing</t>
  </si>
  <si>
    <t xml:space="preserve">Clinically Integrated Network </t>
  </si>
  <si>
    <t>COVID-19 Alternate Care Site</t>
  </si>
  <si>
    <t xml:space="preserve">Fundraising Support </t>
  </si>
  <si>
    <t xml:space="preserve">Software Supporting Community Benefit Operations </t>
  </si>
  <si>
    <t>Lori Dixon</t>
  </si>
  <si>
    <t>(301)533-4251</t>
  </si>
  <si>
    <t>lori.dixon@wvumedicine.org</t>
  </si>
  <si>
    <t>REPORTING time frame 01/01/23 - 12/31/23</t>
  </si>
  <si>
    <t>SPGC 1621 Medical Directorships</t>
  </si>
  <si>
    <t>SPGC 8120 OBGYN</t>
  </si>
  <si>
    <t>SPGC 8488 Podiatry</t>
  </si>
  <si>
    <t>FY 2024</t>
  </si>
  <si>
    <t>MedStar Montgomery Medical Center</t>
  </si>
  <si>
    <t> </t>
  </si>
  <si>
    <t>1,135</t>
  </si>
  <si>
    <t>A00</t>
  </si>
  <si>
    <t>Community Clinics</t>
  </si>
  <si>
    <t>.</t>
  </si>
  <si>
    <t>Community Grant Writing</t>
  </si>
  <si>
    <t>Outpatient and Peritoneal Dialysis</t>
  </si>
  <si>
    <t>Hospice</t>
  </si>
  <si>
    <t>MedStar St. Mary's Hospital</t>
  </si>
  <si>
    <t xml:space="preserve"> </t>
  </si>
  <si>
    <t>410-550-0289 or 443-768-0065</t>
  </si>
  <si>
    <t>University University of Maryland Shore Medical Center at Chestertown</t>
  </si>
  <si>
    <t>Social and Environmental Community Support</t>
  </si>
  <si>
    <t>Corporate grant writer</t>
  </si>
  <si>
    <t>Patrick Morris</t>
  </si>
  <si>
    <t>patrickmorris@umm.edu</t>
  </si>
  <si>
    <t>Fringe Benefits</t>
  </si>
  <si>
    <t>2,086 Hours in FY</t>
  </si>
  <si>
    <t xml:space="preserve">need to add synan's, CC to privide </t>
  </si>
  <si>
    <t>not in MTC payroll</t>
  </si>
  <si>
    <t>Eric Anderson</t>
  </si>
  <si>
    <t>dept 6007, synan's salry added</t>
  </si>
  <si>
    <t>Lisa Ware</t>
  </si>
  <si>
    <t xml:space="preserve">Griselda Funn </t>
  </si>
  <si>
    <t>Chuck Callahan</t>
  </si>
  <si>
    <t>Meredith Truss</t>
  </si>
  <si>
    <t xml:space="preserve">Diabetes Program </t>
  </si>
  <si>
    <t>kubiak, robinson, crabbs</t>
  </si>
  <si>
    <t>CHWs at MTC - SDOH screenings</t>
  </si>
  <si>
    <t>Health Fairs</t>
  </si>
  <si>
    <t>CAM outreach</t>
  </si>
  <si>
    <t>C Crabbs email hours breakdown 12/19</t>
  </si>
  <si>
    <t>education expense, ask Falconer, contract, Crabbs investigating</t>
  </si>
  <si>
    <t>Education/training pay code…need clarification, prior years were much higher</t>
  </si>
  <si>
    <t>charges in epic, research</t>
  </si>
  <si>
    <t>Crabbs meeting with foundation</t>
  </si>
  <si>
    <t>use midpoint for SVP</t>
  </si>
  <si>
    <t xml:space="preserve">Food Insecurity - Pediatric Food Pantry/ Thanksgiving </t>
  </si>
  <si>
    <t xml:space="preserve">Community Engagement </t>
  </si>
  <si>
    <t>indirect cost % from annual filing</t>
  </si>
  <si>
    <t>CalvertHealth Medical Center</t>
  </si>
  <si>
    <t>Erin Marie Farley MSN, RN</t>
  </si>
  <si>
    <t>erin.farley@calverthealthmed.org</t>
  </si>
  <si>
    <t>EMERGENCY PSYCHIATRIC SERVICES AND ASSAULT SERVICES</t>
  </si>
  <si>
    <t>Brett McCone</t>
  </si>
  <si>
    <t>410-787-4529</t>
  </si>
  <si>
    <t>Brett.McCone@umm.edu</t>
  </si>
  <si>
    <t>2592.2</t>
  </si>
  <si>
    <t>Oncology Transport/Survivorship/Social Work Services</t>
  </si>
  <si>
    <t>Corporate grant writing</t>
  </si>
  <si>
    <t xml:space="preserve">Forensic Medical Unit </t>
  </si>
  <si>
    <t xml:space="preserve">Manor House - Assistant Living </t>
  </si>
  <si>
    <t>Caregiver</t>
  </si>
  <si>
    <t>Stroke</t>
  </si>
  <si>
    <t xml:space="preserve">Spinal Cord Injury </t>
  </si>
  <si>
    <t>Brain Injury &amp; Substance Use</t>
  </si>
  <si>
    <t>Watch Groups - PFAC &amp; FPAC</t>
  </si>
  <si>
    <t xml:space="preserve">Dental Clinic </t>
  </si>
  <si>
    <t xml:space="preserve">Adapted Golf Program </t>
  </si>
  <si>
    <t xml:space="preserve">Wheelchair Tennis Clinic </t>
  </si>
  <si>
    <t>Alyce Marzola</t>
  </si>
  <si>
    <t>410-641-9268</t>
  </si>
  <si>
    <t>amarzola@atlanticgeneral.org</t>
  </si>
  <si>
    <t>MedStar Southern Maryland Hospital</t>
  </si>
  <si>
    <t>Social &amp; Environmental Improvement Activites</t>
  </si>
  <si>
    <t>Holy Cross Germantown Hospital</t>
  </si>
  <si>
    <t>Therapeutic Recreation</t>
  </si>
  <si>
    <t>713</t>
  </si>
  <si>
    <t>Jill Feinberg</t>
  </si>
  <si>
    <t>410-578-2681</t>
  </si>
  <si>
    <t>JFeinberg@MWPH.ORG</t>
  </si>
  <si>
    <t>Emergency Management/Disaster Preparedness</t>
  </si>
  <si>
    <t>Infection Prevention</t>
  </si>
  <si>
    <t>Grant Writing/Fundraising</t>
  </si>
  <si>
    <t>410-530-8779</t>
  </si>
  <si>
    <t>Therapy Referral Service/Care Navigation Line</t>
  </si>
  <si>
    <t>Psychiatric Urgent Care</t>
  </si>
  <si>
    <t>Include Dannie &amp; Maryana</t>
  </si>
  <si>
    <t>Johns Hopkins Howard County Medical Center</t>
  </si>
  <si>
    <t>Matthew Castner</t>
  </si>
  <si>
    <t>301-357-2418</t>
  </si>
  <si>
    <t>mcastne2@jh.edu</t>
  </si>
  <si>
    <t>Other - Administrative Fellows</t>
  </si>
  <si>
    <t>C97</t>
  </si>
  <si>
    <t>A13</t>
  </si>
  <si>
    <t>A14</t>
  </si>
  <si>
    <t>A15</t>
  </si>
  <si>
    <t>A16</t>
  </si>
  <si>
    <t>University of Maryland Shore Medical Center at Easton</t>
  </si>
  <si>
    <t>J. Kent McNew Family Medical Center</t>
  </si>
  <si>
    <t>213300</t>
  </si>
  <si>
    <t>213029</t>
  </si>
  <si>
    <t>Direct Medical Education (DME)</t>
  </si>
  <si>
    <t>Nurse Support Program I (NSPI)</t>
  </si>
  <si>
    <t>NSPII</t>
  </si>
  <si>
    <t>Total Rate Support for Education</t>
  </si>
  <si>
    <t>210002 &amp; 218992</t>
  </si>
  <si>
    <t>Univ. of Maryland Medical Center</t>
  </si>
  <si>
    <t>210003 &amp; 210055</t>
  </si>
  <si>
    <t>UM Capital Region</t>
  </si>
  <si>
    <t>Frederick Memorial Hospital</t>
  </si>
  <si>
    <t>Univ. of Maryland Harford Memorial Hospital</t>
  </si>
  <si>
    <t>Mercy Medical Center, Inc.</t>
  </si>
  <si>
    <t>St. Agnes Hospital</t>
  </si>
  <si>
    <t>MedStar Franklin Square Hospital</t>
  </si>
  <si>
    <t>Adventist White Oak Hospital</t>
  </si>
  <si>
    <t>Garrett County Memorial Hospital</t>
  </si>
  <si>
    <t>MedStar Montgomery General Hospital</t>
  </si>
  <si>
    <t>TidalHealth Peninsula Regional Medical Center</t>
  </si>
  <si>
    <t>Anne Arundel General Hospital</t>
  </si>
  <si>
    <t>UPMC Western Maryland Hospital</t>
  </si>
  <si>
    <t>Johns Hopkins Bayview Med. Center</t>
  </si>
  <si>
    <t>Univ. of Maryland Shore Medical Center at Chestertown</t>
  </si>
  <si>
    <t>Carroll Hospital Center</t>
  </si>
  <si>
    <t>MedStar Harbor Hospital Center</t>
  </si>
  <si>
    <t>Univ. of Maryland Charles Regional Medical Center</t>
  </si>
  <si>
    <t>Univ. of Maryland Shore Medical Center at Easton</t>
  </si>
  <si>
    <t>Univ. of Maryland Medical Center Midtown Campus</t>
  </si>
  <si>
    <t>Lifebridge Northwest Hospital Center</t>
  </si>
  <si>
    <t>Univ. of Maryland Baltimore Washington Medical Center</t>
  </si>
  <si>
    <t>Howard County General Hospital</t>
  </si>
  <si>
    <t>Univ. of Maryland Upper Chesapeake Medical Center</t>
  </si>
  <si>
    <t>Doctors Community Hospital</t>
  </si>
  <si>
    <t>Adventist Shady Grove Medical Center</t>
  </si>
  <si>
    <t>Univ. of Maryland Rehabilitation &amp; Orthopaedic Institute</t>
  </si>
  <si>
    <t>Adventist Fort Washington Medical Center</t>
  </si>
  <si>
    <t>Univ. of Maryland St. Josephs Medical Center</t>
  </si>
  <si>
    <t>Levindale Hebrew Geriatric Center &amp; Hospital</t>
  </si>
  <si>
    <t>Sheppard Pratt</t>
  </si>
  <si>
    <t>J Kent McNew Family Medical Center</t>
  </si>
  <si>
    <t>Adventist Rehabilitation</t>
  </si>
  <si>
    <t>Net Community Benefit with Indirect Cost</t>
  </si>
  <si>
    <t>Physicians and Medical Students</t>
  </si>
  <si>
    <t>Nurses and Nursing Students</t>
  </si>
  <si>
    <t>Scholarships and Funding for Professional Education</t>
  </si>
  <si>
    <t xml:space="preserve">Total  </t>
  </si>
  <si>
    <t xml:space="preserve">Total </t>
  </si>
  <si>
    <t>Sinai Hospital of Baltimore</t>
  </si>
  <si>
    <t>Charts based on All Hospitals</t>
  </si>
  <si>
    <t>Category</t>
  </si>
  <si>
    <t>Percent of Total CB Expenditures</t>
  </si>
  <si>
    <t>Percent of Total CB Expenditures w/o Rate Support</t>
  </si>
  <si>
    <t>Mission Driven Health Services</t>
  </si>
  <si>
    <t>Unreimbursed Medicaid Cost</t>
  </si>
  <si>
    <t>Fiscal Year</t>
  </si>
  <si>
    <t>DME</t>
  </si>
  <si>
    <t>NSP (1)</t>
  </si>
  <si>
    <t>NSP II</t>
  </si>
  <si>
    <t>Regional Partnership Catalyst Grant</t>
  </si>
  <si>
    <t>Total Rate Support</t>
  </si>
  <si>
    <t>CB Expense</t>
  </si>
  <si>
    <t>CB Expense Less Rate Support</t>
  </si>
  <si>
    <t>Total Operating Expenses</t>
  </si>
  <si>
    <t>Net Community Benefit</t>
  </si>
  <si>
    <t>Net Benefit less rate support</t>
  </si>
  <si>
    <t>% of Operating Expense</t>
  </si>
  <si>
    <t>% of Operating Expense less Rate Support</t>
  </si>
  <si>
    <t>Total operating Expense</t>
  </si>
  <si>
    <t>Total Community Benefit Expense Less Hospital-reported Rate Support</t>
  </si>
  <si>
    <t>Inflation adjustments were done by manually inputting the values into the US BLS CPI Inflation Calculator, URL below</t>
  </si>
  <si>
    <t>https://www.bls.gov/data/inflation_calculator.htm</t>
  </si>
  <si>
    <t>For the start and end dates in the calculator I used June of each year since that's the end of the fiscal year. These are always adjusted for the year of the report, so the end date for the values</t>
  </si>
  <si>
    <t>(in millions)</t>
  </si>
  <si>
    <t>Inflation adjusted</t>
  </si>
  <si>
    <t>Charity Care, Inflation Adjusted</t>
  </si>
  <si>
    <t>Net Community Benefit Expense</t>
  </si>
  <si>
    <t>Foundation</t>
  </si>
  <si>
    <t>Hospital Number</t>
  </si>
  <si>
    <t>NSP I</t>
  </si>
  <si>
    <t>Regional Partnership Catalyst Grant Program</t>
  </si>
  <si>
    <t xml:space="preserve">Charity Care </t>
  </si>
  <si>
    <t>Univ. of Maryland Capital Region Medical Center</t>
  </si>
  <si>
    <t>Ascension Saint Agnes Hospital</t>
  </si>
  <si>
    <t>Garrett Regional Hospital</t>
  </si>
  <si>
    <t>Hospital</t>
  </si>
  <si>
    <t>Total Hospital Operating Expense</t>
  </si>
  <si>
    <t xml:space="preserve">Total Net Community Benefit Expense </t>
  </si>
  <si>
    <t>Total CB as % of Total Operating Expense</t>
  </si>
  <si>
    <t>Charity Care Amount Reported in Financial Report Submission</t>
  </si>
  <si>
    <t>Total, All Hospitals</t>
  </si>
  <si>
    <t>Averages, All Hospitals</t>
  </si>
  <si>
    <t>HSCRC GRANTS/RATE SUPPORT ($)</t>
  </si>
  <si>
    <t>Other Offsetting Revenue ($)</t>
  </si>
  <si>
    <t>Net Community Benefit W/Indirect Cost ($)</t>
  </si>
  <si>
    <t>Net Community Benefit W/O Indirect Cost ($)</t>
  </si>
  <si>
    <t>Direct Cost ($)</t>
  </si>
  <si>
    <t>Indirect Cost ($)</t>
  </si>
  <si>
    <t>B00.</t>
  </si>
  <si>
    <t>Totals</t>
  </si>
  <si>
    <t>C00.</t>
  </si>
  <si>
    <t>MISSION DRIVEN HEALTH SERVICES</t>
  </si>
  <si>
    <t>D00.</t>
  </si>
  <si>
    <t>E00.</t>
  </si>
  <si>
    <t>CASH AND IN-KIND CONTRIBUTIONS</t>
  </si>
  <si>
    <t>F00.</t>
  </si>
  <si>
    <t>G00.</t>
  </si>
  <si>
    <t>Community Health/Health Assets Assessments</t>
  </si>
  <si>
    <t>H00.</t>
  </si>
  <si>
    <t>CHARITY CARE (report total only)</t>
  </si>
  <si>
    <t>J00.</t>
  </si>
  <si>
    <t>K00.</t>
  </si>
  <si>
    <t>TOTAL OPERATING EXPENSE</t>
  </si>
  <si>
    <t>% OF OPERATING EXPENSES W/IC</t>
  </si>
  <si>
    <t>% OF OPERATING EXPENSES W/O IC</t>
  </si>
  <si>
    <t>Line Item</t>
  </si>
  <si>
    <t>Type of Activity</t>
  </si>
  <si>
    <t>Direct Cost</t>
  </si>
  <si>
    <t xml:space="preserve">Indirect Cost </t>
  </si>
  <si>
    <t>HSCRC Rate Support</t>
  </si>
  <si>
    <t>Offsetting Revenue</t>
  </si>
  <si>
    <t>Net Community Benefit without Indirect Cost</t>
  </si>
  <si>
    <t>Unreimbursed Medicaid Costs</t>
  </si>
  <si>
    <t>Mission-Driven Health Services</t>
  </si>
  <si>
    <t>Mission-Driven Health Services Total</t>
  </si>
  <si>
    <t>Community-Building Activities</t>
  </si>
  <si>
    <t>Foundation-Funded Community Benefits</t>
  </si>
  <si>
    <t>Total Hospital Community Benefits</t>
  </si>
  <si>
    <t>Total Hospital Community Benefit</t>
  </si>
  <si>
    <t>[1] “Net Community Benefit” refers to hospitals' costs minus their offsetting revenue and rate support totals.</t>
  </si>
  <si>
    <t>[2] Blank cells indicate a value of 0.</t>
  </si>
  <si>
    <t>FY 2024 Rate Support for Charity Care</t>
  </si>
  <si>
    <t>Attachment III - Aggregated Hospital CBR Data FY2024 - Including Specialty Hospitals</t>
  </si>
  <si>
    <t>Health Professions Education Activities and Costs, FY 2024</t>
  </si>
  <si>
    <t>Community Health Services Activities and Costs, FY 2024</t>
  </si>
  <si>
    <t>FY 2024 Community Benefit Analysis, by Hospital</t>
  </si>
  <si>
    <t>FY 2024 Rate Support for Direct Medical Education, Nurse Support Program, Regional Partnership Catalyst Grant Program, and Charity Care</t>
  </si>
  <si>
    <t>Table I FY2024 All Hospitals Community Benefit Expenditures</t>
  </si>
  <si>
    <t>FY2013-FY2024 - Net expense with &amp; without rate support</t>
  </si>
  <si>
    <t>in the FY2024 report was June 2024.</t>
  </si>
  <si>
    <t>FY 2024 Rate Support for Direct Medical Education and the Nurse Support Program</t>
  </si>
  <si>
    <t>Revenue for Reform</t>
  </si>
  <si>
    <t>FY 2023 Amount in Rates for Charity Care, DME, NSPI, NSPII, Regional Partnership Catalyst Grant, &amp; Revenue for Reform*</t>
  </si>
  <si>
    <t xml:space="preserve">Total Net CB minus Charity Care, DME, NSPI, NSPII, Catalyst Grants, &amp; Revenue for Reform in Rates </t>
  </si>
  <si>
    <t>Total Net CB (minus Charity Care, DME, NSPI, NSPII, Catalyst Grants, &amp; Revenue for Reform in Rates) as % of Operating Expense</t>
  </si>
  <si>
    <t>FY2014 - FY2024 - Rate Support - for all hospitals</t>
  </si>
  <si>
    <t>FY2014 - FY2024 Community Benefit Expense, Inflation Adjusted</t>
  </si>
  <si>
    <t>FY2014-FY2024 - Net expense with &amp; without rate support</t>
  </si>
  <si>
    <t>FY2014 - FY2024 Rate Support for Charity Care, Inflation Adjusted</t>
  </si>
  <si>
    <t>Net Community Benefit Expense Less Rate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</si>
</sst>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&lt;=9999999]###\-####;\(###\)\ ###\-####"/>
    <numFmt numFmtId="166" formatCode="&quot;$&quot;#,##0.00"/>
    <numFmt numFmtId="167" formatCode="_(* #,##0_);_(* \(#,##0\);_(* &quot;-&quot;??_);_(@_)"/>
    <numFmt numFmtId="168" formatCode="0.0000%"/>
    <numFmt numFmtId="169" formatCode="_([$$-409]* #,##0.00_);_([$$-409]* \(#,##0.00\);_([$$-409]* &quot;-&quot;??_);_(@_)"/>
    <numFmt numFmtId="170" formatCode="_([$$-409]* #,##0_);_([$$-409]* \(#,##0\);_([$$-409]* &quot;-&quot;??_);_(@_)"/>
    <numFmt numFmtId="171" formatCode="_(&quot;$&quot;* #,##0_);_(&quot;$&quot;* \(#,##0\);_(&quot;$&quot;* &quot;-&quot;??_);_(@_)"/>
    <numFmt numFmtId="172" formatCode="0.0%"/>
    <numFmt numFmtId="173" formatCode="0.000000"/>
    <numFmt numFmtId="174" formatCode="_(* #,##0.000_);_(* \(#,##0.000\);_(* &quot;-&quot;??_);_(@_)"/>
    <numFmt numFmtId="175" formatCode="0.00000000000000%"/>
  </numFmts>
  <fonts count="5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Arial"/>
      <family val="2"/>
    </font>
    <font>
      <sz val="10"/>
      <name val="System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u/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i/>
      <u val="doubleAccounting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 val="double"/>
      <sz val="14"/>
      <color theme="1"/>
      <name val="Calibri"/>
      <family val="2"/>
      <scheme val="minor"/>
    </font>
    <font>
      <b/>
      <sz val="14"/>
      <color rgb="FF595959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2"/>
      <color rgb="FF59595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0" fillId="0" borderId="1" xfId="0" applyBorder="1"/>
    <xf numFmtId="0" fontId="4" fillId="0" borderId="6" xfId="0" applyFont="1" applyBorder="1"/>
    <xf numFmtId="0" fontId="4" fillId="0" borderId="3" xfId="0" applyFont="1" applyBorder="1"/>
    <xf numFmtId="0" fontId="2" fillId="0" borderId="0" xfId="2" applyAlignment="1">
      <alignment horizontal="left"/>
    </xf>
    <xf numFmtId="0" fontId="2" fillId="0" borderId="0" xfId="2"/>
    <xf numFmtId="0" fontId="2" fillId="0" borderId="0" xfId="2" applyAlignment="1">
      <alignment horizontal="centerContinuous"/>
    </xf>
    <xf numFmtId="0" fontId="8" fillId="0" borderId="0" xfId="2" applyFont="1"/>
    <xf numFmtId="0" fontId="8" fillId="0" borderId="0" xfId="2" applyFont="1" applyAlignment="1">
      <alignment horizontal="right"/>
    </xf>
    <xf numFmtId="49" fontId="2" fillId="2" borderId="8" xfId="2" applyNumberFormat="1" applyFill="1" applyBorder="1" applyAlignment="1" applyProtection="1">
      <alignment shrinkToFit="1"/>
      <protection locked="0"/>
    </xf>
    <xf numFmtId="49" fontId="2" fillId="3" borderId="0" xfId="2" applyNumberFormat="1" applyFill="1" applyAlignment="1" applyProtection="1">
      <alignment shrinkToFit="1"/>
      <protection locked="0"/>
    </xf>
    <xf numFmtId="0" fontId="2" fillId="2" borderId="8" xfId="2" applyFill="1" applyBorder="1" applyAlignment="1" applyProtection="1">
      <alignment shrinkToFit="1"/>
      <protection locked="0"/>
    </xf>
    <xf numFmtId="0" fontId="2" fillId="3" borderId="0" xfId="2" applyFill="1" applyAlignment="1" applyProtection="1">
      <alignment shrinkToFit="1"/>
      <protection locked="0"/>
    </xf>
    <xf numFmtId="3" fontId="2" fillId="2" borderId="8" xfId="2" applyNumberFormat="1" applyFill="1" applyBorder="1" applyAlignment="1" applyProtection="1">
      <alignment shrinkToFit="1"/>
      <protection locked="0"/>
    </xf>
    <xf numFmtId="3" fontId="2" fillId="3" borderId="0" xfId="2" applyNumberFormat="1" applyFill="1" applyAlignment="1" applyProtection="1">
      <alignment shrinkToFit="1"/>
      <protection locked="0"/>
    </xf>
    <xf numFmtId="0" fontId="2" fillId="2" borderId="0" xfId="2" applyFill="1"/>
    <xf numFmtId="0" fontId="2" fillId="3" borderId="0" xfId="2" applyFill="1"/>
    <xf numFmtId="165" fontId="2" fillId="2" borderId="8" xfId="2" applyNumberFormat="1" applyFill="1" applyBorder="1" applyAlignment="1" applyProtection="1">
      <alignment shrinkToFit="1"/>
      <protection locked="0"/>
    </xf>
    <xf numFmtId="165" fontId="2" fillId="3" borderId="0" xfId="2" applyNumberFormat="1" applyFill="1" applyAlignment="1" applyProtection="1">
      <alignment shrinkToFit="1"/>
      <protection locked="0"/>
    </xf>
    <xf numFmtId="49" fontId="1" fillId="2" borderId="8" xfId="1" applyNumberFormat="1" applyFill="1" applyBorder="1" applyAlignment="1" applyProtection="1">
      <alignment shrinkToFit="1"/>
      <protection locked="0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Continuous"/>
    </xf>
    <xf numFmtId="0" fontId="8" fillId="0" borderId="0" xfId="2" applyFont="1" applyAlignment="1">
      <alignment horizontal="center" wrapText="1"/>
    </xf>
    <xf numFmtId="0" fontId="8" fillId="0" borderId="0" xfId="2" applyFont="1" applyAlignment="1">
      <alignment horizontal="left"/>
    </xf>
    <xf numFmtId="166" fontId="2" fillId="4" borderId="1" xfId="2" applyNumberFormat="1" applyFill="1" applyBorder="1"/>
    <xf numFmtId="164" fontId="2" fillId="4" borderId="1" xfId="2" applyNumberFormat="1" applyFill="1" applyBorder="1"/>
    <xf numFmtId="43" fontId="2" fillId="5" borderId="2" xfId="10" applyFont="1" applyFill="1" applyBorder="1" applyProtection="1">
      <protection locked="0"/>
    </xf>
    <xf numFmtId="43" fontId="2" fillId="5" borderId="1" xfId="10" applyFont="1" applyFill="1" applyBorder="1" applyProtection="1">
      <protection locked="0"/>
    </xf>
    <xf numFmtId="164" fontId="2" fillId="6" borderId="2" xfId="2" applyNumberFormat="1" applyFill="1" applyBorder="1"/>
    <xf numFmtId="49" fontId="11" fillId="5" borderId="1" xfId="2" applyNumberFormat="1" applyFont="1" applyFill="1" applyBorder="1" applyProtection="1">
      <protection locked="0"/>
    </xf>
    <xf numFmtId="166" fontId="2" fillId="0" borderId="2" xfId="2" applyNumberFormat="1" applyBorder="1"/>
    <xf numFmtId="166" fontId="2" fillId="0" borderId="9" xfId="2" applyNumberFormat="1" applyBorder="1"/>
    <xf numFmtId="166" fontId="2" fillId="7" borderId="10" xfId="2" applyNumberFormat="1" applyFill="1" applyBorder="1"/>
    <xf numFmtId="43" fontId="2" fillId="2" borderId="2" xfId="10" applyFont="1" applyFill="1" applyBorder="1" applyProtection="1">
      <protection locked="0"/>
    </xf>
    <xf numFmtId="43" fontId="2" fillId="2" borderId="1" xfId="10" applyFont="1" applyFill="1" applyBorder="1" applyProtection="1">
      <protection locked="0"/>
    </xf>
    <xf numFmtId="0" fontId="2" fillId="0" borderId="9" xfId="2" applyBorder="1"/>
    <xf numFmtId="0" fontId="8" fillId="0" borderId="0" xfId="2" applyFont="1" applyAlignment="1">
      <alignment wrapText="1"/>
    </xf>
    <xf numFmtId="43" fontId="2" fillId="2" borderId="2" xfId="10" applyFont="1" applyFill="1" applyBorder="1"/>
    <xf numFmtId="49" fontId="2" fillId="5" borderId="1" xfId="2" applyNumberFormat="1" applyFill="1" applyBorder="1" applyProtection="1">
      <protection locked="0"/>
    </xf>
    <xf numFmtId="49" fontId="2" fillId="5" borderId="3" xfId="2" applyNumberFormat="1" applyFill="1" applyBorder="1" applyProtection="1">
      <protection locked="0"/>
    </xf>
    <xf numFmtId="49" fontId="2" fillId="5" borderId="4" xfId="2" applyNumberFormat="1" applyFill="1" applyBorder="1" applyProtection="1">
      <protection locked="0"/>
    </xf>
    <xf numFmtId="43" fontId="2" fillId="5" borderId="11" xfId="10" applyFont="1" applyFill="1" applyBorder="1" applyProtection="1">
      <protection locked="0"/>
    </xf>
    <xf numFmtId="43" fontId="2" fillId="5" borderId="4" xfId="10" applyFont="1" applyFill="1" applyBorder="1" applyProtection="1">
      <protection locked="0"/>
    </xf>
    <xf numFmtId="0" fontId="2" fillId="2" borderId="1" xfId="2" applyFill="1" applyBorder="1"/>
    <xf numFmtId="166" fontId="2" fillId="7" borderId="3" xfId="2" applyNumberFormat="1" applyFill="1" applyBorder="1"/>
    <xf numFmtId="166" fontId="2" fillId="7" borderId="0" xfId="2" applyNumberFormat="1" applyFill="1"/>
    <xf numFmtId="0" fontId="2" fillId="0" borderId="12" xfId="2" applyBorder="1"/>
    <xf numFmtId="0" fontId="2" fillId="7" borderId="0" xfId="2" applyFill="1"/>
    <xf numFmtId="0" fontId="12" fillId="0" borderId="0" xfId="2" applyFont="1"/>
    <xf numFmtId="166" fontId="2" fillId="7" borderId="0" xfId="2" applyNumberFormat="1" applyFill="1" applyProtection="1">
      <protection locked="0"/>
    </xf>
    <xf numFmtId="164" fontId="2" fillId="6" borderId="1" xfId="2" applyNumberFormat="1" applyFill="1" applyBorder="1"/>
    <xf numFmtId="166" fontId="2" fillId="4" borderId="1" xfId="2" applyNumberFormat="1" applyFill="1" applyBorder="1" applyProtection="1">
      <protection locked="0"/>
    </xf>
    <xf numFmtId="166" fontId="2" fillId="7" borderId="2" xfId="2" applyNumberFormat="1" applyFill="1" applyBorder="1"/>
    <xf numFmtId="166" fontId="2" fillId="4" borderId="2" xfId="2" applyNumberFormat="1" applyFill="1" applyBorder="1"/>
    <xf numFmtId="43" fontId="2" fillId="5" borderId="13" xfId="10" applyFont="1" applyFill="1" applyBorder="1" applyProtection="1">
      <protection locked="0"/>
    </xf>
    <xf numFmtId="0" fontId="2" fillId="0" borderId="14" xfId="2" applyBorder="1" applyAlignment="1">
      <alignment horizontal="left"/>
    </xf>
    <xf numFmtId="0" fontId="8" fillId="0" borderId="14" xfId="2" applyFont="1" applyBorder="1"/>
    <xf numFmtId="0" fontId="2" fillId="0" borderId="14" xfId="2" applyBorder="1"/>
    <xf numFmtId="166" fontId="2" fillId="5" borderId="2" xfId="2" applyNumberFormat="1" applyFill="1" applyBorder="1" applyProtection="1">
      <protection locked="0"/>
    </xf>
    <xf numFmtId="0" fontId="2" fillId="0" borderId="0" xfId="2" applyAlignment="1">
      <alignment horizontal="right"/>
    </xf>
    <xf numFmtId="10" fontId="2" fillId="5" borderId="2" xfId="2" applyNumberFormat="1" applyFill="1" applyBorder="1" applyProtection="1">
      <protection locked="0"/>
    </xf>
    <xf numFmtId="166" fontId="2" fillId="3" borderId="0" xfId="2" applyNumberFormat="1" applyFill="1" applyProtection="1">
      <protection locked="0"/>
    </xf>
    <xf numFmtId="166" fontId="2" fillId="3" borderId="0" xfId="2" applyNumberFormat="1" applyFill="1"/>
    <xf numFmtId="166" fontId="0" fillId="5" borderId="2" xfId="0" applyNumberFormat="1" applyFill="1" applyBorder="1" applyProtection="1">
      <protection locked="0"/>
    </xf>
    <xf numFmtId="166" fontId="2" fillId="5" borderId="1" xfId="2" applyNumberFormat="1" applyFill="1" applyBorder="1" applyProtection="1">
      <protection locked="0"/>
    </xf>
    <xf numFmtId="164" fontId="2" fillId="6" borderId="11" xfId="2" applyNumberFormat="1" applyFill="1" applyBorder="1"/>
    <xf numFmtId="166" fontId="2" fillId="4" borderId="11" xfId="2" applyNumberFormat="1" applyFill="1" applyBorder="1"/>
    <xf numFmtId="164" fontId="2" fillId="6" borderId="15" xfId="2" applyNumberFormat="1" applyFill="1" applyBorder="1"/>
    <xf numFmtId="10" fontId="0" fillId="6" borderId="2" xfId="3" applyNumberFormat="1" applyFont="1" applyFill="1" applyBorder="1" applyProtection="1"/>
    <xf numFmtId="49" fontId="13" fillId="2" borderId="8" xfId="2" applyNumberFormat="1" applyFont="1" applyFill="1" applyBorder="1" applyAlignment="1" applyProtection="1">
      <alignment shrinkToFit="1"/>
      <protection locked="0"/>
    </xf>
    <xf numFmtId="164" fontId="2" fillId="2" borderId="2" xfId="2" applyNumberFormat="1" applyFill="1" applyBorder="1" applyProtection="1">
      <protection locked="0"/>
    </xf>
    <xf numFmtId="164" fontId="2" fillId="5" borderId="1" xfId="2" applyNumberFormat="1" applyFill="1" applyBorder="1" applyProtection="1">
      <protection locked="0"/>
    </xf>
    <xf numFmtId="164" fontId="2" fillId="8" borderId="2" xfId="2" applyNumberFormat="1" applyFill="1" applyBorder="1"/>
    <xf numFmtId="0" fontId="2" fillId="2" borderId="2" xfId="2" applyFill="1" applyBorder="1"/>
    <xf numFmtId="0" fontId="2" fillId="8" borderId="2" xfId="2" applyFill="1" applyBorder="1"/>
    <xf numFmtId="0" fontId="0" fillId="3" borderId="0" xfId="0" applyFill="1"/>
    <xf numFmtId="0" fontId="2" fillId="9" borderId="0" xfId="2" applyFill="1"/>
    <xf numFmtId="164" fontId="2" fillId="8" borderId="11" xfId="2" applyNumberFormat="1" applyFill="1" applyBorder="1"/>
    <xf numFmtId="164" fontId="2" fillId="0" borderId="0" xfId="2" applyNumberFormat="1"/>
    <xf numFmtId="164" fontId="2" fillId="2" borderId="2" xfId="2" applyNumberFormat="1" applyFill="1" applyBorder="1"/>
    <xf numFmtId="164" fontId="0" fillId="0" borderId="0" xfId="0" applyNumberFormat="1"/>
    <xf numFmtId="166" fontId="2" fillId="0" borderId="0" xfId="2" applyNumberFormat="1"/>
    <xf numFmtId="3" fontId="2" fillId="2" borderId="2" xfId="2" applyNumberFormat="1" applyFill="1" applyBorder="1" applyProtection="1">
      <protection locked="0"/>
    </xf>
    <xf numFmtId="166" fontId="2" fillId="2" borderId="1" xfId="2" applyNumberFormat="1" applyFill="1" applyBorder="1" applyProtection="1">
      <protection locked="0"/>
    </xf>
    <xf numFmtId="167" fontId="2" fillId="2" borderId="2" xfId="10" applyNumberFormat="1" applyFont="1" applyFill="1" applyBorder="1"/>
    <xf numFmtId="166" fontId="2" fillId="5" borderId="11" xfId="2" applyNumberFormat="1" applyFill="1" applyBorder="1" applyProtection="1">
      <protection locked="0"/>
    </xf>
    <xf numFmtId="166" fontId="2" fillId="5" borderId="4" xfId="2" applyNumberFormat="1" applyFill="1" applyBorder="1" applyProtection="1">
      <protection locked="0"/>
    </xf>
    <xf numFmtId="0" fontId="2" fillId="5" borderId="2" xfId="2" applyFill="1" applyBorder="1" applyProtection="1">
      <protection locked="0"/>
    </xf>
    <xf numFmtId="164" fontId="2" fillId="2" borderId="1" xfId="2" applyNumberFormat="1" applyFill="1" applyBorder="1"/>
    <xf numFmtId="166" fontId="2" fillId="5" borderId="13" xfId="2" applyNumberFormat="1" applyFill="1" applyBorder="1" applyProtection="1">
      <protection locked="0"/>
    </xf>
    <xf numFmtId="166" fontId="2" fillId="5" borderId="3" xfId="2" applyNumberFormat="1" applyFill="1" applyBorder="1" applyProtection="1">
      <protection locked="0"/>
    </xf>
    <xf numFmtId="166" fontId="2" fillId="5" borderId="0" xfId="2" applyNumberFormat="1" applyFill="1" applyProtection="1">
      <protection locked="0"/>
    </xf>
    <xf numFmtId="164" fontId="2" fillId="8" borderId="0" xfId="2" applyNumberFormat="1" applyFill="1"/>
    <xf numFmtId="166" fontId="0" fillId="0" borderId="0" xfId="0" applyNumberFormat="1"/>
    <xf numFmtId="164" fontId="0" fillId="5" borderId="2" xfId="0" applyNumberFormat="1" applyFill="1" applyBorder="1" applyProtection="1">
      <protection locked="0"/>
    </xf>
    <xf numFmtId="168" fontId="2" fillId="5" borderId="2" xfId="12" applyNumberFormat="1" applyFont="1" applyFill="1" applyBorder="1" applyProtection="1">
      <protection locked="0"/>
    </xf>
    <xf numFmtId="164" fontId="2" fillId="8" borderId="15" xfId="2" applyNumberFormat="1" applyFill="1" applyBorder="1"/>
    <xf numFmtId="10" fontId="0" fillId="8" borderId="2" xfId="3" applyNumberFormat="1" applyFont="1" applyFill="1" applyBorder="1" applyProtection="1"/>
    <xf numFmtId="49" fontId="2" fillId="2" borderId="8" xfId="2" applyNumberFormat="1" applyFill="1" applyBorder="1" applyAlignment="1" applyProtection="1">
      <alignment horizontal="left" shrinkToFit="1"/>
      <protection locked="0"/>
    </xf>
    <xf numFmtId="0" fontId="2" fillId="2" borderId="8" xfId="2" applyFill="1" applyBorder="1" applyAlignment="1" applyProtection="1">
      <alignment horizontal="left" shrinkToFit="1"/>
      <protection locked="0"/>
    </xf>
    <xf numFmtId="165" fontId="2" fillId="2" borderId="8" xfId="2" applyNumberFormat="1" applyFill="1" applyBorder="1" applyAlignment="1" applyProtection="1">
      <alignment horizontal="left" shrinkToFit="1"/>
      <protection locked="0"/>
    </xf>
    <xf numFmtId="49" fontId="1" fillId="2" borderId="8" xfId="1" applyNumberFormat="1" applyFill="1" applyBorder="1" applyAlignment="1" applyProtection="1">
      <alignment horizontal="left" shrinkToFit="1"/>
      <protection locked="0"/>
    </xf>
    <xf numFmtId="164" fontId="2" fillId="5" borderId="2" xfId="2" applyNumberFormat="1" applyFill="1" applyBorder="1" applyProtection="1">
      <protection locked="0"/>
    </xf>
    <xf numFmtId="0" fontId="16" fillId="2" borderId="8" xfId="2" applyFont="1" applyFill="1" applyBorder="1" applyAlignment="1" applyProtection="1">
      <alignment horizontal="left" shrinkToFit="1"/>
      <protection locked="0"/>
    </xf>
    <xf numFmtId="3" fontId="16" fillId="2" borderId="8" xfId="2" applyNumberFormat="1" applyFont="1" applyFill="1" applyBorder="1" applyAlignment="1" applyProtection="1">
      <alignment horizontal="left" shrinkToFit="1"/>
      <protection locked="0"/>
    </xf>
    <xf numFmtId="0" fontId="16" fillId="2" borderId="0" xfId="2" applyFont="1" applyFill="1" applyAlignment="1">
      <alignment horizontal="left"/>
    </xf>
    <xf numFmtId="165" fontId="16" fillId="2" borderId="8" xfId="2" applyNumberFormat="1" applyFont="1" applyFill="1" applyBorder="1" applyAlignment="1" applyProtection="1">
      <alignment horizontal="left" shrinkToFit="1"/>
      <protection locked="0"/>
    </xf>
    <xf numFmtId="166" fontId="2" fillId="2" borderId="2" xfId="2" applyNumberFormat="1" applyFill="1" applyBorder="1"/>
    <xf numFmtId="3" fontId="2" fillId="2" borderId="8" xfId="2" applyNumberFormat="1" applyFill="1" applyBorder="1" applyAlignment="1" applyProtection="1">
      <alignment horizontal="left" shrinkToFit="1"/>
      <protection locked="0"/>
    </xf>
    <xf numFmtId="49" fontId="2" fillId="2" borderId="8" xfId="2" applyNumberFormat="1" applyFill="1" applyBorder="1" applyAlignment="1" applyProtection="1">
      <alignment horizontal="center" shrinkToFit="1"/>
      <protection locked="0"/>
    </xf>
    <xf numFmtId="3" fontId="2" fillId="2" borderId="8" xfId="2" applyNumberFormat="1" applyFill="1" applyBorder="1" applyAlignment="1" applyProtection="1">
      <alignment horizontal="center" shrinkToFit="1"/>
      <protection locked="0"/>
    </xf>
    <xf numFmtId="49" fontId="2" fillId="2" borderId="8" xfId="2" applyNumberFormat="1" applyFill="1" applyBorder="1" applyAlignment="1" applyProtection="1">
      <alignment vertical="center" shrinkToFit="1"/>
      <protection locked="0"/>
    </xf>
    <xf numFmtId="165" fontId="2" fillId="2" borderId="8" xfId="2" applyNumberFormat="1" applyFill="1" applyBorder="1" applyAlignment="1" applyProtection="1">
      <alignment vertical="center" shrinkToFit="1"/>
      <protection locked="0"/>
    </xf>
    <xf numFmtId="49" fontId="1" fillId="2" borderId="8" xfId="1" applyNumberFormat="1" applyFill="1" applyBorder="1" applyAlignment="1" applyProtection="1">
      <alignment vertical="center" shrinkToFit="1"/>
      <protection locked="0"/>
    </xf>
    <xf numFmtId="0" fontId="2" fillId="2" borderId="2" xfId="2" applyFill="1" applyBorder="1" applyAlignment="1">
      <alignment vertical="center" wrapText="1"/>
    </xf>
    <xf numFmtId="10" fontId="2" fillId="10" borderId="2" xfId="2" applyNumberFormat="1" applyFill="1" applyBorder="1" applyProtection="1">
      <protection locked="0"/>
    </xf>
    <xf numFmtId="166" fontId="2" fillId="8" borderId="2" xfId="2" applyNumberFormat="1" applyFill="1" applyBorder="1" applyProtection="1">
      <protection locked="0"/>
    </xf>
    <xf numFmtId="0" fontId="2" fillId="2" borderId="0" xfId="2" applyFill="1" applyAlignment="1">
      <alignment horizontal="left"/>
    </xf>
    <xf numFmtId="164" fontId="2" fillId="11" borderId="2" xfId="2" applyNumberFormat="1" applyFill="1" applyBorder="1"/>
    <xf numFmtId="164" fontId="2" fillId="11" borderId="11" xfId="2" applyNumberFormat="1" applyFill="1" applyBorder="1"/>
    <xf numFmtId="164" fontId="2" fillId="11" borderId="15" xfId="2" applyNumberFormat="1" applyFill="1" applyBorder="1"/>
    <xf numFmtId="0" fontId="2" fillId="12" borderId="8" xfId="0" applyFont="1" applyFill="1" applyBorder="1"/>
    <xf numFmtId="167" fontId="2" fillId="5" borderId="2" xfId="2" applyNumberFormat="1" applyFill="1" applyBorder="1" applyProtection="1">
      <protection locked="0"/>
    </xf>
    <xf numFmtId="167" fontId="2" fillId="5" borderId="1" xfId="2" applyNumberFormat="1" applyFill="1" applyBorder="1" applyProtection="1">
      <protection locked="0"/>
    </xf>
    <xf numFmtId="167" fontId="2" fillId="0" borderId="0" xfId="2" applyNumberFormat="1"/>
    <xf numFmtId="167" fontId="2" fillId="6" borderId="2" xfId="2" applyNumberFormat="1" applyFill="1" applyBorder="1"/>
    <xf numFmtId="167" fontId="2" fillId="0" borderId="9" xfId="2" applyNumberFormat="1" applyBorder="1"/>
    <xf numFmtId="167" fontId="8" fillId="0" borderId="0" xfId="2" applyNumberFormat="1" applyFont="1" applyAlignment="1">
      <alignment horizontal="center" wrapText="1"/>
    </xf>
    <xf numFmtId="167" fontId="2" fillId="2" borderId="2" xfId="2" applyNumberFormat="1" applyFill="1" applyBorder="1" applyProtection="1">
      <protection locked="0"/>
    </xf>
    <xf numFmtId="167" fontId="2" fillId="2" borderId="1" xfId="2" applyNumberFormat="1" applyFill="1" applyBorder="1" applyProtection="1">
      <protection locked="0"/>
    </xf>
    <xf numFmtId="167" fontId="2" fillId="2" borderId="2" xfId="2" applyNumberFormat="1" applyFill="1" applyBorder="1"/>
    <xf numFmtId="167" fontId="2" fillId="5" borderId="11" xfId="2" applyNumberFormat="1" applyFill="1" applyBorder="1" applyProtection="1">
      <protection locked="0"/>
    </xf>
    <xf numFmtId="167" fontId="2" fillId="5" borderId="4" xfId="2" applyNumberFormat="1" applyFill="1" applyBorder="1" applyProtection="1">
      <protection locked="0"/>
    </xf>
    <xf numFmtId="167" fontId="2" fillId="7" borderId="3" xfId="2" applyNumberFormat="1" applyFill="1" applyBorder="1"/>
    <xf numFmtId="167" fontId="2" fillId="7" borderId="0" xfId="2" applyNumberFormat="1" applyFill="1"/>
    <xf numFmtId="167" fontId="2" fillId="0" borderId="12" xfId="2" applyNumberFormat="1" applyBorder="1"/>
    <xf numFmtId="167" fontId="2" fillId="7" borderId="0" xfId="2" applyNumberFormat="1" applyFill="1" applyProtection="1">
      <protection locked="0"/>
    </xf>
    <xf numFmtId="167" fontId="2" fillId="6" borderId="1" xfId="2" applyNumberFormat="1" applyFill="1" applyBorder="1"/>
    <xf numFmtId="167" fontId="2" fillId="4" borderId="1" xfId="2" applyNumberFormat="1" applyFill="1" applyBorder="1" applyProtection="1">
      <protection locked="0"/>
    </xf>
    <xf numFmtId="164" fontId="2" fillId="13" borderId="2" xfId="0" applyNumberFormat="1" applyFont="1" applyFill="1" applyBorder="1"/>
    <xf numFmtId="0" fontId="4" fillId="0" borderId="0" xfId="0" applyFont="1"/>
    <xf numFmtId="167" fontId="2" fillId="5" borderId="13" xfId="2" applyNumberFormat="1" applyFill="1" applyBorder="1" applyProtection="1">
      <protection locked="0"/>
    </xf>
    <xf numFmtId="167" fontId="2" fillId="5" borderId="3" xfId="2" applyNumberFormat="1" applyFill="1" applyBorder="1" applyProtection="1">
      <protection locked="0"/>
    </xf>
    <xf numFmtId="167" fontId="8" fillId="0" borderId="0" xfId="2" applyNumberFormat="1" applyFont="1"/>
    <xf numFmtId="166" fontId="2" fillId="2" borderId="2" xfId="2" applyNumberFormat="1" applyFill="1" applyBorder="1" applyProtection="1">
      <protection locked="0"/>
    </xf>
    <xf numFmtId="6" fontId="2" fillId="5" borderId="2" xfId="2" applyNumberFormat="1" applyFill="1" applyBorder="1" applyProtection="1">
      <protection locked="0"/>
    </xf>
    <xf numFmtId="6" fontId="2" fillId="5" borderId="1" xfId="2" applyNumberFormat="1" applyFill="1" applyBorder="1" applyProtection="1">
      <protection locked="0"/>
    </xf>
    <xf numFmtId="6" fontId="2" fillId="6" borderId="2" xfId="2" applyNumberFormat="1" applyFill="1" applyBorder="1"/>
    <xf numFmtId="38" fontId="2" fillId="5" borderId="2" xfId="2" applyNumberFormat="1" applyFill="1" applyBorder="1" applyProtection="1">
      <protection locked="0"/>
    </xf>
    <xf numFmtId="38" fontId="2" fillId="5" borderId="1" xfId="2" applyNumberFormat="1" applyFill="1" applyBorder="1" applyProtection="1">
      <protection locked="0"/>
    </xf>
    <xf numFmtId="38" fontId="2" fillId="6" borderId="2" xfId="2" applyNumberFormat="1" applyFill="1" applyBorder="1"/>
    <xf numFmtId="6" fontId="2" fillId="0" borderId="0" xfId="2" applyNumberFormat="1"/>
    <xf numFmtId="6" fontId="2" fillId="0" borderId="2" xfId="2" applyNumberFormat="1" applyBorder="1"/>
    <xf numFmtId="38" fontId="2" fillId="2" borderId="2" xfId="2" applyNumberFormat="1" applyFill="1" applyBorder="1" applyProtection="1">
      <protection locked="0"/>
    </xf>
    <xf numFmtId="38" fontId="2" fillId="2" borderId="1" xfId="2" applyNumberFormat="1" applyFill="1" applyBorder="1" applyProtection="1">
      <protection locked="0"/>
    </xf>
    <xf numFmtId="37" fontId="2" fillId="5" borderId="2" xfId="2" applyNumberFormat="1" applyFill="1" applyBorder="1" applyProtection="1">
      <protection locked="0"/>
    </xf>
    <xf numFmtId="37" fontId="2" fillId="5" borderId="1" xfId="2" applyNumberFormat="1" applyFill="1" applyBorder="1" applyProtection="1">
      <protection locked="0"/>
    </xf>
    <xf numFmtId="37" fontId="2" fillId="6" borderId="2" xfId="2" applyNumberFormat="1" applyFill="1" applyBorder="1"/>
    <xf numFmtId="37" fontId="2" fillId="5" borderId="11" xfId="2" applyNumberFormat="1" applyFill="1" applyBorder="1" applyProtection="1">
      <protection locked="0"/>
    </xf>
    <xf numFmtId="37" fontId="2" fillId="5" borderId="4" xfId="2" applyNumberFormat="1" applyFill="1" applyBorder="1" applyProtection="1">
      <protection locked="0"/>
    </xf>
    <xf numFmtId="37" fontId="2" fillId="2" borderId="2" xfId="2" applyNumberFormat="1" applyFill="1" applyBorder="1"/>
    <xf numFmtId="37" fontId="2" fillId="0" borderId="0" xfId="2" applyNumberFormat="1"/>
    <xf numFmtId="37" fontId="2" fillId="7" borderId="3" xfId="2" applyNumberFormat="1" applyFill="1" applyBorder="1"/>
    <xf numFmtId="37" fontId="2" fillId="7" borderId="0" xfId="2" applyNumberFormat="1" applyFill="1"/>
    <xf numFmtId="5" fontId="2" fillId="6" borderId="2" xfId="2" applyNumberFormat="1" applyFill="1" applyBorder="1"/>
    <xf numFmtId="5" fontId="2" fillId="5" borderId="2" xfId="2" applyNumberFormat="1" applyFill="1" applyBorder="1" applyProtection="1">
      <protection locked="0"/>
    </xf>
    <xf numFmtId="5" fontId="2" fillId="4" borderId="1" xfId="2" applyNumberFormat="1" applyFill="1" applyBorder="1" applyProtection="1">
      <protection locked="0"/>
    </xf>
    <xf numFmtId="5" fontId="2" fillId="2" borderId="1" xfId="2" applyNumberFormat="1" applyFill="1" applyBorder="1" applyProtection="1">
      <protection locked="0"/>
    </xf>
    <xf numFmtId="37" fontId="2" fillId="4" borderId="1" xfId="2" applyNumberFormat="1" applyFill="1" applyBorder="1" applyProtection="1">
      <protection locked="0"/>
    </xf>
    <xf numFmtId="37" fontId="2" fillId="2" borderId="1" xfId="2" applyNumberFormat="1" applyFill="1" applyBorder="1" applyProtection="1">
      <protection locked="0"/>
    </xf>
    <xf numFmtId="37" fontId="2" fillId="7" borderId="2" xfId="2" applyNumberFormat="1" applyFill="1" applyBorder="1"/>
    <xf numFmtId="5" fontId="2" fillId="4" borderId="2" xfId="2" applyNumberFormat="1" applyFill="1" applyBorder="1"/>
    <xf numFmtId="5" fontId="2" fillId="5" borderId="1" xfId="2" applyNumberFormat="1" applyFill="1" applyBorder="1" applyProtection="1">
      <protection locked="0"/>
    </xf>
    <xf numFmtId="3" fontId="2" fillId="5" borderId="2" xfId="2" applyNumberFormat="1" applyFill="1" applyBorder="1" applyProtection="1">
      <protection locked="0"/>
    </xf>
    <xf numFmtId="3" fontId="2" fillId="5" borderId="1" xfId="2" applyNumberFormat="1" applyFill="1" applyBorder="1" applyProtection="1">
      <protection locked="0"/>
    </xf>
    <xf numFmtId="3" fontId="2" fillId="6" borderId="2" xfId="2" applyNumberFormat="1" applyFill="1" applyBorder="1"/>
    <xf numFmtId="3" fontId="2" fillId="5" borderId="13" xfId="2" applyNumberFormat="1" applyFill="1" applyBorder="1" applyProtection="1">
      <protection locked="0"/>
    </xf>
    <xf numFmtId="3" fontId="2" fillId="5" borderId="3" xfId="2" applyNumberFormat="1" applyFill="1" applyBorder="1" applyProtection="1">
      <protection locked="0"/>
    </xf>
    <xf numFmtId="3" fontId="2" fillId="0" borderId="0" xfId="2" applyNumberFormat="1"/>
    <xf numFmtId="164" fontId="2" fillId="5" borderId="2" xfId="11" applyNumberFormat="1" applyFont="1" applyFill="1" applyBorder="1" applyProtection="1">
      <protection locked="0"/>
    </xf>
    <xf numFmtId="164" fontId="2" fillId="5" borderId="1" xfId="11" applyNumberFormat="1" applyFont="1" applyFill="1" applyBorder="1" applyProtection="1">
      <protection locked="0"/>
    </xf>
    <xf numFmtId="164" fontId="2" fillId="6" borderId="2" xfId="11" applyNumberFormat="1" applyFont="1" applyFill="1" applyBorder="1"/>
    <xf numFmtId="5" fontId="2" fillId="0" borderId="0" xfId="2" applyNumberFormat="1"/>
    <xf numFmtId="0" fontId="2" fillId="12" borderId="8" xfId="0" applyFont="1" applyFill="1" applyBorder="1" applyAlignment="1">
      <alignment horizontal="left"/>
    </xf>
    <xf numFmtId="0" fontId="2" fillId="12" borderId="14" xfId="0" applyFont="1" applyFill="1" applyBorder="1"/>
    <xf numFmtId="0" fontId="1" fillId="12" borderId="14" xfId="1" applyFill="1" applyBorder="1" applyAlignment="1"/>
    <xf numFmtId="169" fontId="2" fillId="2" borderId="2" xfId="2" applyNumberFormat="1" applyFill="1" applyBorder="1"/>
    <xf numFmtId="166" fontId="18" fillId="0" borderId="0" xfId="0" applyNumberFormat="1" applyFont="1"/>
    <xf numFmtId="0" fontId="18" fillId="2" borderId="8" xfId="0" applyFont="1" applyFill="1" applyBorder="1"/>
    <xf numFmtId="0" fontId="2" fillId="2" borderId="8" xfId="2" applyFill="1" applyBorder="1"/>
    <xf numFmtId="0" fontId="18" fillId="2" borderId="0" xfId="0" applyFont="1" applyFill="1"/>
    <xf numFmtId="0" fontId="3" fillId="2" borderId="8" xfId="1" applyFont="1" applyFill="1" applyBorder="1"/>
    <xf numFmtId="164" fontId="2" fillId="2" borderId="2" xfId="11" applyNumberFormat="1" applyFont="1" applyFill="1" applyBorder="1" applyProtection="1">
      <protection locked="0"/>
    </xf>
    <xf numFmtId="164" fontId="2" fillId="2" borderId="1" xfId="2" applyNumberFormat="1" applyFill="1" applyBorder="1" applyProtection="1">
      <protection locked="0"/>
    </xf>
    <xf numFmtId="49" fontId="2" fillId="3" borderId="1" xfId="2" applyNumberFormat="1" applyFill="1" applyBorder="1" applyProtection="1">
      <protection locked="0"/>
    </xf>
    <xf numFmtId="164" fontId="2" fillId="4" borderId="1" xfId="2" applyNumberFormat="1" applyFill="1" applyBorder="1" applyProtection="1">
      <protection locked="0"/>
    </xf>
    <xf numFmtId="164" fontId="2" fillId="5" borderId="13" xfId="2" applyNumberFormat="1" applyFill="1" applyBorder="1" applyProtection="1">
      <protection locked="0"/>
    </xf>
    <xf numFmtId="164" fontId="2" fillId="5" borderId="3" xfId="2" applyNumberFormat="1" applyFill="1" applyBorder="1" applyProtection="1">
      <protection locked="0"/>
    </xf>
    <xf numFmtId="0" fontId="2" fillId="0" borderId="14" xfId="2" applyBorder="1" applyAlignment="1">
      <alignment horizontal="right"/>
    </xf>
    <xf numFmtId="167" fontId="2" fillId="5" borderId="2" xfId="10" applyNumberFormat="1" applyFont="1" applyFill="1" applyBorder="1" applyAlignment="1" applyProtection="1">
      <alignment horizontal="left"/>
      <protection locked="0"/>
    </xf>
    <xf numFmtId="167" fontId="2" fillId="6" borderId="2" xfId="10" applyNumberFormat="1" applyFont="1" applyFill="1" applyBorder="1" applyAlignment="1">
      <alignment horizontal="left"/>
    </xf>
    <xf numFmtId="167" fontId="2" fillId="0" borderId="0" xfId="10" applyNumberFormat="1" applyFont="1"/>
    <xf numFmtId="167" fontId="2" fillId="5" borderId="2" xfId="10" applyNumberFormat="1" applyFont="1" applyFill="1" applyBorder="1" applyProtection="1">
      <protection locked="0"/>
    </xf>
    <xf numFmtId="164" fontId="2" fillId="4" borderId="11" xfId="2" applyNumberFormat="1" applyFill="1" applyBorder="1" applyAlignment="1">
      <alignment horizontal="right"/>
    </xf>
    <xf numFmtId="164" fontId="2" fillId="0" borderId="12" xfId="2" applyNumberFormat="1" applyBorder="1"/>
    <xf numFmtId="10" fontId="0" fillId="6" borderId="2" xfId="12" applyNumberFormat="1" applyFont="1" applyFill="1" applyBorder="1" applyProtection="1"/>
    <xf numFmtId="164" fontId="2" fillId="4" borderId="2" xfId="2" applyNumberFormat="1" applyFill="1" applyBorder="1"/>
    <xf numFmtId="166" fontId="2" fillId="7" borderId="8" xfId="2" applyNumberFormat="1" applyFill="1" applyBorder="1"/>
    <xf numFmtId="170" fontId="0" fillId="0" borderId="0" xfId="0" applyNumberFormat="1"/>
    <xf numFmtId="171" fontId="2" fillId="5" borderId="2" xfId="11" applyNumberFormat="1" applyFont="1" applyFill="1" applyBorder="1" applyProtection="1">
      <protection locked="0"/>
    </xf>
    <xf numFmtId="164" fontId="2" fillId="5" borderId="11" xfId="2" applyNumberFormat="1" applyFill="1" applyBorder="1" applyProtection="1">
      <protection locked="0"/>
    </xf>
    <xf numFmtId="164" fontId="2" fillId="5" borderId="5" xfId="2" applyNumberFormat="1" applyFill="1" applyBorder="1" applyProtection="1">
      <protection locked="0"/>
    </xf>
    <xf numFmtId="49" fontId="2" fillId="0" borderId="0" xfId="2" applyNumberFormat="1" applyProtection="1">
      <protection locked="0"/>
    </xf>
    <xf numFmtId="49" fontId="2" fillId="5" borderId="16" xfId="2" applyNumberFormat="1" applyFill="1" applyBorder="1" applyProtection="1">
      <protection locked="0"/>
    </xf>
    <xf numFmtId="166" fontId="2" fillId="8" borderId="11" xfId="2" applyNumberFormat="1" applyFill="1" applyBorder="1"/>
    <xf numFmtId="167" fontId="2" fillId="4" borderId="1" xfId="2" applyNumberFormat="1" applyFill="1" applyBorder="1"/>
    <xf numFmtId="0" fontId="2" fillId="2" borderId="8" xfId="2" applyFill="1" applyBorder="1" applyAlignment="1" applyProtection="1">
      <alignment horizontal="center" shrinkToFit="1"/>
      <protection locked="0"/>
    </xf>
    <xf numFmtId="164" fontId="2" fillId="12" borderId="2" xfId="0" applyNumberFormat="1" applyFont="1" applyFill="1" applyBorder="1"/>
    <xf numFmtId="164" fontId="19" fillId="0" borderId="0" xfId="2" applyNumberFormat="1" applyFont="1"/>
    <xf numFmtId="0" fontId="19" fillId="0" borderId="0" xfId="2" applyFont="1"/>
    <xf numFmtId="172" fontId="2" fillId="5" borderId="2" xfId="12" applyNumberFormat="1" applyFont="1" applyFill="1" applyBorder="1" applyProtection="1">
      <protection locked="0"/>
    </xf>
    <xf numFmtId="0" fontId="2" fillId="12" borderId="0" xfId="0" applyFont="1" applyFill="1"/>
    <xf numFmtId="164" fontId="2" fillId="0" borderId="2" xfId="2" applyNumberFormat="1" applyBorder="1"/>
    <xf numFmtId="164" fontId="2" fillId="0" borderId="9" xfId="2" applyNumberFormat="1" applyBorder="1"/>
    <xf numFmtId="164" fontId="2" fillId="7" borderId="10" xfId="2" applyNumberFormat="1" applyFill="1" applyBorder="1"/>
    <xf numFmtId="164" fontId="8" fillId="0" borderId="0" xfId="2" applyNumberFormat="1" applyFont="1" applyAlignment="1">
      <alignment horizontal="center" wrapText="1"/>
    </xf>
    <xf numFmtId="164" fontId="2" fillId="5" borderId="4" xfId="2" applyNumberFormat="1" applyFill="1" applyBorder="1" applyProtection="1">
      <protection locked="0"/>
    </xf>
    <xf numFmtId="164" fontId="2" fillId="7" borderId="3" xfId="2" applyNumberFormat="1" applyFill="1" applyBorder="1"/>
    <xf numFmtId="164" fontId="2" fillId="7" borderId="0" xfId="2" applyNumberFormat="1" applyFill="1"/>
    <xf numFmtId="164" fontId="2" fillId="7" borderId="0" xfId="2" applyNumberFormat="1" applyFill="1" applyProtection="1">
      <protection locked="0"/>
    </xf>
    <xf numFmtId="164" fontId="2" fillId="7" borderId="2" xfId="2" applyNumberFormat="1" applyFill="1" applyBorder="1"/>
    <xf numFmtId="164" fontId="8" fillId="0" borderId="0" xfId="2" applyNumberFormat="1" applyFont="1"/>
    <xf numFmtId="0" fontId="8" fillId="14" borderId="0" xfId="2" applyFont="1" applyFill="1"/>
    <xf numFmtId="173" fontId="2" fillId="0" borderId="0" xfId="2" applyNumberFormat="1"/>
    <xf numFmtId="167" fontId="2" fillId="15" borderId="0" xfId="10" applyNumberFormat="1" applyFont="1" applyFill="1"/>
    <xf numFmtId="174" fontId="2" fillId="0" borderId="0" xfId="10" applyNumberFormat="1" applyFont="1"/>
    <xf numFmtId="43" fontId="2" fillId="0" borderId="0" xfId="10" applyFont="1"/>
    <xf numFmtId="166" fontId="2" fillId="8" borderId="2" xfId="2" applyNumberFormat="1" applyFill="1" applyBorder="1"/>
    <xf numFmtId="166" fontId="18" fillId="2" borderId="0" xfId="0" applyNumberFormat="1" applyFont="1" applyFill="1"/>
    <xf numFmtId="167" fontId="2" fillId="5" borderId="1" xfId="10" applyNumberFormat="1" applyFont="1" applyFill="1" applyBorder="1" applyProtection="1">
      <protection locked="0"/>
    </xf>
    <xf numFmtId="166" fontId="2" fillId="8" borderId="0" xfId="2" applyNumberFormat="1" applyFill="1"/>
    <xf numFmtId="0" fontId="2" fillId="12" borderId="14" xfId="0" applyFont="1" applyFill="1" applyBorder="1" applyAlignment="1">
      <alignment wrapText="1"/>
    </xf>
    <xf numFmtId="3" fontId="2" fillId="12" borderId="14" xfId="0" applyNumberFormat="1" applyFont="1" applyFill="1" applyBorder="1" applyAlignment="1">
      <alignment wrapText="1"/>
    </xf>
    <xf numFmtId="0" fontId="2" fillId="12" borderId="0" xfId="0" applyFont="1" applyFill="1" applyAlignment="1">
      <alignment wrapText="1"/>
    </xf>
    <xf numFmtId="0" fontId="2" fillId="12" borderId="8" xfId="0" applyFont="1" applyFill="1" applyBorder="1" applyAlignment="1">
      <alignment wrapText="1"/>
    </xf>
    <xf numFmtId="0" fontId="21" fillId="0" borderId="0" xfId="0" applyFont="1"/>
    <xf numFmtId="43" fontId="2" fillId="5" borderId="2" xfId="2" applyNumberFormat="1" applyFill="1" applyBorder="1" applyProtection="1">
      <protection locked="0"/>
    </xf>
    <xf numFmtId="166" fontId="2" fillId="6" borderId="2" xfId="2" applyNumberFormat="1" applyFill="1" applyBorder="1"/>
    <xf numFmtId="0" fontId="2" fillId="2" borderId="0" xfId="2" applyFill="1" applyAlignment="1">
      <alignment horizontal="center"/>
    </xf>
    <xf numFmtId="166" fontId="22" fillId="5" borderId="2" xfId="2" applyNumberFormat="1" applyFont="1" applyFill="1" applyBorder="1" applyProtection="1">
      <protection locked="0"/>
    </xf>
    <xf numFmtId="166" fontId="22" fillId="5" borderId="1" xfId="2" applyNumberFormat="1" applyFont="1" applyFill="1" applyBorder="1" applyProtection="1">
      <protection locked="0"/>
    </xf>
    <xf numFmtId="3" fontId="22" fillId="2" borderId="2" xfId="2" applyNumberFormat="1" applyFont="1" applyFill="1" applyBorder="1" applyProtection="1">
      <protection locked="0"/>
    </xf>
    <xf numFmtId="166" fontId="22" fillId="2" borderId="1" xfId="2" applyNumberFormat="1" applyFont="1" applyFill="1" applyBorder="1" applyProtection="1">
      <protection locked="0"/>
    </xf>
    <xf numFmtId="171" fontId="2" fillId="2" borderId="2" xfId="11" applyNumberFormat="1" applyFont="1" applyFill="1" applyBorder="1"/>
    <xf numFmtId="49" fontId="2" fillId="5" borderId="2" xfId="2" applyNumberFormat="1" applyFill="1" applyBorder="1" applyProtection="1">
      <protection locked="0"/>
    </xf>
    <xf numFmtId="170" fontId="2" fillId="5" borderId="2" xfId="2" applyNumberFormat="1" applyFill="1" applyBorder="1" applyProtection="1">
      <protection locked="0"/>
    </xf>
    <xf numFmtId="166" fontId="23" fillId="2" borderId="2" xfId="0" applyNumberFormat="1" applyFont="1" applyFill="1" applyBorder="1"/>
    <xf numFmtId="164" fontId="2" fillId="6" borderId="4" xfId="2" applyNumberFormat="1" applyFill="1" applyBorder="1"/>
    <xf numFmtId="171" fontId="2" fillId="0" borderId="0" xfId="11" applyNumberFormat="1" applyFont="1" applyAlignment="1">
      <alignment horizontal="centerContinuous"/>
    </xf>
    <xf numFmtId="171" fontId="2" fillId="0" borderId="0" xfId="11" applyNumberFormat="1" applyFont="1"/>
    <xf numFmtId="171" fontId="2" fillId="2" borderId="8" xfId="11" applyNumberFormat="1" applyFont="1" applyFill="1" applyBorder="1" applyAlignment="1" applyProtection="1">
      <alignment shrinkToFit="1"/>
      <protection locked="0"/>
    </xf>
    <xf numFmtId="171" fontId="2" fillId="2" borderId="0" xfId="11" applyNumberFormat="1" applyFont="1" applyFill="1"/>
    <xf numFmtId="171" fontId="8" fillId="0" borderId="0" xfId="11" applyNumberFormat="1" applyFont="1" applyAlignment="1">
      <alignment horizontal="center" wrapText="1"/>
    </xf>
    <xf numFmtId="171" fontId="2" fillId="4" borderId="1" xfId="11" applyNumberFormat="1" applyFont="1" applyFill="1" applyBorder="1"/>
    <xf numFmtId="171" fontId="2" fillId="5" borderId="1" xfId="11" applyNumberFormat="1" applyFont="1" applyFill="1" applyBorder="1" applyProtection="1">
      <protection locked="0"/>
    </xf>
    <xf numFmtId="171" fontId="2" fillId="6" borderId="2" xfId="11" applyNumberFormat="1" applyFont="1" applyFill="1" applyBorder="1"/>
    <xf numFmtId="0" fontId="2" fillId="2" borderId="5" xfId="2" applyFill="1" applyBorder="1"/>
    <xf numFmtId="171" fontId="2" fillId="0" borderId="2" xfId="11" applyNumberFormat="1" applyFont="1" applyBorder="1"/>
    <xf numFmtId="171" fontId="2" fillId="0" borderId="9" xfId="11" applyNumberFormat="1" applyFont="1" applyBorder="1"/>
    <xf numFmtId="171" fontId="2" fillId="7" borderId="10" xfId="11" applyNumberFormat="1" applyFont="1" applyFill="1" applyBorder="1"/>
    <xf numFmtId="171" fontId="2" fillId="2" borderId="2" xfId="11" applyNumberFormat="1" applyFont="1" applyFill="1" applyBorder="1" applyProtection="1">
      <protection locked="0"/>
    </xf>
    <xf numFmtId="171" fontId="2" fillId="2" borderId="1" xfId="11" applyNumberFormat="1" applyFont="1" applyFill="1" applyBorder="1" applyProtection="1">
      <protection locked="0"/>
    </xf>
    <xf numFmtId="171" fontId="2" fillId="5" borderId="11" xfId="11" applyNumberFormat="1" applyFont="1" applyFill="1" applyBorder="1" applyProtection="1">
      <protection locked="0"/>
    </xf>
    <xf numFmtId="171" fontId="2" fillId="5" borderId="4" xfId="11" applyNumberFormat="1" applyFont="1" applyFill="1" applyBorder="1" applyProtection="1">
      <protection locked="0"/>
    </xf>
    <xf numFmtId="171" fontId="2" fillId="7" borderId="3" xfId="11" applyNumberFormat="1" applyFont="1" applyFill="1" applyBorder="1"/>
    <xf numFmtId="171" fontId="2" fillId="0" borderId="12" xfId="11" applyNumberFormat="1" applyFont="1" applyBorder="1"/>
    <xf numFmtId="171" fontId="2" fillId="7" borderId="0" xfId="11" applyNumberFormat="1" applyFont="1" applyFill="1"/>
    <xf numFmtId="171" fontId="2" fillId="7" borderId="0" xfId="11" applyNumberFormat="1" applyFont="1" applyFill="1" applyProtection="1">
      <protection locked="0"/>
    </xf>
    <xf numFmtId="171" fontId="2" fillId="6" borderId="1" xfId="11" applyNumberFormat="1" applyFont="1" applyFill="1" applyBorder="1"/>
    <xf numFmtId="171" fontId="2" fillId="4" borderId="1" xfId="11" applyNumberFormat="1" applyFont="1" applyFill="1" applyBorder="1" applyProtection="1">
      <protection locked="0"/>
    </xf>
    <xf numFmtId="171" fontId="2" fillId="7" borderId="2" xfId="11" applyNumberFormat="1" applyFont="1" applyFill="1" applyBorder="1"/>
    <xf numFmtId="171" fontId="2" fillId="4" borderId="2" xfId="11" applyNumberFormat="1" applyFont="1" applyFill="1" applyBorder="1"/>
    <xf numFmtId="171" fontId="2" fillId="5" borderId="13" xfId="11" applyNumberFormat="1" applyFont="1" applyFill="1" applyBorder="1" applyProtection="1">
      <protection locked="0"/>
    </xf>
    <xf numFmtId="171" fontId="8" fillId="0" borderId="0" xfId="11" applyNumberFormat="1" applyFont="1"/>
    <xf numFmtId="171" fontId="2" fillId="0" borderId="0" xfId="11" applyNumberFormat="1" applyFont="1" applyAlignment="1">
      <alignment horizontal="right"/>
    </xf>
    <xf numFmtId="171" fontId="2" fillId="6" borderId="11" xfId="11" applyNumberFormat="1" applyFont="1" applyFill="1" applyBorder="1"/>
    <xf numFmtId="171" fontId="2" fillId="4" borderId="11" xfId="11" applyNumberFormat="1" applyFont="1" applyFill="1" applyBorder="1"/>
    <xf numFmtId="171" fontId="2" fillId="6" borderId="15" xfId="11" applyNumberFormat="1" applyFont="1" applyFill="1" applyBorder="1"/>
    <xf numFmtId="9" fontId="2" fillId="0" borderId="0" xfId="12" applyFont="1"/>
    <xf numFmtId="10" fontId="0" fillId="6" borderId="2" xfId="11" applyNumberFormat="1" applyFont="1" applyFill="1" applyBorder="1" applyProtection="1"/>
    <xf numFmtId="10" fontId="2" fillId="5" borderId="2" xfId="12" applyNumberFormat="1" applyFont="1" applyFill="1" applyBorder="1" applyProtection="1">
      <protection locked="0"/>
    </xf>
    <xf numFmtId="0" fontId="20" fillId="0" borderId="0" xfId="2" applyFont="1" applyAlignment="1">
      <alignment horizontal="centerContinuous"/>
    </xf>
    <xf numFmtId="0" fontId="20" fillId="0" borderId="0" xfId="2" applyFont="1"/>
    <xf numFmtId="0" fontId="20" fillId="2" borderId="0" xfId="2" applyFont="1" applyFill="1"/>
    <xf numFmtId="3" fontId="20" fillId="2" borderId="8" xfId="2" applyNumberFormat="1" applyFont="1" applyFill="1" applyBorder="1" applyAlignment="1" applyProtection="1">
      <alignment shrinkToFit="1"/>
      <protection locked="0"/>
    </xf>
    <xf numFmtId="0" fontId="25" fillId="0" borderId="0" xfId="2" applyFont="1" applyAlignment="1">
      <alignment horizontal="right"/>
    </xf>
    <xf numFmtId="0" fontId="25" fillId="0" borderId="0" xfId="2" applyFont="1"/>
    <xf numFmtId="0" fontId="20" fillId="3" borderId="0" xfId="2" applyFont="1" applyFill="1"/>
    <xf numFmtId="0" fontId="20" fillId="0" borderId="14" xfId="2" applyFont="1" applyBorder="1"/>
    <xf numFmtId="0" fontId="2" fillId="0" borderId="17" xfId="2" applyBorder="1"/>
    <xf numFmtId="0" fontId="2" fillId="0" borderId="0" xfId="13" applyAlignment="1">
      <alignment horizontal="left"/>
    </xf>
    <xf numFmtId="0" fontId="2" fillId="0" borderId="0" xfId="13"/>
    <xf numFmtId="0" fontId="2" fillId="0" borderId="0" xfId="13" applyAlignment="1">
      <alignment horizontal="centerContinuous"/>
    </xf>
    <xf numFmtId="0" fontId="8" fillId="0" borderId="0" xfId="13" applyFont="1"/>
    <xf numFmtId="0" fontId="8" fillId="0" borderId="0" xfId="13" applyFont="1" applyAlignment="1">
      <alignment horizontal="right"/>
    </xf>
    <xf numFmtId="49" fontId="2" fillId="2" borderId="8" xfId="13" applyNumberFormat="1" applyFill="1" applyBorder="1" applyAlignment="1" applyProtection="1">
      <alignment shrinkToFit="1"/>
      <protection locked="0"/>
    </xf>
    <xf numFmtId="49" fontId="2" fillId="3" borderId="0" xfId="13" applyNumberFormat="1" applyFill="1" applyAlignment="1" applyProtection="1">
      <alignment shrinkToFit="1"/>
      <protection locked="0"/>
    </xf>
    <xf numFmtId="0" fontId="2" fillId="2" borderId="8" xfId="13" applyFill="1" applyBorder="1" applyAlignment="1" applyProtection="1">
      <alignment shrinkToFit="1"/>
      <protection locked="0"/>
    </xf>
    <xf numFmtId="0" fontId="2" fillId="3" borderId="0" xfId="13" applyFill="1" applyAlignment="1" applyProtection="1">
      <alignment shrinkToFit="1"/>
      <protection locked="0"/>
    </xf>
    <xf numFmtId="3" fontId="2" fillId="2" borderId="8" xfId="13" applyNumberFormat="1" applyFill="1" applyBorder="1" applyAlignment="1" applyProtection="1">
      <alignment shrinkToFit="1"/>
      <protection locked="0"/>
    </xf>
    <xf numFmtId="3" fontId="2" fillId="3" borderId="0" xfId="13" applyNumberFormat="1" applyFill="1" applyAlignment="1" applyProtection="1">
      <alignment shrinkToFit="1"/>
      <protection locked="0"/>
    </xf>
    <xf numFmtId="0" fontId="2" fillId="2" borderId="0" xfId="13" applyFill="1"/>
    <xf numFmtId="0" fontId="2" fillId="3" borderId="0" xfId="13" applyFill="1"/>
    <xf numFmtId="165" fontId="2" fillId="2" borderId="8" xfId="13" applyNumberFormat="1" applyFill="1" applyBorder="1" applyAlignment="1" applyProtection="1">
      <alignment shrinkToFit="1"/>
      <protection locked="0"/>
    </xf>
    <xf numFmtId="165" fontId="2" fillId="0" borderId="0" xfId="13" applyNumberFormat="1" applyAlignment="1" applyProtection="1">
      <alignment shrinkToFit="1"/>
      <protection locked="0"/>
    </xf>
    <xf numFmtId="49" fontId="24" fillId="0" borderId="0" xfId="15" applyNumberFormat="1" applyFill="1" applyBorder="1" applyAlignment="1" applyProtection="1">
      <alignment shrinkToFit="1"/>
      <protection locked="0"/>
    </xf>
    <xf numFmtId="0" fontId="7" fillId="0" borderId="0" xfId="13" applyFont="1" applyAlignment="1">
      <alignment horizontal="left"/>
    </xf>
    <xf numFmtId="0" fontId="8" fillId="0" borderId="0" xfId="13" applyFont="1" applyAlignment="1">
      <alignment horizontal="centerContinuous"/>
    </xf>
    <xf numFmtId="0" fontId="8" fillId="0" borderId="0" xfId="13" applyFont="1" applyAlignment="1">
      <alignment horizontal="center" wrapText="1"/>
    </xf>
    <xf numFmtId="0" fontId="8" fillId="0" borderId="0" xfId="13" applyFont="1" applyAlignment="1">
      <alignment horizontal="left"/>
    </xf>
    <xf numFmtId="166" fontId="2" fillId="4" borderId="1" xfId="13" applyNumberFormat="1" applyFill="1" applyBorder="1"/>
    <xf numFmtId="164" fontId="2" fillId="4" borderId="1" xfId="13" applyNumberFormat="1" applyFill="1" applyBorder="1"/>
    <xf numFmtId="166" fontId="2" fillId="2" borderId="1" xfId="13" applyNumberFormat="1" applyFill="1" applyBorder="1" applyProtection="1">
      <protection locked="0"/>
    </xf>
    <xf numFmtId="166" fontId="2" fillId="5" borderId="1" xfId="13" applyNumberFormat="1" applyFill="1" applyBorder="1" applyProtection="1">
      <protection locked="0"/>
    </xf>
    <xf numFmtId="166" fontId="2" fillId="5" borderId="2" xfId="13" applyNumberFormat="1" applyFill="1" applyBorder="1" applyProtection="1">
      <protection locked="0"/>
    </xf>
    <xf numFmtId="164" fontId="2" fillId="6" borderId="2" xfId="13" applyNumberFormat="1" applyFill="1" applyBorder="1"/>
    <xf numFmtId="164" fontId="2" fillId="5" borderId="2" xfId="13" applyNumberFormat="1" applyFill="1" applyBorder="1" applyProtection="1">
      <protection locked="0"/>
    </xf>
    <xf numFmtId="164" fontId="2" fillId="2" borderId="1" xfId="13" applyNumberFormat="1" applyFill="1" applyBorder="1" applyProtection="1">
      <protection locked="0"/>
    </xf>
    <xf numFmtId="164" fontId="2" fillId="5" borderId="1" xfId="13" applyNumberFormat="1" applyFill="1" applyBorder="1" applyProtection="1">
      <protection locked="0"/>
    </xf>
    <xf numFmtId="164" fontId="2" fillId="2" borderId="2" xfId="13" applyNumberFormat="1" applyFill="1" applyBorder="1" applyProtection="1">
      <protection locked="0"/>
    </xf>
    <xf numFmtId="49" fontId="11" fillId="5" borderId="1" xfId="13" applyNumberFormat="1" applyFont="1" applyFill="1" applyBorder="1" applyProtection="1">
      <protection locked="0"/>
    </xf>
    <xf numFmtId="166" fontId="2" fillId="0" borderId="2" xfId="13" applyNumberFormat="1" applyBorder="1"/>
    <xf numFmtId="166" fontId="2" fillId="0" borderId="9" xfId="13" applyNumberFormat="1" applyBorder="1"/>
    <xf numFmtId="166" fontId="2" fillId="7" borderId="10" xfId="13" applyNumberFormat="1" applyFill="1" applyBorder="1"/>
    <xf numFmtId="0" fontId="12" fillId="0" borderId="0" xfId="13" applyFont="1"/>
    <xf numFmtId="0" fontId="2" fillId="0" borderId="9" xfId="13" applyBorder="1"/>
    <xf numFmtId="0" fontId="8" fillId="0" borderId="0" xfId="13" applyFont="1" applyAlignment="1">
      <alignment wrapText="1"/>
    </xf>
    <xf numFmtId="6" fontId="2" fillId="2" borderId="2" xfId="13" applyNumberFormat="1" applyFill="1" applyBorder="1"/>
    <xf numFmtId="6" fontId="2" fillId="6" borderId="2" xfId="13" applyNumberFormat="1" applyFill="1" applyBorder="1"/>
    <xf numFmtId="49" fontId="2" fillId="5" borderId="1" xfId="13" applyNumberFormat="1" applyFill="1" applyBorder="1" applyProtection="1">
      <protection locked="0"/>
    </xf>
    <xf numFmtId="6" fontId="2" fillId="5" borderId="2" xfId="13" applyNumberFormat="1" applyFill="1" applyBorder="1" applyProtection="1">
      <protection locked="0"/>
    </xf>
    <xf numFmtId="6" fontId="2" fillId="5" borderId="1" xfId="13" applyNumberFormat="1" applyFill="1" applyBorder="1" applyProtection="1">
      <protection locked="0"/>
    </xf>
    <xf numFmtId="49" fontId="2" fillId="5" borderId="3" xfId="13" applyNumberFormat="1" applyFill="1" applyBorder="1" applyProtection="1">
      <protection locked="0"/>
    </xf>
    <xf numFmtId="49" fontId="2" fillId="5" borderId="4" xfId="13" applyNumberFormat="1" applyFill="1" applyBorder="1" applyProtection="1">
      <protection locked="0"/>
    </xf>
    <xf numFmtId="166" fontId="2" fillId="5" borderId="11" xfId="13" applyNumberFormat="1" applyFill="1" applyBorder="1" applyProtection="1">
      <protection locked="0"/>
    </xf>
    <xf numFmtId="166" fontId="2" fillId="5" borderId="4" xfId="13" applyNumberFormat="1" applyFill="1" applyBorder="1" applyProtection="1">
      <protection locked="0"/>
    </xf>
    <xf numFmtId="0" fontId="2" fillId="2" borderId="1" xfId="13" applyFill="1" applyBorder="1"/>
    <xf numFmtId="0" fontId="2" fillId="2" borderId="2" xfId="13" applyFill="1" applyBorder="1"/>
    <xf numFmtId="49" fontId="2" fillId="2" borderId="1" xfId="13" applyNumberFormat="1" applyFill="1" applyBorder="1" applyProtection="1">
      <protection locked="0"/>
    </xf>
    <xf numFmtId="166" fontId="2" fillId="7" borderId="3" xfId="13" applyNumberFormat="1" applyFill="1" applyBorder="1"/>
    <xf numFmtId="166" fontId="2" fillId="7" borderId="0" xfId="13" applyNumberFormat="1" applyFill="1"/>
    <xf numFmtId="0" fontId="2" fillId="0" borderId="12" xfId="13" applyBorder="1"/>
    <xf numFmtId="0" fontId="2" fillId="7" borderId="0" xfId="13" applyFill="1"/>
    <xf numFmtId="0" fontId="2" fillId="5" borderId="2" xfId="13" applyFill="1" applyBorder="1" applyProtection="1">
      <protection locked="0"/>
    </xf>
    <xf numFmtId="166" fontId="2" fillId="7" borderId="0" xfId="13" applyNumberFormat="1" applyFill="1" applyProtection="1">
      <protection locked="0"/>
    </xf>
    <xf numFmtId="164" fontId="2" fillId="6" borderId="1" xfId="13" applyNumberFormat="1" applyFill="1" applyBorder="1"/>
    <xf numFmtId="166" fontId="2" fillId="4" borderId="1" xfId="13" applyNumberFormat="1" applyFill="1" applyBorder="1" applyProtection="1">
      <protection locked="0"/>
    </xf>
    <xf numFmtId="166" fontId="2" fillId="7" borderId="2" xfId="13" applyNumberFormat="1" applyFill="1" applyBorder="1"/>
    <xf numFmtId="166" fontId="2" fillId="4" borderId="2" xfId="13" applyNumberFormat="1" applyFill="1" applyBorder="1"/>
    <xf numFmtId="164" fontId="2" fillId="2" borderId="13" xfId="13" applyNumberFormat="1" applyFill="1" applyBorder="1" applyProtection="1">
      <protection locked="0"/>
    </xf>
    <xf numFmtId="164" fontId="2" fillId="5" borderId="3" xfId="13" applyNumberFormat="1" applyFill="1" applyBorder="1" applyProtection="1">
      <protection locked="0"/>
    </xf>
    <xf numFmtId="164" fontId="2" fillId="5" borderId="13" xfId="13" applyNumberFormat="1" applyFill="1" applyBorder="1" applyProtection="1">
      <protection locked="0"/>
    </xf>
    <xf numFmtId="0" fontId="2" fillId="0" borderId="14" xfId="13" applyBorder="1" applyAlignment="1">
      <alignment horizontal="left"/>
    </xf>
    <xf numFmtId="0" fontId="8" fillId="0" borderId="14" xfId="13" applyFont="1" applyBorder="1"/>
    <xf numFmtId="0" fontId="2" fillId="0" borderId="14" xfId="13" applyBorder="1"/>
    <xf numFmtId="164" fontId="2" fillId="2" borderId="2" xfId="13" applyNumberFormat="1" applyFill="1" applyBorder="1"/>
    <xf numFmtId="0" fontId="2" fillId="0" borderId="0" xfId="13" applyAlignment="1">
      <alignment horizontal="right"/>
    </xf>
    <xf numFmtId="10" fontId="2" fillId="5" borderId="2" xfId="13" applyNumberFormat="1" applyFill="1" applyBorder="1" applyProtection="1">
      <protection locked="0"/>
    </xf>
    <xf numFmtId="166" fontId="2" fillId="3" borderId="0" xfId="13" applyNumberFormat="1" applyFill="1" applyProtection="1">
      <protection locked="0"/>
    </xf>
    <xf numFmtId="166" fontId="2" fillId="3" borderId="0" xfId="13" applyNumberFormat="1" applyFill="1"/>
    <xf numFmtId="164" fontId="2" fillId="0" borderId="0" xfId="13" applyNumberFormat="1"/>
    <xf numFmtId="164" fontId="2" fillId="6" borderId="11" xfId="13" applyNumberFormat="1" applyFill="1" applyBorder="1"/>
    <xf numFmtId="166" fontId="2" fillId="4" borderId="11" xfId="13" applyNumberFormat="1" applyFill="1" applyBorder="1"/>
    <xf numFmtId="164" fontId="2" fillId="6" borderId="15" xfId="13" applyNumberFormat="1" applyFill="1" applyBorder="1"/>
    <xf numFmtId="0" fontId="2" fillId="0" borderId="8" xfId="2" applyBorder="1"/>
    <xf numFmtId="166" fontId="2" fillId="7" borderId="14" xfId="2" applyNumberFormat="1" applyFill="1" applyBorder="1"/>
    <xf numFmtId="7" fontId="2" fillId="5" borderId="2" xfId="2" applyNumberFormat="1" applyFill="1" applyBorder="1" applyProtection="1">
      <protection locked="0"/>
    </xf>
    <xf numFmtId="8" fontId="27" fillId="0" borderId="0" xfId="2" applyNumberFormat="1" applyFont="1"/>
    <xf numFmtId="0" fontId="27" fillId="0" borderId="0" xfId="2" applyFont="1"/>
    <xf numFmtId="170" fontId="2" fillId="0" borderId="0" xfId="2" applyNumberFormat="1"/>
    <xf numFmtId="0" fontId="4" fillId="0" borderId="0" xfId="7" applyFont="1"/>
    <xf numFmtId="3" fontId="6" fillId="0" borderId="0" xfId="7" applyNumberFormat="1"/>
    <xf numFmtId="0" fontId="6" fillId="0" borderId="0" xfId="7"/>
    <xf numFmtId="0" fontId="4" fillId="16" borderId="2" xfId="7" applyFont="1" applyFill="1" applyBorder="1" applyAlignment="1">
      <alignment horizontal="center" vertical="center" wrapText="1"/>
    </xf>
    <xf numFmtId="0" fontId="30" fillId="16" borderId="2" xfId="2" applyFont="1" applyFill="1" applyBorder="1" applyAlignment="1">
      <alignment horizontal="center" vertical="center" wrapText="1"/>
    </xf>
    <xf numFmtId="0" fontId="6" fillId="0" borderId="0" xfId="7" applyAlignment="1">
      <alignment horizontal="center" wrapText="1"/>
    </xf>
    <xf numFmtId="0" fontId="31" fillId="0" borderId="0" xfId="2" applyFont="1"/>
    <xf numFmtId="0" fontId="31" fillId="0" borderId="2" xfId="2" applyFont="1" applyBorder="1"/>
    <xf numFmtId="164" fontId="31" fillId="0" borderId="2" xfId="16" applyNumberFormat="1" applyFont="1" applyBorder="1" applyAlignment="1">
      <alignment horizontal="center" vertical="center"/>
    </xf>
    <xf numFmtId="0" fontId="31" fillId="0" borderId="2" xfId="2" applyFont="1" applyBorder="1" applyAlignment="1">
      <alignment horizontal="right"/>
    </xf>
    <xf numFmtId="0" fontId="5" fillId="0" borderId="0" xfId="2" applyFont="1"/>
    <xf numFmtId="0" fontId="31" fillId="3" borderId="2" xfId="2" applyFont="1" applyFill="1" applyBorder="1"/>
    <xf numFmtId="164" fontId="5" fillId="16" borderId="2" xfId="16" applyNumberFormat="1" applyFont="1" applyFill="1" applyBorder="1" applyAlignment="1">
      <alignment horizontal="center" vertical="center"/>
    </xf>
    <xf numFmtId="164" fontId="5" fillId="16" borderId="2" xfId="9" applyNumberFormat="1" applyFont="1" applyFill="1" applyBorder="1" applyAlignment="1">
      <alignment horizontal="center" vertical="center"/>
    </xf>
    <xf numFmtId="0" fontId="32" fillId="0" borderId="0" xfId="0" applyFont="1"/>
    <xf numFmtId="0" fontId="33" fillId="16" borderId="18" xfId="0" applyFont="1" applyFill="1" applyBorder="1" applyAlignment="1">
      <alignment horizontal="center" vertical="center" wrapText="1"/>
    </xf>
    <xf numFmtId="0" fontId="33" fillId="16" borderId="19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vertical="center" wrapText="1"/>
    </xf>
    <xf numFmtId="6" fontId="34" fillId="0" borderId="21" xfId="0" applyNumberFormat="1" applyFont="1" applyBorder="1" applyAlignment="1">
      <alignment horizontal="center" vertical="center"/>
    </xf>
    <xf numFmtId="0" fontId="35" fillId="17" borderId="20" xfId="0" applyFont="1" applyFill="1" applyBorder="1" applyAlignment="1">
      <alignment horizontal="center" vertical="center"/>
    </xf>
    <xf numFmtId="6" fontId="35" fillId="17" borderId="21" xfId="0" applyNumberFormat="1" applyFont="1" applyFill="1" applyBorder="1" applyAlignment="1">
      <alignment horizontal="center" vertical="center"/>
    </xf>
    <xf numFmtId="0" fontId="34" fillId="0" borderId="22" xfId="0" applyFont="1" applyBorder="1" applyAlignment="1">
      <alignment vertical="center"/>
    </xf>
    <xf numFmtId="6" fontId="34" fillId="0" borderId="20" xfId="0" applyNumberFormat="1" applyFont="1" applyBorder="1" applyAlignment="1">
      <alignment horizontal="center" vertical="center"/>
    </xf>
    <xf numFmtId="0" fontId="36" fillId="0" borderId="20" xfId="0" applyFont="1" applyBorder="1" applyAlignment="1">
      <alignment vertical="center"/>
    </xf>
    <xf numFmtId="0" fontId="33" fillId="17" borderId="20" xfId="0" applyFont="1" applyFill="1" applyBorder="1" applyAlignment="1">
      <alignment horizontal="center" vertical="center"/>
    </xf>
    <xf numFmtId="6" fontId="33" fillId="17" borderId="21" xfId="0" applyNumberFormat="1" applyFont="1" applyFill="1" applyBorder="1" applyAlignment="1">
      <alignment horizontal="center" vertical="center"/>
    </xf>
    <xf numFmtId="0" fontId="5" fillId="16" borderId="2" xfId="2" applyFont="1" applyFill="1" applyBorder="1" applyAlignment="1">
      <alignment horizontal="center"/>
    </xf>
    <xf numFmtId="164" fontId="5" fillId="16" borderId="2" xfId="2" applyNumberFormat="1" applyFont="1" applyFill="1" applyBorder="1" applyAlignment="1">
      <alignment horizontal="center" vertical="center"/>
    </xf>
    <xf numFmtId="0" fontId="37" fillId="0" borderId="0" xfId="7" applyFont="1"/>
    <xf numFmtId="0" fontId="6" fillId="9" borderId="0" xfId="7" applyFill="1"/>
    <xf numFmtId="0" fontId="6" fillId="0" borderId="0" xfId="7" applyAlignment="1">
      <alignment wrapText="1"/>
    </xf>
    <xf numFmtId="0" fontId="38" fillId="0" borderId="0" xfId="0" applyFont="1" applyAlignment="1">
      <alignment horizontal="center" vertical="center" readingOrder="1"/>
    </xf>
    <xf numFmtId="0" fontId="39" fillId="0" borderId="0" xfId="2" applyFont="1" applyAlignment="1">
      <alignment horizontal="left" vertical="center" wrapText="1"/>
    </xf>
    <xf numFmtId="9" fontId="6" fillId="0" borderId="0" xfId="3" applyFont="1" applyFill="1"/>
    <xf numFmtId="10" fontId="6" fillId="9" borderId="0" xfId="3" applyNumberFormat="1" applyFont="1" applyFill="1"/>
    <xf numFmtId="0" fontId="39" fillId="9" borderId="0" xfId="7" applyFont="1" applyFill="1" applyAlignment="1">
      <alignment horizontal="left" vertical="center"/>
    </xf>
    <xf numFmtId="9" fontId="6" fillId="9" borderId="0" xfId="3" applyFont="1" applyFill="1"/>
    <xf numFmtId="0" fontId="5" fillId="9" borderId="0" xfId="2" applyFont="1" applyFill="1"/>
    <xf numFmtId="9" fontId="6" fillId="0" borderId="0" xfId="7" applyNumberFormat="1"/>
    <xf numFmtId="0" fontId="40" fillId="0" borderId="0" xfId="7" applyFont="1"/>
    <xf numFmtId="0" fontId="6" fillId="0" borderId="2" xfId="7" applyBorder="1" applyAlignment="1">
      <alignment horizontal="right"/>
    </xf>
    <xf numFmtId="0" fontId="6" fillId="0" borderId="2" xfId="7" applyBorder="1" applyAlignment="1">
      <alignment horizontal="right" wrapText="1"/>
    </xf>
    <xf numFmtId="6" fontId="6" fillId="0" borderId="0" xfId="7" applyNumberFormat="1"/>
    <xf numFmtId="0" fontId="6" fillId="3" borderId="0" xfId="7" applyFill="1"/>
    <xf numFmtId="6" fontId="6" fillId="0" borderId="0" xfId="7" applyNumberFormat="1" applyAlignment="1">
      <alignment horizontal="right"/>
    </xf>
    <xf numFmtId="164" fontId="6" fillId="3" borderId="0" xfId="16" applyNumberFormat="1" applyFont="1" applyFill="1" applyAlignment="1">
      <alignment horizontal="right"/>
    </xf>
    <xf numFmtId="164" fontId="6" fillId="3" borderId="0" xfId="16" applyNumberFormat="1" applyFont="1" applyFill="1" applyAlignment="1">
      <alignment horizontal="right" vertical="top"/>
    </xf>
    <xf numFmtId="6" fontId="6" fillId="0" borderId="0" xfId="18" applyNumberFormat="1" applyAlignment="1">
      <alignment horizontal="right"/>
    </xf>
    <xf numFmtId="6" fontId="6" fillId="0" borderId="0" xfId="18" applyNumberFormat="1"/>
    <xf numFmtId="6" fontId="6" fillId="0" borderId="0" xfId="19" applyNumberFormat="1"/>
    <xf numFmtId="164" fontId="6" fillId="0" borderId="0" xfId="7" applyNumberFormat="1" applyAlignment="1">
      <alignment vertical="center"/>
    </xf>
    <xf numFmtId="0" fontId="0" fillId="0" borderId="0" xfId="7" applyFont="1"/>
    <xf numFmtId="0" fontId="6" fillId="0" borderId="1" xfId="7" applyBorder="1" applyAlignment="1">
      <alignment horizontal="right"/>
    </xf>
    <xf numFmtId="0" fontId="6" fillId="0" borderId="2" xfId="7" applyBorder="1" applyAlignment="1">
      <alignment horizontal="center" wrapText="1"/>
    </xf>
    <xf numFmtId="172" fontId="0" fillId="0" borderId="0" xfId="20" applyNumberFormat="1" applyFont="1" applyFill="1"/>
    <xf numFmtId="172" fontId="6" fillId="0" borderId="0" xfId="7" applyNumberFormat="1"/>
    <xf numFmtId="0" fontId="6" fillId="0" borderId="2" xfId="7" applyBorder="1" applyAlignment="1">
      <alignment wrapText="1"/>
    </xf>
    <xf numFmtId="167" fontId="31" fillId="0" borderId="0" xfId="9" applyNumberFormat="1" applyFont="1" applyFill="1"/>
    <xf numFmtId="167" fontId="31" fillId="0" borderId="0" xfId="21" applyNumberFormat="1" applyFont="1"/>
    <xf numFmtId="167" fontId="31" fillId="0" borderId="0" xfId="9" applyNumberFormat="1" applyFont="1"/>
    <xf numFmtId="167" fontId="6" fillId="3" borderId="0" xfId="21" applyNumberFormat="1" applyFont="1" applyFill="1"/>
    <xf numFmtId="167" fontId="31" fillId="0" borderId="0" xfId="22" applyNumberFormat="1" applyFont="1"/>
    <xf numFmtId="167" fontId="41" fillId="0" borderId="0" xfId="21" applyNumberFormat="1" applyFont="1"/>
    <xf numFmtId="167" fontId="0" fillId="9" borderId="0" xfId="9" applyNumberFormat="1" applyFont="1" applyFill="1"/>
    <xf numFmtId="167" fontId="6" fillId="9" borderId="0" xfId="7" applyNumberFormat="1" applyFill="1"/>
    <xf numFmtId="9" fontId="0" fillId="9" borderId="0" xfId="20" applyFont="1" applyFill="1"/>
    <xf numFmtId="0" fontId="42" fillId="9" borderId="0" xfId="7" applyFont="1" applyFill="1"/>
    <xf numFmtId="38" fontId="6" fillId="9" borderId="0" xfId="7" applyNumberFormat="1" applyFill="1"/>
    <xf numFmtId="0" fontId="40" fillId="9" borderId="14" xfId="7" applyFont="1" applyFill="1" applyBorder="1" applyAlignment="1">
      <alignment horizontal="center"/>
    </xf>
    <xf numFmtId="0" fontId="40" fillId="9" borderId="14" xfId="7" applyFont="1" applyFill="1" applyBorder="1" applyAlignment="1">
      <alignment horizontal="center" wrapText="1"/>
    </xf>
    <xf numFmtId="5" fontId="6" fillId="9" borderId="0" xfId="7" applyNumberFormat="1" applyFill="1"/>
    <xf numFmtId="167" fontId="43" fillId="9" borderId="0" xfId="9" applyNumberFormat="1" applyFont="1" applyFill="1"/>
    <xf numFmtId="0" fontId="29" fillId="9" borderId="0" xfId="7" applyFont="1" applyFill="1"/>
    <xf numFmtId="38" fontId="29" fillId="9" borderId="0" xfId="7" applyNumberFormat="1" applyFont="1" applyFill="1"/>
    <xf numFmtId="5" fontId="29" fillId="9" borderId="0" xfId="7" applyNumberFormat="1" applyFont="1" applyFill="1"/>
    <xf numFmtId="0" fontId="44" fillId="9" borderId="0" xfId="7" applyFont="1" applyFill="1"/>
    <xf numFmtId="167" fontId="29" fillId="9" borderId="0" xfId="7" applyNumberFormat="1" applyFont="1" applyFill="1"/>
    <xf numFmtId="171" fontId="45" fillId="9" borderId="0" xfId="23" applyNumberFormat="1" applyFont="1" applyFill="1"/>
    <xf numFmtId="44" fontId="29" fillId="9" borderId="0" xfId="23" applyFont="1" applyFill="1"/>
    <xf numFmtId="167" fontId="46" fillId="9" borderId="0" xfId="7" applyNumberFormat="1" applyFont="1" applyFill="1"/>
    <xf numFmtId="171" fontId="46" fillId="9" borderId="0" xfId="23" applyNumberFormat="1" applyFont="1" applyFill="1"/>
    <xf numFmtId="171" fontId="45" fillId="9" borderId="0" xfId="7" applyNumberFormat="1" applyFont="1" applyFill="1"/>
    <xf numFmtId="171" fontId="43" fillId="9" borderId="0" xfId="7" applyNumberFormat="1" applyFont="1" applyFill="1"/>
    <xf numFmtId="0" fontId="47" fillId="9" borderId="0" xfId="7" applyFont="1" applyFill="1"/>
    <xf numFmtId="10" fontId="48" fillId="9" borderId="0" xfId="20" applyNumberFormat="1" applyFont="1" applyFill="1"/>
    <xf numFmtId="0" fontId="1" fillId="0" borderId="0" xfId="1"/>
    <xf numFmtId="0" fontId="49" fillId="0" borderId="0" xfId="0" applyFont="1" applyAlignment="1">
      <alignment horizontal="left" vertical="center" readingOrder="1"/>
    </xf>
    <xf numFmtId="0" fontId="50" fillId="0" borderId="0" xfId="0" applyFont="1" applyAlignment="1">
      <alignment horizontal="center" vertical="center" readingOrder="1"/>
    </xf>
    <xf numFmtId="0" fontId="6" fillId="2" borderId="2" xfId="7" applyFill="1" applyBorder="1" applyAlignment="1">
      <alignment horizontal="center" wrapText="1"/>
    </xf>
    <xf numFmtId="0" fontId="51" fillId="0" borderId="0" xfId="0" applyFont="1" applyAlignment="1">
      <alignment horizontal="left" vertical="center" readingOrder="1"/>
    </xf>
    <xf numFmtId="0" fontId="6" fillId="0" borderId="2" xfId="7" applyBorder="1" applyAlignment="1">
      <alignment horizontal="center" vertical="center" wrapText="1"/>
    </xf>
    <xf numFmtId="0" fontId="6" fillId="0" borderId="23" xfId="7" applyBorder="1"/>
    <xf numFmtId="0" fontId="6" fillId="0" borderId="2" xfId="7" applyBorder="1" applyAlignment="1">
      <alignment horizontal="left" vertical="center" wrapText="1"/>
    </xf>
    <xf numFmtId="5" fontId="6" fillId="0" borderId="2" xfId="16" applyNumberFormat="1" applyFont="1" applyFill="1" applyBorder="1" applyAlignment="1">
      <alignment horizontal="center" vertical="center"/>
    </xf>
    <xf numFmtId="10" fontId="6" fillId="0" borderId="2" xfId="20" applyNumberFormat="1" applyFont="1" applyFill="1" applyBorder="1" applyAlignment="1">
      <alignment horizontal="center" vertical="center"/>
    </xf>
    <xf numFmtId="164" fontId="6" fillId="0" borderId="2" xfId="16" applyNumberFormat="1" applyFont="1" applyFill="1" applyBorder="1" applyAlignment="1">
      <alignment horizontal="center" vertical="center"/>
    </xf>
    <xf numFmtId="164" fontId="6" fillId="0" borderId="2" xfId="22" applyNumberFormat="1" applyFont="1" applyFill="1" applyBorder="1" applyAlignment="1">
      <alignment horizontal="center" vertical="center"/>
    </xf>
    <xf numFmtId="5" fontId="4" fillId="16" borderId="2" xfId="16" applyNumberFormat="1" applyFont="1" applyFill="1" applyBorder="1" applyAlignment="1">
      <alignment horizontal="center" vertical="center"/>
    </xf>
    <xf numFmtId="10" fontId="4" fillId="16" borderId="2" xfId="20" applyNumberFormat="1" applyFont="1" applyFill="1" applyBorder="1" applyAlignment="1">
      <alignment horizontal="center" vertical="center"/>
    </xf>
    <xf numFmtId="164" fontId="4" fillId="16" borderId="2" xfId="22" applyNumberFormat="1" applyFont="1" applyFill="1" applyBorder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52" fillId="0" borderId="0" xfId="17" applyFont="1"/>
    <xf numFmtId="38" fontId="6" fillId="0" borderId="0" xfId="17" applyNumberFormat="1" applyFont="1"/>
    <xf numFmtId="171" fontId="6" fillId="0" borderId="0" xfId="16" applyNumberFormat="1" applyFont="1"/>
    <xf numFmtId="0" fontId="6" fillId="0" borderId="0" xfId="17" applyFont="1"/>
    <xf numFmtId="0" fontId="4" fillId="16" borderId="2" xfId="17" applyFont="1" applyFill="1" applyBorder="1" applyAlignment="1">
      <alignment horizontal="center" vertical="center" wrapText="1"/>
    </xf>
    <xf numFmtId="171" fontId="4" fillId="16" borderId="2" xfId="16" applyNumberFormat="1" applyFont="1" applyFill="1" applyBorder="1" applyAlignment="1">
      <alignment horizontal="center" vertical="center" wrapText="1"/>
    </xf>
    <xf numFmtId="38" fontId="4" fillId="16" borderId="2" xfId="17" applyNumberFormat="1" applyFont="1" applyFill="1" applyBorder="1" applyAlignment="1">
      <alignment horizontal="center" vertical="center" wrapText="1"/>
    </xf>
    <xf numFmtId="37" fontId="4" fillId="16" borderId="2" xfId="17" applyNumberFormat="1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31" fillId="0" borderId="2" xfId="2" applyFont="1" applyBorder="1" applyAlignment="1">
      <alignment vertical="center"/>
    </xf>
    <xf numFmtId="164" fontId="31" fillId="0" borderId="2" xfId="16" applyNumberFormat="1" applyFont="1" applyFill="1" applyBorder="1" applyAlignment="1">
      <alignment horizontal="center" vertical="center"/>
    </xf>
    <xf numFmtId="164" fontId="6" fillId="0" borderId="2" xfId="16" applyNumberFormat="1" applyFont="1" applyBorder="1" applyAlignment="1">
      <alignment horizontal="center" vertical="center"/>
    </xf>
    <xf numFmtId="0" fontId="31" fillId="3" borderId="2" xfId="2" applyFont="1" applyFill="1" applyBorder="1" applyAlignment="1">
      <alignment vertical="center"/>
    </xf>
    <xf numFmtId="164" fontId="4" fillId="16" borderId="2" xfId="17" applyNumberFormat="1" applyFont="1" applyFill="1" applyBorder="1" applyAlignment="1">
      <alignment horizontal="center" vertical="center" wrapText="1"/>
    </xf>
    <xf numFmtId="0" fontId="53" fillId="0" borderId="0" xfId="2" applyFont="1"/>
    <xf numFmtId="0" fontId="2" fillId="0" borderId="0" xfId="2" quotePrefix="1"/>
    <xf numFmtId="0" fontId="28" fillId="0" borderId="0" xfId="7" applyFont="1"/>
    <xf numFmtId="164" fontId="6" fillId="0" borderId="0" xfId="7" applyNumberFormat="1"/>
    <xf numFmtId="5" fontId="6" fillId="0" borderId="0" xfId="7" applyNumberFormat="1"/>
    <xf numFmtId="164" fontId="6" fillId="0" borderId="0" xfId="23" applyNumberFormat="1" applyFont="1"/>
    <xf numFmtId="9" fontId="6" fillId="0" borderId="0" xfId="20" applyFont="1"/>
    <xf numFmtId="49" fontId="4" fillId="16" borderId="2" xfId="7" applyNumberFormat="1" applyFont="1" applyFill="1" applyBorder="1" applyAlignment="1">
      <alignment horizontal="center" vertical="center" wrapText="1"/>
    </xf>
    <xf numFmtId="164" fontId="4" fillId="16" borderId="2" xfId="7" applyNumberFormat="1" applyFont="1" applyFill="1" applyBorder="1" applyAlignment="1">
      <alignment horizontal="center" vertical="center" wrapText="1"/>
    </xf>
    <xf numFmtId="9" fontId="4" fillId="16" borderId="2" xfId="20" applyFont="1" applyFill="1" applyBorder="1" applyAlignment="1">
      <alignment horizontal="center" vertical="center" wrapText="1"/>
    </xf>
    <xf numFmtId="164" fontId="4" fillId="16" borderId="2" xfId="23" applyNumberFormat="1" applyFont="1" applyFill="1" applyBorder="1" applyAlignment="1">
      <alignment horizontal="center" vertical="center" wrapText="1"/>
    </xf>
    <xf numFmtId="0" fontId="6" fillId="0" borderId="0" xfId="7" applyAlignment="1">
      <alignment vertical="center" wrapText="1"/>
    </xf>
    <xf numFmtId="10" fontId="6" fillId="0" borderId="2" xfId="7" applyNumberFormat="1" applyBorder="1" applyAlignment="1">
      <alignment horizontal="center" vertical="center"/>
    </xf>
    <xf numFmtId="5" fontId="6" fillId="0" borderId="2" xfId="9" applyNumberFormat="1" applyFont="1" applyFill="1" applyBorder="1" applyAlignment="1">
      <alignment horizontal="center" vertical="center"/>
    </xf>
    <xf numFmtId="164" fontId="6" fillId="0" borderId="2" xfId="23" applyNumberFormat="1" applyFont="1" applyFill="1" applyBorder="1" applyAlignment="1">
      <alignment horizontal="center" vertical="center"/>
    </xf>
    <xf numFmtId="0" fontId="31" fillId="0" borderId="2" xfId="2" applyFont="1" applyBorder="1" applyAlignment="1">
      <alignment horizontal="right" vertical="center"/>
    </xf>
    <xf numFmtId="0" fontId="6" fillId="0" borderId="2" xfId="7" applyBorder="1" applyAlignment="1">
      <alignment vertical="center"/>
    </xf>
    <xf numFmtId="0" fontId="31" fillId="0" borderId="2" xfId="8" applyFont="1" applyBorder="1" applyAlignment="1">
      <alignment vertical="center"/>
    </xf>
    <xf numFmtId="0" fontId="6" fillId="0" borderId="0" xfId="8"/>
    <xf numFmtId="164" fontId="4" fillId="16" borderId="2" xfId="7" applyNumberFormat="1" applyFont="1" applyFill="1" applyBorder="1" applyAlignment="1">
      <alignment horizontal="center" vertical="center"/>
    </xf>
    <xf numFmtId="0" fontId="6" fillId="0" borderId="0" xfId="7" applyAlignment="1">
      <alignment vertical="center"/>
    </xf>
    <xf numFmtId="164" fontId="4" fillId="0" borderId="2" xfId="7" applyNumberFormat="1" applyFont="1" applyBorder="1" applyAlignment="1">
      <alignment vertical="center"/>
    </xf>
    <xf numFmtId="164" fontId="4" fillId="0" borderId="2" xfId="23" applyNumberFormat="1" applyFont="1" applyFill="1" applyBorder="1" applyAlignment="1">
      <alignment vertical="center"/>
    </xf>
    <xf numFmtId="10" fontId="4" fillId="0" borderId="2" xfId="20" applyNumberFormat="1" applyFont="1" applyFill="1" applyBorder="1" applyAlignment="1">
      <alignment horizontal="right" vertical="center"/>
    </xf>
    <xf numFmtId="5" fontId="4" fillId="16" borderId="2" xfId="7" applyNumberFormat="1" applyFont="1" applyFill="1" applyBorder="1" applyAlignment="1">
      <alignment horizontal="center" vertical="center"/>
    </xf>
    <xf numFmtId="10" fontId="4" fillId="16" borderId="2" xfId="7" applyNumberFormat="1" applyFont="1" applyFill="1" applyBorder="1" applyAlignment="1">
      <alignment horizontal="center" vertical="center"/>
    </xf>
    <xf numFmtId="0" fontId="6" fillId="0" borderId="0" xfId="7" applyAlignment="1">
      <alignment horizontal="right"/>
    </xf>
    <xf numFmtId="175" fontId="6" fillId="0" borderId="0" xfId="12" applyNumberFormat="1" applyFont="1" applyAlignment="1"/>
    <xf numFmtId="164" fontId="6" fillId="0" borderId="0" xfId="20" applyNumberFormat="1" applyFont="1" applyAlignment="1"/>
    <xf numFmtId="9" fontId="6" fillId="0" borderId="0" xfId="20" applyFont="1" applyBorder="1"/>
    <xf numFmtId="37" fontId="6" fillId="0" borderId="0" xfId="7" applyNumberFormat="1"/>
    <xf numFmtId="49" fontId="54" fillId="0" borderId="0" xfId="24" applyNumberFormat="1" applyFont="1" applyAlignment="1">
      <alignment vertical="center"/>
    </xf>
    <xf numFmtId="0" fontId="2" fillId="0" borderId="0" xfId="24" applyFont="1" applyAlignment="1">
      <alignment vertical="center"/>
    </xf>
    <xf numFmtId="171" fontId="2" fillId="0" borderId="0" xfId="24" applyNumberFormat="1" applyFont="1" applyAlignment="1">
      <alignment vertical="center"/>
    </xf>
    <xf numFmtId="0" fontId="8" fillId="0" borderId="0" xfId="24" applyFont="1" applyAlignment="1">
      <alignment horizontal="left" vertical="center"/>
    </xf>
    <xf numFmtId="0" fontId="8" fillId="0" borderId="0" xfId="24" applyFont="1" applyAlignment="1">
      <alignment horizontal="center" vertical="center"/>
    </xf>
    <xf numFmtId="0" fontId="8" fillId="0" borderId="0" xfId="24" applyFont="1" applyAlignment="1">
      <alignment horizontal="center" vertical="center" wrapText="1"/>
    </xf>
    <xf numFmtId="0" fontId="8" fillId="0" borderId="0" xfId="13" applyFont="1" applyAlignment="1">
      <alignment horizontal="center" vertical="center" wrapText="1"/>
    </xf>
    <xf numFmtId="166" fontId="8" fillId="0" borderId="0" xfId="24" applyNumberFormat="1" applyFont="1" applyAlignment="1">
      <alignment horizontal="center" vertical="center" wrapText="1"/>
    </xf>
    <xf numFmtId="0" fontId="8" fillId="0" borderId="0" xfId="24" applyFont="1" applyAlignment="1">
      <alignment vertical="center"/>
    </xf>
    <xf numFmtId="3" fontId="2" fillId="0" borderId="0" xfId="24" applyNumberFormat="1" applyFont="1" applyAlignment="1">
      <alignment vertical="center"/>
    </xf>
    <xf numFmtId="0" fontId="2" fillId="0" borderId="0" xfId="24" applyFont="1" applyAlignment="1">
      <alignment horizontal="center" vertical="center"/>
    </xf>
    <xf numFmtId="166" fontId="2" fillId="0" borderId="0" xfId="24" applyNumberFormat="1" applyFont="1" applyAlignment="1">
      <alignment vertical="center"/>
    </xf>
    <xf numFmtId="7" fontId="2" fillId="0" borderId="0" xfId="24" applyNumberFormat="1" applyFont="1" applyAlignment="1">
      <alignment vertical="center"/>
    </xf>
    <xf numFmtId="0" fontId="8" fillId="0" borderId="0" xfId="24" applyFont="1" applyAlignment="1">
      <alignment horizontal="right" vertical="center"/>
    </xf>
    <xf numFmtId="37" fontId="8" fillId="12" borderId="2" xfId="25" applyNumberFormat="1" applyFont="1" applyFill="1" applyBorder="1" applyAlignment="1">
      <alignment vertical="center"/>
    </xf>
    <xf numFmtId="0" fontId="8" fillId="0" borderId="0" xfId="2" applyFont="1" applyAlignment="1">
      <alignment horizontal="right" vertical="center"/>
    </xf>
    <xf numFmtId="49" fontId="8" fillId="0" borderId="0" xfId="2" applyNumberFormat="1" applyFont="1" applyAlignment="1" applyProtection="1">
      <alignment vertical="center"/>
      <protection locked="0"/>
    </xf>
    <xf numFmtId="3" fontId="2" fillId="0" borderId="0" xfId="2" applyNumberFormat="1" applyAlignment="1" applyProtection="1">
      <alignment vertical="center"/>
      <protection locked="0"/>
    </xf>
    <xf numFmtId="3" fontId="2" fillId="0" borderId="0" xfId="24" applyNumberFormat="1" applyFont="1" applyAlignment="1" applyProtection="1">
      <alignment vertical="center"/>
      <protection locked="0"/>
    </xf>
    <xf numFmtId="3" fontId="8" fillId="0" borderId="0" xfId="24" applyNumberFormat="1" applyFont="1" applyAlignment="1">
      <alignment vertical="center"/>
    </xf>
    <xf numFmtId="164" fontId="2" fillId="18" borderId="0" xfId="24" applyNumberFormat="1" applyFont="1" applyFill="1" applyAlignment="1">
      <alignment vertical="center"/>
    </xf>
    <xf numFmtId="164" fontId="2" fillId="0" borderId="0" xfId="24" applyNumberFormat="1" applyFont="1" applyAlignment="1">
      <alignment vertical="center"/>
    </xf>
    <xf numFmtId="0" fontId="2" fillId="0" borderId="0" xfId="24" applyFont="1" applyAlignment="1">
      <alignment horizontal="left" vertical="center"/>
    </xf>
    <xf numFmtId="0" fontId="2" fillId="0" borderId="17" xfId="24" applyFont="1" applyBorder="1" applyAlignment="1">
      <alignment vertical="center"/>
    </xf>
    <xf numFmtId="3" fontId="2" fillId="0" borderId="0" xfId="2" applyNumberFormat="1" applyAlignment="1">
      <alignment vertical="center"/>
    </xf>
    <xf numFmtId="171" fontId="8" fillId="0" borderId="0" xfId="25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8" fillId="0" borderId="0" xfId="24" applyFont="1" applyAlignment="1">
      <alignment vertical="center" wrapText="1"/>
    </xf>
    <xf numFmtId="3" fontId="8" fillId="0" borderId="12" xfId="24" applyNumberFormat="1" applyFont="1" applyBorder="1" applyAlignment="1">
      <alignment vertical="center"/>
    </xf>
    <xf numFmtId="3" fontId="2" fillId="0" borderId="12" xfId="24" applyNumberFormat="1" applyFont="1" applyBorder="1" applyAlignment="1">
      <alignment vertical="center"/>
    </xf>
    <xf numFmtId="3" fontId="8" fillId="0" borderId="0" xfId="24" applyNumberFormat="1" applyFont="1" applyAlignment="1" applyProtection="1">
      <alignment vertical="center"/>
      <protection locked="0"/>
    </xf>
    <xf numFmtId="49" fontId="8" fillId="0" borderId="0" xfId="24" applyNumberFormat="1" applyFont="1" applyAlignment="1">
      <alignment horizontal="left" vertical="center"/>
    </xf>
    <xf numFmtId="3" fontId="27" fillId="0" borderId="0" xfId="24" applyNumberFormat="1" applyFont="1" applyAlignment="1">
      <alignment vertical="center"/>
    </xf>
    <xf numFmtId="49" fontId="2" fillId="18" borderId="0" xfId="24" applyNumberFormat="1" applyFont="1" applyFill="1" applyAlignment="1" applyProtection="1">
      <alignment vertical="center"/>
      <protection locked="0"/>
    </xf>
    <xf numFmtId="164" fontId="8" fillId="0" borderId="0" xfId="24" applyNumberFormat="1" applyFont="1" applyAlignment="1">
      <alignment vertical="center"/>
    </xf>
    <xf numFmtId="0" fontId="8" fillId="0" borderId="17" xfId="24" applyFont="1" applyBorder="1" applyAlignment="1">
      <alignment vertical="center"/>
    </xf>
    <xf numFmtId="3" fontId="2" fillId="0" borderId="12" xfId="24" applyNumberFormat="1" applyFont="1" applyBorder="1" applyAlignment="1" applyProtection="1">
      <alignment vertical="center"/>
      <protection locked="0"/>
    </xf>
    <xf numFmtId="0" fontId="55" fillId="0" borderId="0" xfId="24" applyFont="1" applyAlignment="1">
      <alignment horizontal="center" vertical="center" wrapText="1"/>
    </xf>
    <xf numFmtId="0" fontId="2" fillId="0" borderId="12" xfId="24" applyFont="1" applyBorder="1" applyAlignment="1">
      <alignment vertical="center"/>
    </xf>
    <xf numFmtId="166" fontId="8" fillId="0" borderId="0" xfId="24" applyNumberFormat="1" applyFont="1" applyAlignment="1">
      <alignment vertical="center"/>
    </xf>
    <xf numFmtId="10" fontId="8" fillId="0" borderId="0" xfId="26" applyNumberFormat="1" applyFont="1" applyFill="1" applyBorder="1" applyAlignment="1" applyProtection="1">
      <alignment vertical="center"/>
    </xf>
    <xf numFmtId="0" fontId="27" fillId="0" borderId="0" xfId="27" applyNumberFormat="1" applyFont="1" applyFill="1" applyBorder="1" applyAlignment="1">
      <alignment horizontal="left" vertical="center"/>
    </xf>
    <xf numFmtId="0" fontId="27" fillId="0" borderId="0" xfId="24" applyFont="1" applyAlignment="1">
      <alignment horizontal="left" vertical="center"/>
    </xf>
    <xf numFmtId="10" fontId="8" fillId="0" borderId="0" xfId="24" applyNumberFormat="1" applyFont="1" applyAlignment="1">
      <alignment vertical="center"/>
    </xf>
    <xf numFmtId="0" fontId="27" fillId="0" borderId="0" xfId="28" applyNumberFormat="1" applyFont="1" applyFill="1" applyBorder="1" applyAlignment="1">
      <alignment horizontal="left" vertical="center"/>
    </xf>
    <xf numFmtId="0" fontId="27" fillId="0" borderId="0" xfId="24" applyFont="1" applyAlignment="1">
      <alignment vertical="center"/>
    </xf>
    <xf numFmtId="0" fontId="56" fillId="16" borderId="24" xfId="0" applyFont="1" applyFill="1" applyBorder="1" applyAlignment="1">
      <alignment horizontal="center" vertical="center"/>
    </xf>
    <xf numFmtId="0" fontId="56" fillId="16" borderId="18" xfId="0" applyFont="1" applyFill="1" applyBorder="1" applyAlignment="1">
      <alignment horizontal="center" vertical="center"/>
    </xf>
    <xf numFmtId="0" fontId="56" fillId="16" borderId="19" xfId="0" applyFont="1" applyFill="1" applyBorder="1" applyAlignment="1">
      <alignment horizontal="center" vertical="center" wrapText="1"/>
    </xf>
    <xf numFmtId="0" fontId="4" fillId="16" borderId="18" xfId="0" applyFont="1" applyFill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/>
    </xf>
    <xf numFmtId="0" fontId="56" fillId="0" borderId="21" xfId="0" applyFont="1" applyBorder="1" applyAlignment="1">
      <alignment horizontal="center" vertical="center"/>
    </xf>
    <xf numFmtId="6" fontId="56" fillId="20" borderId="21" xfId="0" applyNumberFormat="1" applyFont="1" applyFill="1" applyBorder="1" applyAlignment="1">
      <alignment horizontal="center" vertical="center"/>
    </xf>
    <xf numFmtId="0" fontId="57" fillId="0" borderId="21" xfId="0" applyFont="1" applyBorder="1" applyAlignment="1">
      <alignment vertical="center"/>
    </xf>
    <xf numFmtId="6" fontId="57" fillId="20" borderId="21" xfId="0" applyNumberFormat="1" applyFont="1" applyFill="1" applyBorder="1" applyAlignment="1">
      <alignment horizontal="center" vertical="center"/>
    </xf>
    <xf numFmtId="0" fontId="56" fillId="16" borderId="20" xfId="0" applyFont="1" applyFill="1" applyBorder="1" applyAlignment="1">
      <alignment horizontal="center" vertical="center"/>
    </xf>
    <xf numFmtId="0" fontId="56" fillId="16" borderId="21" xfId="0" applyFont="1" applyFill="1" applyBorder="1" applyAlignment="1">
      <alignment horizontal="center" vertical="center"/>
    </xf>
    <xf numFmtId="6" fontId="56" fillId="16" borderId="21" xfId="0" applyNumberFormat="1" applyFont="1" applyFill="1" applyBorder="1" applyAlignment="1">
      <alignment horizontal="center" vertical="center"/>
    </xf>
    <xf numFmtId="164" fontId="31" fillId="0" borderId="2" xfId="9" applyNumberFormat="1" applyFont="1" applyFill="1" applyBorder="1" applyAlignment="1">
      <alignment horizontal="center" vertical="center"/>
    </xf>
    <xf numFmtId="164" fontId="6" fillId="0" borderId="2" xfId="7" applyNumberFormat="1" applyBorder="1" applyAlignment="1">
      <alignment horizontal="center" vertical="center"/>
    </xf>
    <xf numFmtId="5" fontId="6" fillId="0" borderId="2" xfId="7" applyNumberFormat="1" applyBorder="1" applyAlignment="1">
      <alignment horizontal="center" vertical="center"/>
    </xf>
    <xf numFmtId="164" fontId="6" fillId="0" borderId="2" xfId="8" applyNumberFormat="1" applyBorder="1" applyAlignment="1">
      <alignment horizontal="center" vertical="center"/>
    </xf>
    <xf numFmtId="5" fontId="6" fillId="0" borderId="2" xfId="8" applyNumberFormat="1" applyBorder="1" applyAlignment="1">
      <alignment horizontal="center" vertical="center"/>
    </xf>
    <xf numFmtId="164" fontId="31" fillId="0" borderId="13" xfId="16" applyNumberFormat="1" applyFont="1" applyFill="1" applyBorder="1" applyAlignment="1">
      <alignment horizontal="center" vertical="center"/>
    </xf>
    <xf numFmtId="171" fontId="8" fillId="12" borderId="2" xfId="11" applyNumberFormat="1" applyFont="1" applyFill="1" applyBorder="1" applyAlignment="1">
      <alignment vertical="center"/>
    </xf>
    <xf numFmtId="171" fontId="8" fillId="12" borderId="2" xfId="25" applyNumberFormat="1" applyFont="1" applyFill="1" applyBorder="1" applyAlignment="1">
      <alignment vertical="center"/>
    </xf>
    <xf numFmtId="171" fontId="8" fillId="12" borderId="2" xfId="25" applyNumberFormat="1" applyFont="1" applyFill="1" applyBorder="1" applyAlignment="1" applyProtection="1">
      <alignment vertical="center"/>
    </xf>
    <xf numFmtId="171" fontId="8" fillId="12" borderId="11" xfId="11" applyNumberFormat="1" applyFont="1" applyFill="1" applyBorder="1" applyAlignment="1">
      <alignment vertical="center"/>
    </xf>
    <xf numFmtId="3" fontId="8" fillId="12" borderId="2" xfId="24" applyNumberFormat="1" applyFont="1" applyFill="1" applyBorder="1" applyAlignment="1">
      <alignment vertical="center"/>
    </xf>
    <xf numFmtId="164" fontId="8" fillId="12" borderId="2" xfId="24" applyNumberFormat="1" applyFont="1" applyFill="1" applyBorder="1" applyAlignment="1">
      <alignment vertical="center"/>
    </xf>
    <xf numFmtId="171" fontId="8" fillId="12" borderId="11" xfId="25" applyNumberFormat="1" applyFont="1" applyFill="1" applyBorder="1" applyAlignment="1">
      <alignment vertical="center"/>
    </xf>
    <xf numFmtId="10" fontId="8" fillId="12" borderId="2" xfId="24" applyNumberFormat="1" applyFont="1" applyFill="1" applyBorder="1" applyAlignment="1">
      <alignment vertical="center"/>
    </xf>
    <xf numFmtId="172" fontId="6" fillId="0" borderId="0" xfId="12" applyNumberFormat="1"/>
    <xf numFmtId="9" fontId="4" fillId="16" borderId="2" xfId="20" applyFont="1" applyFill="1" applyBorder="1" applyAlignment="1">
      <alignment horizontal="center" vertical="center"/>
    </xf>
    <xf numFmtId="9" fontId="6" fillId="0" borderId="0" xfId="12"/>
    <xf numFmtId="172" fontId="6" fillId="0" borderId="0" xfId="12" applyNumberFormat="1" applyFont="1"/>
    <xf numFmtId="0" fontId="5" fillId="16" borderId="1" xfId="17" applyFont="1" applyFill="1" applyBorder="1" applyAlignment="1">
      <alignment horizontal="center"/>
    </xf>
    <xf numFmtId="0" fontId="5" fillId="16" borderId="5" xfId="17" applyFont="1" applyFill="1" applyBorder="1" applyAlignment="1">
      <alignment horizontal="center"/>
    </xf>
    <xf numFmtId="0" fontId="5" fillId="16" borderId="1" xfId="2" applyFont="1" applyFill="1" applyBorder="1" applyAlignment="1">
      <alignment horizontal="center"/>
    </xf>
    <xf numFmtId="0" fontId="5" fillId="16" borderId="5" xfId="2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4" xfId="7" applyFont="1" applyBorder="1" applyAlignment="1">
      <alignment horizontal="left" vertical="center" wrapText="1"/>
    </xf>
    <xf numFmtId="0" fontId="4" fillId="0" borderId="0" xfId="7" applyFont="1" applyAlignment="1">
      <alignment horizontal="left" vertical="center" wrapText="1"/>
    </xf>
    <xf numFmtId="0" fontId="4" fillId="16" borderId="1" xfId="17" applyFont="1" applyFill="1" applyBorder="1" applyAlignment="1">
      <alignment horizontal="center" vertical="center" wrapText="1"/>
    </xf>
    <xf numFmtId="0" fontId="4" fillId="16" borderId="5" xfId="17" applyFont="1" applyFill="1" applyBorder="1" applyAlignment="1">
      <alignment horizontal="center" vertical="center" wrapText="1"/>
    </xf>
    <xf numFmtId="0" fontId="4" fillId="3" borderId="14" xfId="7" applyFont="1" applyFill="1" applyBorder="1" applyAlignment="1">
      <alignment horizontal="left" vertical="center"/>
    </xf>
    <xf numFmtId="0" fontId="4" fillId="16" borderId="1" xfId="7" applyFont="1" applyFill="1" applyBorder="1" applyAlignment="1">
      <alignment horizontal="center" vertical="center"/>
    </xf>
    <xf numFmtId="0" fontId="4" fillId="16" borderId="5" xfId="7" applyFont="1" applyFill="1" applyBorder="1" applyAlignment="1">
      <alignment horizontal="center" vertical="center"/>
    </xf>
    <xf numFmtId="0" fontId="4" fillId="16" borderId="2" xfId="7" applyFont="1" applyFill="1" applyBorder="1" applyAlignment="1">
      <alignment horizontal="center" vertical="center"/>
    </xf>
    <xf numFmtId="0" fontId="6" fillId="0" borderId="0" xfId="7" applyAlignment="1">
      <alignment horizontal="left" wrapText="1"/>
    </xf>
    <xf numFmtId="49" fontId="54" fillId="0" borderId="0" xfId="24" applyNumberFormat="1" applyFont="1" applyAlignment="1">
      <alignment horizontal="center" vertical="center"/>
    </xf>
    <xf numFmtId="0" fontId="56" fillId="19" borderId="24" xfId="0" applyFont="1" applyFill="1" applyBorder="1" applyAlignment="1">
      <alignment horizontal="center" vertical="center"/>
    </xf>
    <xf numFmtId="0" fontId="56" fillId="19" borderId="25" xfId="0" applyFont="1" applyFill="1" applyBorder="1" applyAlignment="1">
      <alignment horizontal="center" vertical="center"/>
    </xf>
    <xf numFmtId="0" fontId="56" fillId="19" borderId="19" xfId="0" applyFont="1" applyFill="1" applyBorder="1" applyAlignment="1">
      <alignment horizontal="center" vertical="center"/>
    </xf>
    <xf numFmtId="6" fontId="56" fillId="0" borderId="24" xfId="0" applyNumberFormat="1" applyFont="1" applyBorder="1" applyAlignment="1">
      <alignment horizontal="center" vertical="center"/>
    </xf>
    <xf numFmtId="6" fontId="56" fillId="0" borderId="25" xfId="0" applyNumberFormat="1" applyFont="1" applyBorder="1" applyAlignment="1">
      <alignment horizontal="center" vertical="center"/>
    </xf>
    <xf numFmtId="6" fontId="56" fillId="0" borderId="19" xfId="0" applyNumberFormat="1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9" fillId="0" borderId="0" xfId="2" applyFont="1" applyAlignment="1">
      <alignment vertical="justify" wrapText="1"/>
    </xf>
    <xf numFmtId="0" fontId="10" fillId="0" borderId="0" xfId="2" applyFont="1" applyAlignment="1">
      <alignment vertical="justify" wrapText="1"/>
    </xf>
    <xf numFmtId="0" fontId="10" fillId="0" borderId="0" xfId="2" applyFont="1"/>
    <xf numFmtId="49" fontId="16" fillId="2" borderId="8" xfId="2" applyNumberFormat="1" applyFont="1" applyFill="1" applyBorder="1" applyAlignment="1" applyProtection="1">
      <alignment horizontal="left" shrinkToFit="1"/>
      <protection locked="0"/>
    </xf>
    <xf numFmtId="49" fontId="1" fillId="2" borderId="8" xfId="1" applyNumberFormat="1" applyFill="1" applyBorder="1" applyAlignment="1" applyProtection="1">
      <alignment horizontal="left" shrinkToFit="1"/>
      <protection locked="0"/>
    </xf>
    <xf numFmtId="49" fontId="2" fillId="2" borderId="8" xfId="2" applyNumberFormat="1" applyFill="1" applyBorder="1" applyAlignment="1" applyProtection="1">
      <alignment horizontal="left" shrinkToFit="1"/>
      <protection locked="0"/>
    </xf>
    <xf numFmtId="49" fontId="2" fillId="2" borderId="8" xfId="2" applyNumberFormat="1" applyFill="1" applyBorder="1" applyAlignment="1" applyProtection="1">
      <alignment horizontal="center" shrinkToFit="1"/>
      <protection locked="0"/>
    </xf>
    <xf numFmtId="3" fontId="2" fillId="2" borderId="8" xfId="2" applyNumberFormat="1" applyFill="1" applyBorder="1" applyAlignment="1" applyProtection="1">
      <alignment horizontal="center" shrinkToFit="1"/>
      <protection locked="0"/>
    </xf>
    <xf numFmtId="49" fontId="1" fillId="2" borderId="1" xfId="1" applyNumberFormat="1" applyFill="1" applyBorder="1" applyAlignment="1" applyProtection="1">
      <alignment shrinkToFit="1"/>
      <protection locked="0"/>
    </xf>
    <xf numFmtId="49" fontId="2" fillId="2" borderId="8" xfId="2" applyNumberFormat="1" applyFill="1" applyBorder="1" applyAlignment="1" applyProtection="1">
      <alignment shrinkToFit="1"/>
      <protection locked="0"/>
    </xf>
    <xf numFmtId="49" fontId="2" fillId="2" borderId="1" xfId="2" applyNumberFormat="1" applyFill="1" applyBorder="1" applyAlignment="1" applyProtection="1">
      <alignment shrinkToFit="1"/>
      <protection locked="0"/>
    </xf>
    <xf numFmtId="1" fontId="2" fillId="2" borderId="1" xfId="2" quotePrefix="1" applyNumberFormat="1" applyFill="1" applyBorder="1" applyAlignment="1" applyProtection="1">
      <alignment shrinkToFit="1"/>
      <protection locked="0"/>
    </xf>
    <xf numFmtId="1" fontId="2" fillId="2" borderId="8" xfId="2" quotePrefix="1" applyNumberFormat="1" applyFill="1" applyBorder="1" applyAlignment="1" applyProtection="1">
      <alignment shrinkToFit="1"/>
      <protection locked="0"/>
    </xf>
    <xf numFmtId="3" fontId="2" fillId="2" borderId="1" xfId="2" applyNumberFormat="1" applyFill="1" applyBorder="1" applyAlignment="1" applyProtection="1">
      <alignment horizontal="left" shrinkToFit="1"/>
      <protection locked="0"/>
    </xf>
    <xf numFmtId="3" fontId="2" fillId="2" borderId="8" xfId="2" applyNumberFormat="1" applyFill="1" applyBorder="1" applyAlignment="1" applyProtection="1">
      <alignment horizontal="left" shrinkToFit="1"/>
      <protection locked="0"/>
    </xf>
    <xf numFmtId="165" fontId="2" fillId="2" borderId="1" xfId="2" applyNumberFormat="1" applyFill="1" applyBorder="1" applyAlignment="1" applyProtection="1">
      <alignment shrinkToFit="1"/>
      <protection locked="0"/>
    </xf>
    <xf numFmtId="165" fontId="2" fillId="2" borderId="8" xfId="2" applyNumberFormat="1" applyFill="1" applyBorder="1" applyAlignment="1" applyProtection="1">
      <alignment shrinkToFit="1"/>
      <protection locked="0"/>
    </xf>
    <xf numFmtId="49" fontId="1" fillId="2" borderId="8" xfId="1" applyNumberFormat="1" applyFill="1" applyBorder="1" applyAlignment="1" applyProtection="1">
      <alignment horizontal="center" shrinkToFit="1"/>
      <protection locked="0"/>
    </xf>
    <xf numFmtId="0" fontId="2" fillId="12" borderId="8" xfId="0" applyFont="1" applyFill="1" applyBorder="1"/>
    <xf numFmtId="0" fontId="2" fillId="2" borderId="8" xfId="2" applyFill="1" applyBorder="1" applyAlignment="1" applyProtection="1">
      <alignment horizontal="left" shrinkToFit="1"/>
      <protection locked="0"/>
    </xf>
    <xf numFmtId="165" fontId="2" fillId="2" borderId="8" xfId="2" applyNumberFormat="1" applyFill="1" applyBorder="1" applyAlignment="1" applyProtection="1">
      <alignment horizontal="left" shrinkToFit="1"/>
      <protection locked="0"/>
    </xf>
    <xf numFmtId="49" fontId="1" fillId="2" borderId="8" xfId="1" applyNumberFormat="1" applyFill="1" applyBorder="1" applyAlignment="1" applyProtection="1">
      <alignment shrinkToFit="1"/>
      <protection locked="0"/>
    </xf>
    <xf numFmtId="0" fontId="17" fillId="0" borderId="0" xfId="2" applyFont="1" applyAlignment="1">
      <alignment horizontal="center"/>
    </xf>
    <xf numFmtId="165" fontId="2" fillId="2" borderId="8" xfId="2" applyNumberFormat="1" applyFill="1" applyBorder="1" applyAlignment="1" applyProtection="1">
      <alignment horizontal="center" shrinkToFit="1"/>
      <protection locked="0"/>
    </xf>
    <xf numFmtId="0" fontId="1" fillId="12" borderId="8" xfId="1" applyFill="1" applyBorder="1" applyAlignment="1"/>
    <xf numFmtId="0" fontId="2" fillId="2" borderId="8" xfId="2" applyFill="1" applyBorder="1" applyAlignment="1" applyProtection="1">
      <alignment horizontal="center" shrinkToFit="1"/>
      <protection locked="0"/>
    </xf>
    <xf numFmtId="0" fontId="2" fillId="2" borderId="8" xfId="2" applyFill="1" applyBorder="1" applyAlignment="1">
      <alignment horizontal="left"/>
    </xf>
    <xf numFmtId="49" fontId="20" fillId="2" borderId="8" xfId="2" applyNumberFormat="1" applyFont="1" applyFill="1" applyBorder="1" applyAlignment="1" applyProtection="1">
      <alignment horizontal="left" shrinkToFit="1"/>
      <protection locked="0"/>
    </xf>
    <xf numFmtId="0" fontId="20" fillId="12" borderId="8" xfId="0" applyFont="1" applyFill="1" applyBorder="1" applyAlignment="1">
      <alignment horizontal="left" vertical="top"/>
    </xf>
    <xf numFmtId="0" fontId="20" fillId="12" borderId="8" xfId="0" applyFont="1" applyFill="1" applyBorder="1"/>
    <xf numFmtId="0" fontId="2" fillId="12" borderId="0" xfId="0" applyFont="1" applyFill="1" applyAlignment="1">
      <alignment horizontal="center" wrapText="1"/>
    </xf>
    <xf numFmtId="0" fontId="2" fillId="12" borderId="8" xfId="0" applyFont="1" applyFill="1" applyBorder="1" applyAlignment="1">
      <alignment horizontal="center" wrapText="1"/>
    </xf>
    <xf numFmtId="0" fontId="1" fillId="12" borderId="8" xfId="1" applyFill="1" applyBorder="1" applyAlignment="1">
      <alignment wrapText="1"/>
    </xf>
    <xf numFmtId="2" fontId="2" fillId="2" borderId="8" xfId="10" applyNumberFormat="1" applyFont="1" applyFill="1" applyBorder="1" applyAlignment="1" applyProtection="1">
      <alignment horizontal="center" shrinkToFit="1"/>
      <protection locked="0"/>
    </xf>
    <xf numFmtId="0" fontId="2" fillId="2" borderId="8" xfId="2" applyFill="1" applyBorder="1" applyAlignment="1" applyProtection="1">
      <alignment shrinkToFit="1"/>
      <protection locked="0"/>
    </xf>
    <xf numFmtId="0" fontId="16" fillId="12" borderId="8" xfId="0" applyFont="1" applyFill="1" applyBorder="1" applyAlignment="1">
      <alignment horizontal="left"/>
    </xf>
    <xf numFmtId="3" fontId="24" fillId="2" borderId="8" xfId="1" applyNumberFormat="1" applyFont="1" applyFill="1" applyBorder="1" applyAlignment="1" applyProtection="1">
      <alignment horizontal="center" shrinkToFit="1"/>
      <protection locked="0"/>
    </xf>
    <xf numFmtId="0" fontId="7" fillId="0" borderId="0" xfId="13" applyFont="1" applyAlignment="1">
      <alignment horizontal="center"/>
    </xf>
    <xf numFmtId="49" fontId="1" fillId="2" borderId="8" xfId="14" applyNumberFormat="1" applyFill="1" applyBorder="1" applyAlignment="1" applyProtection="1">
      <alignment horizontal="left" vertical="center" shrinkToFit="1"/>
      <protection locked="0"/>
    </xf>
    <xf numFmtId="0" fontId="9" fillId="0" borderId="0" xfId="13" applyFont="1" applyAlignment="1">
      <alignment vertical="justify" wrapText="1"/>
    </xf>
    <xf numFmtId="0" fontId="10" fillId="0" borderId="0" xfId="13" applyFont="1" applyAlignment="1">
      <alignment vertical="justify" wrapText="1"/>
    </xf>
    <xf numFmtId="8" fontId="6" fillId="0" borderId="0" xfId="7" applyNumberFormat="1"/>
    <xf numFmtId="6" fontId="0" fillId="0" borderId="0" xfId="0" applyNumberFormat="1"/>
  </cellXfs>
  <cellStyles count="29">
    <cellStyle name="Comma" xfId="10" builtinId="3"/>
    <cellStyle name="Comma 10" xfId="22" xr:uid="{C24951AB-EC46-4139-ABBB-28D04F261ACC}"/>
    <cellStyle name="Comma 2" xfId="9" xr:uid="{35676260-B64A-47D9-A4B2-0C98ACEF23BE}"/>
    <cellStyle name="Comma 3" xfId="21" xr:uid="{35BC97C8-2288-42B5-BEDF-0BE8ADC8EC97}"/>
    <cellStyle name="Comma 4" xfId="27" xr:uid="{3A462D8A-77E2-4AC2-AFE0-47FD2C29453B}"/>
    <cellStyle name="Currency" xfId="11" builtinId="4"/>
    <cellStyle name="Currency 10 2" xfId="25" xr:uid="{78D20F46-1B1D-4252-B7FC-E77841485315}"/>
    <cellStyle name="Currency 2" xfId="23" xr:uid="{D8CEBB8E-8C9C-4676-B14A-FFAF10F6412D}"/>
    <cellStyle name="Currency 2 5" xfId="16" xr:uid="{7480C433-0D47-41A0-9F18-4F68B5EF498A}"/>
    <cellStyle name="Hyperlink" xfId="1" builtinId="8"/>
    <cellStyle name="Hyperlink 2" xfId="5" xr:uid="{3D129AC9-64FB-46C8-AECE-FBEF547C0AC2}"/>
    <cellStyle name="Hyperlink 2 2" xfId="14" xr:uid="{20E7A6AE-CA14-49BD-A04C-F212C16B4BA1}"/>
    <cellStyle name="Hyperlink 3" xfId="6" xr:uid="{0E7DE5DD-5B67-4091-B255-FD8D77E10980}"/>
    <cellStyle name="Hyperlink 4" xfId="15" xr:uid="{D1490021-7131-4BA5-9FCA-0F76900294A8}"/>
    <cellStyle name="Normal" xfId="0" builtinId="0"/>
    <cellStyle name="Normal 2" xfId="2" xr:uid="{919D5CF1-4C5D-48EC-A0CD-09F9B10786F7}"/>
    <cellStyle name="Normal 2 2" xfId="13" xr:uid="{BF3078D1-4D18-48DD-954D-D95906C43EAF}"/>
    <cellStyle name="Normal 3" xfId="7" xr:uid="{C872E4C5-6F01-4E80-BEDA-5FC273076EE9}"/>
    <cellStyle name="Normal 3 2" xfId="17" xr:uid="{B60A97DC-EF33-4288-B4C5-CA0DE7183699}"/>
    <cellStyle name="Normal 3 3 2 2" xfId="19" xr:uid="{FD324708-D854-49CF-9E4E-EFB17D34575F}"/>
    <cellStyle name="Normal 3 5" xfId="8" xr:uid="{4CFDFADF-E8F4-4A5D-AD42-87E31C69ADE9}"/>
    <cellStyle name="Normal 3 7" xfId="18" xr:uid="{074504FA-0447-4FEA-8397-D56B5E4B92F3}"/>
    <cellStyle name="Normal 4" xfId="4" xr:uid="{36E54B1E-9E13-42DC-8B85-36D6EA6858E9}"/>
    <cellStyle name="Normal 9" xfId="24" xr:uid="{C4763654-4333-4DD8-8FFB-4D7B29408000}"/>
    <cellStyle name="Percent" xfId="12" builtinId="5"/>
    <cellStyle name="Percent 10" xfId="26" xr:uid="{5C170497-0F1A-4C97-AAAC-0020BC6175EF}"/>
    <cellStyle name="Percent 2" xfId="3" xr:uid="{A0D6341D-0218-4FF3-A0DE-8E863615C9E1}"/>
    <cellStyle name="Percent 2 2" xfId="20" xr:uid="{F17ED3F9-3E3F-44D3-A369-D3B3DE25AD56}"/>
    <cellStyle name="Percent 4" xfId="28" xr:uid="{0A608316-3ED5-4FE7-B49B-8C102CBE817C}"/>
  </cellStyles>
  <dxfs count="4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1"/>
      </font>
      <fill>
        <patternFill patternType="solid">
          <fgColor theme="4"/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fgColor rgb="FFB7DEE8"/>
          <bgColor rgb="FFB7DEE8"/>
        </patternFill>
      </fill>
      <border>
        <top style="double">
          <color theme="4"/>
        </top>
      </border>
    </dxf>
    <dxf>
      <font>
        <b/>
        <i val="0"/>
        <color theme="1"/>
      </font>
      <fill>
        <patternFill patternType="solid">
          <fgColor rgb="FFB7DEE8"/>
          <bgColor rgb="FFB7DEE8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6"/>
        </left>
      </border>
    </dxf>
    <dxf>
      <border>
        <left style="thin">
          <color theme="6"/>
        </left>
      </border>
    </dxf>
    <dxf>
      <border>
        <top style="thin">
          <color theme="6"/>
        </top>
      </border>
    </dxf>
    <dxf>
      <border>
        <top style="thin">
          <color theme="6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>
          <bgColor rgb="FF215867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/>
        <color theme="1"/>
      </font>
    </dxf>
    <dxf>
      <font>
        <b/>
        <color theme="1"/>
      </font>
      <border>
        <left style="thin">
          <color theme="1"/>
        </left>
        <right/>
        <top style="thin">
          <color theme="1"/>
        </top>
        <bottom/>
        <vertical/>
      </border>
    </dxf>
    <dxf>
      <font>
        <b/>
        <i/>
        <color theme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/>
        <i/>
        <color theme="1"/>
      </font>
      <fill>
        <patternFill patternType="solid">
          <fgColor theme="4" tint="0.79992065187536243"/>
          <bgColor rgb="FFEE823A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/>
        <i val="0"/>
        <color theme="0"/>
      </font>
      <fill>
        <patternFill patternType="solid">
          <fgColor theme="4" tint="0.79992065187536243"/>
          <bgColor rgb="FF215867"/>
        </patternFill>
      </fill>
      <border>
        <bottom style="thin">
          <color theme="4" tint="0.3999755851924192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color theme="1"/>
      </font>
      <fill>
        <patternFill>
          <bgColor rgb="FFB7DEE8"/>
        </patternFill>
      </fill>
    </dxf>
    <dxf>
      <font>
        <b val="0"/>
        <i/>
        <color theme="1"/>
      </font>
      <fill>
        <patternFill>
          <bgColor rgb="FFB7DEE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fgColor theme="0" tint="-0.14996795556505021"/>
          <bgColor rgb="FFFFC000"/>
        </patternFill>
      </fill>
    </dxf>
    <dxf>
      <font>
        <b/>
        <color theme="1"/>
      </font>
      <fill>
        <patternFill patternType="solid">
          <fgColor theme="4" tint="0.79995117038483843"/>
          <bgColor rgb="FFFFC000"/>
        </patternFill>
      </fill>
      <border>
        <top style="thin">
          <color theme="4" tint="0.39997558519241921"/>
        </top>
      </border>
    </dxf>
    <dxf>
      <font>
        <b/>
        <i val="0"/>
        <color theme="0"/>
      </font>
      <fill>
        <patternFill patternType="solid">
          <fgColor theme="4" tint="0.79995117038483843"/>
          <bgColor rgb="FF00A0AF"/>
        </patternFill>
      </fill>
      <border>
        <bottom style="thin">
          <color theme="4" tint="0.39997558519241921"/>
        </bottom>
      </border>
    </dxf>
  </dxfs>
  <tableStyles count="6" defaultTableStyle="TableStyleMedium2" defaultPivotStyle="PivotStyleLight16">
    <tableStyle name="Hilltop" table="0" count="7" xr9:uid="{00000000-0011-0000-FFFF-FFFF00000000}">
      <tableStyleElement type="headerRow" dxfId="45"/>
      <tableStyleElement type="totalRow" dxfId="44"/>
      <tableStyleElement type="firstSubtotalColumn" dxfId="43"/>
      <tableStyleElement type="firstSubtotalRow" dxfId="42"/>
      <tableStyleElement type="secondColumnSubheading" dxfId="41"/>
      <tableStyleElement type="firstRowSubheading" dxfId="40"/>
      <tableStyleElement type="secondRowSubheading" dxfId="39"/>
    </tableStyle>
    <tableStyle name="Hilltop 2" table="0" count="6" xr9:uid="{8CCDE280-3A31-4211-99B5-5E575843F158}">
      <tableStyleElement type="wholeTable" dxfId="38"/>
      <tableStyleElement type="headerRow" dxfId="37"/>
      <tableStyleElement type="totalRow" dxfId="36"/>
      <tableStyleElement type="firstSubtotalRow" dxfId="35"/>
      <tableStyleElement type="firstRowSubheading" dxfId="34"/>
      <tableStyleElement type="secondRowSubheading" dxfId="33"/>
    </tableStyle>
    <tableStyle name="Hilltop2" pivot="0" count="9" xr9:uid="{53A055DE-9A73-46A8-810C-3B5873072417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secondRowStripe" dxfId="26"/>
      <tableStyleElement type="firstColumnStripe" dxfId="25"/>
      <tableStyleElement type="secondColumnStripe" dxfId="24"/>
    </tableStyle>
    <tableStyle name="Hilltop3" pivot="0" count="9" xr9:uid="{ABE98A36-9B22-4171-B46B-64D2F8E49AFF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</tableStyle>
    <tableStyle name="Hilltop4" pivot="0" count="9" xr9:uid="{3E4029A0-0244-4184-A3CB-E80ABF9C6571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secondRowStripe" dxfId="8"/>
      <tableStyleElement type="firstColumnStripe" dxfId="7"/>
      <tableStyleElement type="secondColumnStripe" dxfId="6"/>
    </tableStyle>
    <tableStyle name="Invisible" pivot="0" table="0" count="0" xr9:uid="{00000000-0011-0000-FFFF-FFFF01000000}"/>
  </tableStyles>
  <colors>
    <mruColors>
      <color rgb="FFFFFF99"/>
      <color rgb="FFEE823A"/>
      <color rgb="FF215867"/>
      <color rgb="FFB7DEE8"/>
      <color rgb="FF00A0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69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onnections" Target="connections.xml"/><Relationship Id="rId7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FY2014 - FY2024 Rate Support for Charity Care</a:t>
            </a:r>
          </a:p>
          <a:p>
            <a:pPr>
              <a:defRPr/>
            </a:pPr>
            <a:r>
              <a:rPr lang="en-US" sz="1200" baseline="0"/>
              <a:t>(in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28799531801311"/>
          <c:y val="0.22101851851851817"/>
          <c:w val="0.87140846625634893"/>
          <c:h val="0.547160250801982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684199358740369E-2"/>
                  <c:y val="-2.5570776255707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48-418D-980E-DC3EC77CC9DE}"/>
                </c:ext>
              </c:extLst>
            </c:dLbl>
            <c:dLbl>
              <c:idx val="1"/>
              <c:layout>
                <c:manualLayout>
                  <c:x val="-3.7894724278582918E-2"/>
                  <c:y val="-3.2876712328767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48-418D-980E-DC3EC77CC9DE}"/>
                </c:ext>
              </c:extLst>
            </c:dLbl>
            <c:dLbl>
              <c:idx val="2"/>
              <c:layout>
                <c:manualLayout>
                  <c:x val="-3.7894724278582995E-2"/>
                  <c:y val="-3.652968036529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48-418D-980E-DC3EC77CC9DE}"/>
                </c:ext>
              </c:extLst>
            </c:dLbl>
            <c:dLbl>
              <c:idx val="3"/>
              <c:layout>
                <c:manualLayout>
                  <c:x val="-3.7894724278582918E-2"/>
                  <c:y val="-3.287671232876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48-418D-980E-DC3EC77CC9DE}"/>
                </c:ext>
              </c:extLst>
            </c:dLbl>
            <c:dLbl>
              <c:idx val="4"/>
              <c:layout>
                <c:manualLayout>
                  <c:x val="-3.1578936898819097E-2"/>
                  <c:y val="-3.287671232876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48-418D-980E-DC3EC77CC9DE}"/>
                </c:ext>
              </c:extLst>
            </c:dLbl>
            <c:dLbl>
              <c:idx val="5"/>
              <c:layout>
                <c:manualLayout>
                  <c:x val="-3.999998673850419E-2"/>
                  <c:y val="3.2876712328767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48-418D-980E-DC3EC77CC9DE}"/>
                </c:ext>
              </c:extLst>
            </c:dLbl>
            <c:dLbl>
              <c:idx val="6"/>
              <c:layout>
                <c:manualLayout>
                  <c:x val="-3.7894724278582995E-2"/>
                  <c:y val="-3.287671232876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48-418D-980E-DC3EC77CC9DE}"/>
                </c:ext>
              </c:extLst>
            </c:dLbl>
            <c:dLbl>
              <c:idx val="7"/>
              <c:layout>
                <c:manualLayout>
                  <c:x val="-4.2105249198425461E-2"/>
                  <c:y val="3.652968036529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48-418D-980E-DC3EC77CC9DE}"/>
                </c:ext>
              </c:extLst>
            </c:dLbl>
            <c:dLbl>
              <c:idx val="8"/>
              <c:layout>
                <c:manualLayout>
                  <c:x val="-4.2105249198425461E-2"/>
                  <c:y val="4.0182648401826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48-418D-980E-DC3EC77CC9DE}"/>
                </c:ext>
              </c:extLst>
            </c:dLbl>
            <c:dLbl>
              <c:idx val="9"/>
              <c:layout>
                <c:manualLayout>
                  <c:x val="-4.631577411826801E-2"/>
                  <c:y val="-2.9223744292237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48-418D-980E-DC3EC77CC9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Figures!$A$22:$A$32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Figures!$B$22:$B$32</c:f>
              <c:numCache>
                <c:formatCode>"$"#,##0_);[Red]\("$"#,##0\)</c:formatCode>
                <c:ptCount val="11"/>
                <c:pt idx="0">
                  <c:v>463.908838</c:v>
                </c:pt>
                <c:pt idx="1">
                  <c:v>428.14220477171256</c:v>
                </c:pt>
                <c:pt idx="2">
                  <c:v>343.87975935278638</c:v>
                </c:pt>
                <c:pt idx="3">
                  <c:v>307.57909999999998</c:v>
                </c:pt>
                <c:pt idx="4">
                  <c:v>301.54137674841866</c:v>
                </c:pt>
                <c:pt idx="5">
                  <c:v>280.32054054977982</c:v>
                </c:pt>
                <c:pt idx="6">
                  <c:v>332.22753366999643</c:v>
                </c:pt>
                <c:pt idx="7">
                  <c:v>329.41137069998263</c:v>
                </c:pt>
                <c:pt idx="8">
                  <c:v>375.73154277467074</c:v>
                </c:pt>
                <c:pt idx="9">
                  <c:v>438.67755785027401</c:v>
                </c:pt>
                <c:pt idx="10">
                  <c:v>449.847380030083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48-418D-980E-DC3EC77CC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790784"/>
        <c:axId val="114792320"/>
      </c:lineChart>
      <c:catAx>
        <c:axId val="114790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2320"/>
        <c:crosses val="autoZero"/>
        <c:auto val="1"/>
        <c:lblAlgn val="ctr"/>
        <c:lblOffset val="100"/>
        <c:noMultiLvlLbl val="0"/>
      </c:catAx>
      <c:valAx>
        <c:axId val="11479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Rate Support, Millions of 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907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FY2014</a:t>
            </a:r>
            <a:r>
              <a:rPr lang="en-US" baseline="0"/>
              <a:t> </a:t>
            </a:r>
            <a:r>
              <a:rPr lang="en-US"/>
              <a:t>- FY2024</a:t>
            </a:r>
            <a:r>
              <a:rPr lang="en-US" baseline="0"/>
              <a:t> Community Benefit Expense</a:t>
            </a:r>
          </a:p>
          <a:p>
            <a:pPr algn="ctr">
              <a:defRPr/>
            </a:pPr>
            <a:r>
              <a:rPr lang="en-US" sz="1100" baseline="0"/>
              <a:t>(in millions)</a:t>
            </a:r>
            <a:endParaRPr lang="en-US" sz="1100"/>
          </a:p>
        </c:rich>
      </c:tx>
      <c:layout>
        <c:manualLayout>
          <c:xMode val="edge"/>
          <c:yMode val="edge"/>
          <c:x val="0.22909102641278678"/>
          <c:y val="4.2424252546946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Figures!$B$47</c:f>
              <c:strCache>
                <c:ptCount val="1"/>
                <c:pt idx="0">
                  <c:v>CB 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Figures!$A$48:$A$58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Figures!$B$48:$B$58</c:f>
              <c:numCache>
                <c:formatCode>"$"#,##0_);[Red]\("$"#,##0\)</c:formatCode>
                <c:ptCount val="11"/>
                <c:pt idx="0">
                  <c:v>1498.125311</c:v>
                </c:pt>
                <c:pt idx="1">
                  <c:v>1477.3026560000001</c:v>
                </c:pt>
                <c:pt idx="2">
                  <c:v>1523.6728668289177</c:v>
                </c:pt>
                <c:pt idx="3">
                  <c:v>1562.5152129999999</c:v>
                </c:pt>
                <c:pt idx="4">
                  <c:v>1748.4416889699364</c:v>
                </c:pt>
                <c:pt idx="5">
                  <c:v>1885.9526062099812</c:v>
                </c:pt>
                <c:pt idx="6">
                  <c:v>1942.5955654023769</c:v>
                </c:pt>
                <c:pt idx="7">
                  <c:v>1952.5760372664199</c:v>
                </c:pt>
                <c:pt idx="8">
                  <c:v>2064.6443077946828</c:v>
                </c:pt>
                <c:pt idx="9">
                  <c:v>2281.463323967826</c:v>
                </c:pt>
                <c:pt idx="10">
                  <c:v>2353.5427890157002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5-4750-9673-8D02738E58D2}"/>
            </c:ext>
          </c:extLst>
        </c:ser>
        <c:ser>
          <c:idx val="1"/>
          <c:order val="1"/>
          <c:tx>
            <c:strRef>
              <c:f>Figures!$C$47</c:f>
              <c:strCache>
                <c:ptCount val="1"/>
                <c:pt idx="0">
                  <c:v>CB Expense Less Rate Support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44084478165850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F5-4750-9673-8D02738E58D2}"/>
                </c:ext>
              </c:extLst>
            </c:dLbl>
            <c:dLbl>
              <c:idx val="1"/>
              <c:layout>
                <c:manualLayout>
                  <c:x val="5.6645068689951212E-3"/>
                  <c:y val="-7.04258398730413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F5-4750-9673-8D02738E58D2}"/>
                </c:ext>
              </c:extLst>
            </c:dLbl>
            <c:dLbl>
              <c:idx val="2"/>
              <c:layout>
                <c:manualLayout>
                  <c:x val="5.6645068689951212E-3"/>
                  <c:y val="-7.04258398730413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F5-4750-9673-8D02738E58D2}"/>
                </c:ext>
              </c:extLst>
            </c:dLbl>
            <c:dLbl>
              <c:idx val="3"/>
              <c:layout>
                <c:manualLayout>
                  <c:x val="1.13290137379902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F5-4750-9673-8D02738E58D2}"/>
                </c:ext>
              </c:extLst>
            </c:dLbl>
            <c:dLbl>
              <c:idx val="4"/>
              <c:layout>
                <c:manualLayout>
                  <c:x val="9.44084478165846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F5-4750-9673-8D02738E58D2}"/>
                </c:ext>
              </c:extLst>
            </c:dLbl>
            <c:dLbl>
              <c:idx val="5"/>
              <c:layout>
                <c:manualLayout>
                  <c:x val="9.44084478165846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F5-4750-9673-8D02738E58D2}"/>
                </c:ext>
              </c:extLst>
            </c:dLbl>
            <c:dLbl>
              <c:idx val="6"/>
              <c:layout>
                <c:manualLayout>
                  <c:x val="1.6993520606985363E-2"/>
                  <c:y val="-7.04258398730413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F5-4750-9673-8D02738E58D2}"/>
                </c:ext>
              </c:extLst>
            </c:dLbl>
            <c:dLbl>
              <c:idx val="7"/>
              <c:layout>
                <c:manualLayout>
                  <c:x val="1.3217182694321948E-2"/>
                  <c:y val="3.84145382391017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F5-4750-9673-8D02738E58D2}"/>
                </c:ext>
              </c:extLst>
            </c:dLbl>
            <c:dLbl>
              <c:idx val="8"/>
              <c:layout>
                <c:manualLayout>
                  <c:x val="1.13290137379902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F5-4750-9673-8D02738E58D2}"/>
                </c:ext>
              </c:extLst>
            </c:dLbl>
            <c:dLbl>
              <c:idx val="9"/>
              <c:layout>
                <c:manualLayout>
                  <c:x val="1.3217182694321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F5-4750-9673-8D02738E5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Figures!$A$48:$A$58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Figures!$C$48:$C$58</c:f>
              <c:numCache>
                <c:formatCode>"$"#,##0_);[Red]\("$"#,##0\)</c:formatCode>
                <c:ptCount val="11"/>
                <c:pt idx="0">
                  <c:v>724.6684919999999</c:v>
                </c:pt>
                <c:pt idx="1">
                  <c:v>731.20237529969745</c:v>
                </c:pt>
                <c:pt idx="2">
                  <c:v>827.66715307936329</c:v>
                </c:pt>
                <c:pt idx="3">
                  <c:v>895.94846399999994</c:v>
                </c:pt>
                <c:pt idx="4">
                  <c:v>1086.1815225812397</c:v>
                </c:pt>
                <c:pt idx="5">
                  <c:v>1236.0251120028438</c:v>
                </c:pt>
                <c:pt idx="6">
                  <c:v>1236.8535759472793</c:v>
                </c:pt>
                <c:pt idx="7">
                  <c:v>1203.0787068146478</c:v>
                </c:pt>
                <c:pt idx="8">
                  <c:v>1215.0493513186484</c:v>
                </c:pt>
                <c:pt idx="9">
                  <c:v>1335.5970817480161</c:v>
                </c:pt>
                <c:pt idx="10">
                  <c:v>1364.743320015818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F5-4750-9673-8D02738E5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23936"/>
        <c:axId val="115225728"/>
      </c:barChart>
      <c:catAx>
        <c:axId val="115223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25728"/>
        <c:crosses val="autoZero"/>
        <c:auto val="1"/>
        <c:lblAlgn val="ctr"/>
        <c:lblOffset val="100"/>
        <c:noMultiLvlLbl val="0"/>
      </c:catAx>
      <c:valAx>
        <c:axId val="1152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baseline="0"/>
                  <a:t>Millions of $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2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FY2014 - FY2024  </a:t>
            </a:r>
          </a:p>
          <a:p>
            <a:pPr algn="ctr" rtl="0">
              <a:defRPr lang="en-US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% of Operating Expense</a:t>
            </a:r>
          </a:p>
        </c:rich>
      </c:tx>
      <c:layout>
        <c:manualLayout>
          <c:xMode val="edge"/>
          <c:yMode val="edge"/>
          <c:x val="0.34680060393694734"/>
          <c:y val="3.86392525639078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Figures!$B$73</c:f>
              <c:strCache>
                <c:ptCount val="1"/>
                <c:pt idx="0">
                  <c:v>% of Operating 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Figures!$A$74:$A$84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Figures!$B$74:$B$84</c:f>
              <c:numCache>
                <c:formatCode>0.0%</c:formatCode>
                <c:ptCount val="11"/>
                <c:pt idx="0">
                  <c:v>0.10620841479725308</c:v>
                </c:pt>
                <c:pt idx="1">
                  <c:v>0.10054156065587122</c:v>
                </c:pt>
                <c:pt idx="2">
                  <c:v>9.3308531422878357E-2</c:v>
                </c:pt>
                <c:pt idx="3">
                  <c:v>9.8678472055513361E-2</c:v>
                </c:pt>
                <c:pt idx="4">
                  <c:v>0.1083059645415272</c:v>
                </c:pt>
                <c:pt idx="5">
                  <c:v>0.11240129144569644</c:v>
                </c:pt>
                <c:pt idx="6">
                  <c:v>0.11328343960549368</c:v>
                </c:pt>
                <c:pt idx="7">
                  <c:v>0.10713076094640465</c:v>
                </c:pt>
                <c:pt idx="8">
                  <c:v>0.10608418170454868</c:v>
                </c:pt>
                <c:pt idx="9">
                  <c:v>0.11321797559167836</c:v>
                </c:pt>
                <c:pt idx="10">
                  <c:v>0.11282464988722872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0-4FF4-B0F3-922357C319AD}"/>
            </c:ext>
          </c:extLst>
        </c:ser>
        <c:ser>
          <c:idx val="1"/>
          <c:order val="1"/>
          <c:tx>
            <c:strRef>
              <c:f>Figures!$C$73</c:f>
              <c:strCache>
                <c:ptCount val="1"/>
                <c:pt idx="0">
                  <c:v>% of Operating Expense less Rate Support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718530334702128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20-4FF4-B0F3-922357C319AD}"/>
                </c:ext>
              </c:extLst>
            </c:dLbl>
            <c:dLbl>
              <c:idx val="1"/>
              <c:layout>
                <c:manualLayout>
                  <c:x val="1.1437060669404257E-2"/>
                  <c:y val="-6.60653028740496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20-4FF4-B0F3-922357C319AD}"/>
                </c:ext>
              </c:extLst>
            </c:dLbl>
            <c:dLbl>
              <c:idx val="2"/>
              <c:layout>
                <c:manualLayout>
                  <c:x val="9.5308838911702144E-3"/>
                  <c:y val="-6.60653028740496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20-4FF4-B0F3-922357C319AD}"/>
                </c:ext>
              </c:extLst>
            </c:dLbl>
            <c:dLbl>
              <c:idx val="3"/>
              <c:layout>
                <c:manualLayout>
                  <c:x val="1.14370606694042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20-4FF4-B0F3-922357C319AD}"/>
                </c:ext>
              </c:extLst>
            </c:dLbl>
            <c:dLbl>
              <c:idx val="4"/>
              <c:layout>
                <c:manualLayout>
                  <c:x val="9.53088389117021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20-4FF4-B0F3-922357C319AD}"/>
                </c:ext>
              </c:extLst>
            </c:dLbl>
            <c:dLbl>
              <c:idx val="5"/>
              <c:layout>
                <c:manualLayout>
                  <c:x val="9.5308838911702838E-3"/>
                  <c:y val="-6.606530287404969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20-4FF4-B0F3-922357C319AD}"/>
                </c:ext>
              </c:extLst>
            </c:dLbl>
            <c:dLbl>
              <c:idx val="6"/>
              <c:layout>
                <c:manualLayout>
                  <c:x val="9.53088389117021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20-4FF4-B0F3-922357C319AD}"/>
                </c:ext>
              </c:extLst>
            </c:dLbl>
            <c:dLbl>
              <c:idx val="7"/>
              <c:layout>
                <c:manualLayout>
                  <c:x val="1.14370606694042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20-4FF4-B0F3-922357C319AD}"/>
                </c:ext>
              </c:extLst>
            </c:dLbl>
            <c:dLbl>
              <c:idx val="8"/>
              <c:layout>
                <c:manualLayout>
                  <c:x val="1.143706066940411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20-4FF4-B0F3-922357C319AD}"/>
                </c:ext>
              </c:extLst>
            </c:dLbl>
            <c:dLbl>
              <c:idx val="9"/>
              <c:layout>
                <c:manualLayout>
                  <c:x val="1.14370606694042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20-4FF4-B0F3-922357C31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Figures!$A$74:$A$84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Figures!$C$74:$C$84</c:f>
              <c:numCache>
                <c:formatCode>0.0%</c:formatCode>
                <c:ptCount val="11"/>
                <c:pt idx="0">
                  <c:v>5.1374802377152994E-2</c:v>
                </c:pt>
                <c:pt idx="1">
                  <c:v>4.9763823052323575E-2</c:v>
                </c:pt>
                <c:pt idx="2">
                  <c:v>5.0685687355920786E-2</c:v>
                </c:pt>
                <c:pt idx="3">
                  <c:v>5.6582377395389953E-2</c:v>
                </c:pt>
                <c:pt idx="4">
                  <c:v>6.7282734226985441E-2</c:v>
                </c:pt>
                <c:pt idx="5">
                  <c:v>7.3666124159730187E-2</c:v>
                </c:pt>
                <c:pt idx="6">
                  <c:v>7.2127739745272174E-2</c:v>
                </c:pt>
                <c:pt idx="7">
                  <c:v>6.6008562473146695E-2</c:v>
                </c:pt>
                <c:pt idx="8">
                  <c:v>6.2430858273579019E-2</c:v>
                </c:pt>
                <c:pt idx="9">
                  <c:v>6.6279214841235903E-2</c:v>
                </c:pt>
                <c:pt idx="10">
                  <c:v>6.5423364293756905E-2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220-4FF4-B0F3-922357C31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271936"/>
        <c:axId val="115679232"/>
      </c:barChart>
      <c:catAx>
        <c:axId val="115271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9232"/>
        <c:crosses val="autoZero"/>
        <c:auto val="1"/>
        <c:lblAlgn val="ctr"/>
        <c:lblOffset val="100"/>
        <c:noMultiLvlLbl val="0"/>
      </c:catAx>
      <c:valAx>
        <c:axId val="11567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Community</a:t>
            </a:r>
            <a:r>
              <a:rPr lang="en-US" baseline="0"/>
              <a:t> Benefit</a:t>
            </a:r>
            <a:r>
              <a:rPr lang="en-US"/>
              <a:t> Expenditures With and Without Rate Support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642923204464371E-2"/>
          <c:y val="0.19968425809503534"/>
          <c:w val="0.90858596445359274"/>
          <c:h val="0.44738430736957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Figures!$B$2</c:f>
              <c:strCache>
                <c:ptCount val="1"/>
                <c:pt idx="0">
                  <c:v>Percent of Total CB Expenditures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78227327381140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5F-41C7-86CB-48EB7760FE5E}"/>
                </c:ext>
              </c:extLst>
            </c:dLbl>
            <c:dLbl>
              <c:idx val="2"/>
              <c:layout>
                <c:manualLayout>
                  <c:x val="1.8104660311891341E-3"/>
                  <c:y val="2.17893593571570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5F-41C7-86CB-48EB7760FE5E}"/>
                </c:ext>
              </c:extLst>
            </c:dLbl>
            <c:dLbl>
              <c:idx val="4"/>
              <c:layout>
                <c:manualLayout>
                  <c:x val="-5.0867439730674473E-3"/>
                  <c:y val="7.6562658756863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5F-41C7-86CB-48EB7760F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Figures!$A$3:$A$11</c:f>
              <c:strCache>
                <c:ptCount val="9"/>
                <c:pt idx="0">
                  <c:v>Charity Care</c:v>
                </c:pt>
                <c:pt idx="1">
                  <c:v>Mission Driven Health Services</c:v>
                </c:pt>
                <c:pt idx="2">
                  <c:v>Health Professions Education</c:v>
                </c:pt>
                <c:pt idx="3">
                  <c:v>Community Health Services</c:v>
                </c:pt>
                <c:pt idx="4">
                  <c:v>Unreimbursed Medicaid Cost</c:v>
                </c:pt>
                <c:pt idx="5">
                  <c:v>Community Building</c:v>
                </c:pt>
                <c:pt idx="6">
                  <c:v>Financial Contributions</c:v>
                </c:pt>
                <c:pt idx="7">
                  <c:v>Research</c:v>
                </c:pt>
                <c:pt idx="8">
                  <c:v>Community Benefit Operations</c:v>
                </c:pt>
              </c:strCache>
            </c:strRef>
          </c:cat>
          <c:val>
            <c:numRef>
              <c:f>Figures!$B$3:$B$11</c:f>
              <c:numCache>
                <c:formatCode>0%</c:formatCode>
                <c:ptCount val="9"/>
                <c:pt idx="0">
                  <c:v>0.18600221784923737</c:v>
                </c:pt>
                <c:pt idx="1">
                  <c:v>0.38026744071829566</c:v>
                </c:pt>
                <c:pt idx="2">
                  <c:v>0.30095133907305183</c:v>
                </c:pt>
                <c:pt idx="3">
                  <c:v>8.0751858290829703E-2</c:v>
                </c:pt>
                <c:pt idx="4">
                  <c:v>2.8143020669150949E-3</c:v>
                </c:pt>
                <c:pt idx="5">
                  <c:v>1.0640148255164333E-2</c:v>
                </c:pt>
                <c:pt idx="6">
                  <c:v>2.2662624494839464E-2</c:v>
                </c:pt>
                <c:pt idx="7">
                  <c:v>6.5577235867696985E-3</c:v>
                </c:pt>
                <c:pt idx="8">
                  <c:v>7.9583565072268783E-3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5F-41C7-86CB-48EB7760FE5E}"/>
            </c:ext>
          </c:extLst>
        </c:ser>
        <c:ser>
          <c:idx val="1"/>
          <c:order val="1"/>
          <c:tx>
            <c:strRef>
              <c:f>Figures!$C$2</c:f>
              <c:strCache>
                <c:ptCount val="1"/>
                <c:pt idx="0">
                  <c:v>Percent of Total CB Expenditures w/o Rate Support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7822732738113478E-3"/>
                  <c:y val="1.91921899431623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5F-41C7-86CB-48EB7760FE5E}"/>
                </c:ext>
              </c:extLst>
            </c:dLbl>
            <c:dLbl>
              <c:idx val="1"/>
              <c:layout>
                <c:manualLayout>
                  <c:x val="3.3911366369056002E-3"/>
                  <c:y val="-2.5104100773000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5F-41C7-86CB-48EB7760FE5E}"/>
                </c:ext>
              </c:extLst>
            </c:dLbl>
            <c:dLbl>
              <c:idx val="2"/>
              <c:layout>
                <c:manualLayout>
                  <c:x val="3.6783314200214117E-3"/>
                  <c:y val="1.6342019517867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5F-41C7-86CB-48EB7760FE5E}"/>
                </c:ext>
              </c:extLst>
            </c:dLbl>
            <c:dLbl>
              <c:idx val="3"/>
              <c:layout>
                <c:manualLayout>
                  <c:x val="3.563403717414578E-3"/>
                  <c:y val="4.3728669217721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5F-41C7-86CB-48EB7760F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Figures!$A$3:$A$11</c:f>
              <c:strCache>
                <c:ptCount val="9"/>
                <c:pt idx="0">
                  <c:v>Charity Care</c:v>
                </c:pt>
                <c:pt idx="1">
                  <c:v>Mission Driven Health Services</c:v>
                </c:pt>
                <c:pt idx="2">
                  <c:v>Health Professions Education</c:v>
                </c:pt>
                <c:pt idx="3">
                  <c:v>Community Health Services</c:v>
                </c:pt>
                <c:pt idx="4">
                  <c:v>Unreimbursed Medicaid Cost</c:v>
                </c:pt>
                <c:pt idx="5">
                  <c:v>Community Building</c:v>
                </c:pt>
                <c:pt idx="6">
                  <c:v>Financial Contributions</c:v>
                </c:pt>
                <c:pt idx="7">
                  <c:v>Research</c:v>
                </c:pt>
                <c:pt idx="8">
                  <c:v>Community Benefit Operations</c:v>
                </c:pt>
              </c:strCache>
            </c:strRef>
          </c:cat>
          <c:val>
            <c:numRef>
              <c:f>Figures!$C$3:$C$11</c:f>
              <c:numCache>
                <c:formatCode>0%</c:formatCode>
                <c:ptCount val="9"/>
                <c:pt idx="0">
                  <c:v>-8.8538271577273224E-3</c:v>
                </c:pt>
                <c:pt idx="1">
                  <c:v>0.63908781908519685</c:v>
                </c:pt>
                <c:pt idx="2">
                  <c:v>0.16575689459401707</c:v>
                </c:pt>
                <c:pt idx="3">
                  <c:v>0.11428666680313346</c:v>
                </c:pt>
                <c:pt idx="4">
                  <c:v>4.853352449912144E-3</c:v>
                </c:pt>
                <c:pt idx="5">
                  <c:v>1.8349270395923063E-2</c:v>
                </c:pt>
                <c:pt idx="6">
                  <c:v>3.9082408887981805E-2</c:v>
                </c:pt>
                <c:pt idx="7">
                  <c:v>1.1309000625715548E-2</c:v>
                </c:pt>
                <c:pt idx="8">
                  <c:v>1.372443615974827E-2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5F-41C7-86CB-48EB7760FE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730304"/>
        <c:axId val="115731840"/>
      </c:barChart>
      <c:catAx>
        <c:axId val="11573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Community Benefit</a:t>
                </a:r>
                <a:r>
                  <a:rPr lang="en-US" b="1" baseline="0"/>
                  <a:t> Category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31840"/>
        <c:crosses val="autoZero"/>
        <c:auto val="1"/>
        <c:lblAlgn val="ctr"/>
        <c:lblOffset val="300"/>
        <c:noMultiLvlLbl val="0"/>
      </c:catAx>
      <c:valAx>
        <c:axId val="11573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51279226576003"/>
          <c:y val="0.90080438103663885"/>
          <c:w val="0.65455271670541171"/>
          <c:h val="5.3688978495499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'Figures-Inf Adj'!$D$10</c:f>
              <c:strCache>
                <c:ptCount val="1"/>
                <c:pt idx="0">
                  <c:v>CB 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'Figures-Inf Adj'!$A$11:$A$21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'Figures-Inf Adj'!$D$11:$D$21</c:f>
              <c:numCache>
                <c:formatCode>"$"#,##0_);[Red]\("$"#,##0\)</c:formatCode>
                <c:ptCount val="11"/>
                <c:pt idx="0">
                  <c:v>1974.78</c:v>
                </c:pt>
                <c:pt idx="1">
                  <c:v>1944.92</c:v>
                </c:pt>
                <c:pt idx="2">
                  <c:v>1986.15</c:v>
                </c:pt>
                <c:pt idx="3">
                  <c:v>2004.06</c:v>
                </c:pt>
                <c:pt idx="4">
                  <c:v>2179.92</c:v>
                </c:pt>
                <c:pt idx="5">
                  <c:v>2313.23</c:v>
                </c:pt>
                <c:pt idx="6">
                  <c:v>2367.4299999999998</c:v>
                </c:pt>
                <c:pt idx="7">
                  <c:v>2257.86</c:v>
                </c:pt>
                <c:pt idx="8">
                  <c:v>2189.11</c:v>
                </c:pt>
                <c:pt idx="9">
                  <c:v>2349.25</c:v>
                </c:pt>
                <c:pt idx="10" formatCode="&quot;$&quot;#,##0">
                  <c:v>2353.5427890157002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E-40EA-BBA9-230959A8024E}"/>
            </c:ext>
          </c:extLst>
        </c:ser>
        <c:ser>
          <c:idx val="1"/>
          <c:order val="1"/>
          <c:tx>
            <c:strRef>
              <c:f>'Figures-Inf Adj'!$E$10</c:f>
              <c:strCache>
                <c:ptCount val="1"/>
                <c:pt idx="0">
                  <c:v>CB Expense Less Rate Support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16795795533880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E-40EA-BBA9-230959A8024E}"/>
                </c:ext>
              </c:extLst>
            </c:dLbl>
            <c:dLbl>
              <c:idx val="1"/>
              <c:layout>
                <c:manualLayout>
                  <c:x val="8.61326325889801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E-40EA-BBA9-230959A8024E}"/>
                </c:ext>
              </c:extLst>
            </c:dLbl>
            <c:dLbl>
              <c:idx val="2"/>
              <c:layout>
                <c:manualLayout>
                  <c:x val="8.613263258897946E-3"/>
                  <c:y val="5.034842311109483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E-40EA-BBA9-230959A8024E}"/>
                </c:ext>
              </c:extLst>
            </c:dLbl>
            <c:dLbl>
              <c:idx val="3"/>
              <c:layout>
                <c:manualLayout>
                  <c:x val="1.03359159106776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EE-40EA-BBA9-230959A8024E}"/>
                </c:ext>
              </c:extLst>
            </c:dLbl>
            <c:dLbl>
              <c:idx val="4"/>
              <c:layout>
                <c:manualLayout>
                  <c:x val="1.205856856245721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E-40EA-BBA9-230959A8024E}"/>
                </c:ext>
              </c:extLst>
            </c:dLbl>
            <c:dLbl>
              <c:idx val="5"/>
              <c:layout>
                <c:manualLayout>
                  <c:x val="1.033591591067761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E-40EA-BBA9-230959A8024E}"/>
                </c:ext>
              </c:extLst>
            </c:dLbl>
            <c:dLbl>
              <c:idx val="6"/>
              <c:layout>
                <c:manualLayout>
                  <c:x val="1.0335915910677611E-2"/>
                  <c:y val="-5.034842311109483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E-40EA-BBA9-230959A8024E}"/>
                </c:ext>
              </c:extLst>
            </c:dLbl>
            <c:dLbl>
              <c:idx val="7"/>
              <c:layout>
                <c:manualLayout>
                  <c:x val="8.61326325889801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E-40EA-BBA9-230959A8024E}"/>
                </c:ext>
              </c:extLst>
            </c:dLbl>
            <c:dLbl>
              <c:idx val="8"/>
              <c:layout>
                <c:manualLayout>
                  <c:x val="1.03359159106774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EE-40EA-BBA9-230959A8024E}"/>
                </c:ext>
              </c:extLst>
            </c:dLbl>
            <c:dLbl>
              <c:idx val="9"/>
              <c:layout>
                <c:manualLayout>
                  <c:x val="1.03359159106774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E-40EA-BBA9-230959A80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'Figures-Inf Adj'!$A$11:$A$21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'Figures-Inf Adj'!$E$11:$E$21</c:f>
              <c:numCache>
                <c:formatCode>"$"#,##0_);[Red]\("$"#,##0\)</c:formatCode>
                <c:ptCount val="11"/>
                <c:pt idx="0">
                  <c:v>955.23</c:v>
                </c:pt>
                <c:pt idx="1">
                  <c:v>962.65</c:v>
                </c:pt>
                <c:pt idx="2">
                  <c:v>1078.9000000000001</c:v>
                </c:pt>
                <c:pt idx="3">
                  <c:v>1149.1300000000001</c:v>
                </c:pt>
                <c:pt idx="4">
                  <c:v>1354.23</c:v>
                </c:pt>
                <c:pt idx="5">
                  <c:v>1516.07</c:v>
                </c:pt>
                <c:pt idx="6">
                  <c:v>1507.34</c:v>
                </c:pt>
                <c:pt idx="7">
                  <c:v>1391.18</c:v>
                </c:pt>
                <c:pt idx="8">
                  <c:v>1288.3</c:v>
                </c:pt>
                <c:pt idx="9" formatCode="&quot;$&quot;#,##0">
                  <c:v>1375.29</c:v>
                </c:pt>
                <c:pt idx="10" formatCode="&quot;$&quot;#,##0">
                  <c:v>1364.743320015818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EE-40EA-BBA9-230959A802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5011135"/>
        <c:axId val="935022175"/>
      </c:barChart>
      <c:catAx>
        <c:axId val="935011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22175"/>
        <c:crosses val="autoZero"/>
        <c:auto val="1"/>
        <c:lblAlgn val="ctr"/>
        <c:lblOffset val="100"/>
        <c:noMultiLvlLbl val="0"/>
      </c:catAx>
      <c:valAx>
        <c:axId val="935022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Millions of $, Inflation Adjusted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01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'Figures-Inf Adj'!$C$35</c:f>
              <c:strCache>
                <c:ptCount val="1"/>
                <c:pt idx="0">
                  <c:v>Charity Care, Inflation Adjusted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'Figures-Inf Adj'!$A$36:$A$46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'Figures-Inf Adj'!$C$36:$C$46</c:f>
              <c:numCache>
                <c:formatCode>"$"#,##0</c:formatCode>
                <c:ptCount val="11"/>
                <c:pt idx="0">
                  <c:v>611.51</c:v>
                </c:pt>
                <c:pt idx="1">
                  <c:v>563.66</c:v>
                </c:pt>
                <c:pt idx="2">
                  <c:v>448.26</c:v>
                </c:pt>
                <c:pt idx="3">
                  <c:v>394.5</c:v>
                </c:pt>
                <c:pt idx="4">
                  <c:v>375.95</c:v>
                </c:pt>
                <c:pt idx="5">
                  <c:v>343.83</c:v>
                </c:pt>
                <c:pt idx="6">
                  <c:v>404.89</c:v>
                </c:pt>
                <c:pt idx="7">
                  <c:v>380.91</c:v>
                </c:pt>
                <c:pt idx="8">
                  <c:v>398.38</c:v>
                </c:pt>
                <c:pt idx="9">
                  <c:v>451.71</c:v>
                </c:pt>
                <c:pt idx="10">
                  <c:v>449.847380030083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8-48F4-9FD5-D7E9151D6E4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91119503"/>
        <c:axId val="991120463"/>
      </c:lineChart>
      <c:catAx>
        <c:axId val="991119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120463"/>
        <c:crosses val="autoZero"/>
        <c:auto val="1"/>
        <c:lblAlgn val="ctr"/>
        <c:lblOffset val="100"/>
        <c:noMultiLvlLbl val="0"/>
      </c:catAx>
      <c:valAx>
        <c:axId val="991120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Rate Support, Millions of $, Inflation Adjusted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119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20</xdr:row>
      <xdr:rowOff>36657</xdr:rowOff>
    </xdr:from>
    <xdr:to>
      <xdr:col>17</xdr:col>
      <xdr:colOff>85439</xdr:colOff>
      <xdr:row>36</xdr:row>
      <xdr:rowOff>84282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0256E9-7460-4055-B1E6-CB5FD0509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447675</xdr:colOff>
      <xdr:row>45</xdr:row>
      <xdr:rowOff>28575</xdr:rowOff>
    </xdr:from>
    <xdr:to>
      <xdr:col>16</xdr:col>
      <xdr:colOff>182418</xdr:colOff>
      <xdr:row>60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FB540C-9B38-4881-9709-322E8CED0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247650</xdr:colOff>
      <xdr:row>72</xdr:row>
      <xdr:rowOff>285750</xdr:rowOff>
    </xdr:from>
    <xdr:to>
      <xdr:col>15</xdr:col>
      <xdr:colOff>537976</xdr:colOff>
      <xdr:row>86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6D74A4-00C5-4D44-89A7-E06AE750C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1142999</xdr:colOff>
      <xdr:row>1</xdr:row>
      <xdr:rowOff>446881</xdr:rowOff>
    </xdr:from>
    <xdr:to>
      <xdr:col>13</xdr:col>
      <xdr:colOff>246999</xdr:colOff>
      <xdr:row>14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A65DFD9-7154-4EEC-877E-094D856E6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0.04846</cdr:x>
      <cdr:y>0.87404</cdr:y>
    </cdr:from>
    <cdr:to>
      <cdr:x>0.19751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7296" y="3554916"/>
          <a:ext cx="914400" cy="51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0.03576</cdr:x>
      <cdr:y>0.94428</cdr:y>
    </cdr:from>
    <cdr:to>
      <cdr:x>0.1848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1988" y="4127500"/>
          <a:ext cx="1133588" cy="2435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7</xdr:row>
      <xdr:rowOff>23812</xdr:rowOff>
    </xdr:from>
    <xdr:to>
      <xdr:col>21</xdr:col>
      <xdr:colOff>323850</xdr:colOff>
      <xdr:row>26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AED164-39AF-4A71-B4C4-6B8435C50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438150</xdr:colOff>
      <xdr:row>32</xdr:row>
      <xdr:rowOff>4761</xdr:rowOff>
    </xdr:from>
    <xdr:to>
      <xdr:col>18</xdr:col>
      <xdr:colOff>514350</xdr:colOff>
      <xdr:row>51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7A0304-4F09-4A59-A1AA-1EDBC76FE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2ABDE33-057D-48C7-A47C-7B6A6910A84A}" name="Table5" displayName="Table5" ref="A1:B11" totalsRowShown="0" headerRowDxfId="5" headerRowBorderDxfId="4" tableBorderDxfId="3" totalsRowBorderDxfId="2">
  <autoFilter ref="A1:B11" xr:uid="{82ABDE33-057D-48C7-A47C-7B6A6910A84A}"/>
  <tableColumns count="2">
    <tableColumn id="1" xr3:uid="{22F9CF3E-C726-43C4-9C17-16428D18CDE4}" name="Community Benefit Category" dataDxfId="1"/>
    <tableColumn id="2" xr3:uid="{85CCEF53-EE8A-4BFD-9F22-2C492F93BF57}" name="Section Code" dataDxfId="0"/>
  </tableColumns>
  <tableStyleInfo name="Hilltop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llen.twigg@meritushealth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rosenbaum@umm.edu" TargetMode="External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bra.jones@umm.edu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mcbrik@holycrosshealth.org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JDEVLIN@FREDERICK.HEALTH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bowman@umm.edu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hasfawm2@jh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mlomax@ascension.org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jsessa@lifebridgehealth.org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lori.dixon@wvumedicine.org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Beth.E.Kelly@medstar.net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michelle.roes@tidalhealth.org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msanfue1@jhmi.edu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toshiyoye@luminishealth.org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Beth.E.Kelly@medstar.net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perrinsm@upmc.edu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Beth.E.Kelly@medstar.net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katie.w.coombes@christianacare.org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jsessa@lifebridgehealth.org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Beth.E.Kelly@medstar.net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jclague1@umm.edu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patrickmorris@umm.ed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erin.farley@calverthealthmed.org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jsessa@lifebridgehealth.org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Brett.McCone@umm.edu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cprazenica@gbmc.org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michelle.roes@tidalhealth.org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mcastne2@jh.edu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sbowman@umm.edu" TargetMode="Externa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hyperlink" Target="mailto:toshiyoye@luminishealth.org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Beth.E.Kelly@medstar.net" TargetMode="Externa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julie.nemens@umm.edu" TargetMode="Externa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mailto:amarzola@atlanticgeneral.org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mailto:beth.e.kelly@medstar.net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mailto:renaytyler@umm.edu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mailto:Jsessa@lifebridgehealth.org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mcbrik@holycrosshealth.org" TargetMode="Externa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mailto:JFeinberg@MWPH.ORG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mailto:sabrina.grega@sheppardpratt.or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ls.gov/data/inflation_calculator.htm" TargetMode="Externa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mailto:toshiyoye@luminisheal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50010-0ACE-4953-892D-83D77D4DFCFE}">
  <sheetPr codeName="Sheet1"/>
  <dimension ref="A1:B11"/>
  <sheetViews>
    <sheetView workbookViewId="0"/>
  </sheetViews>
  <sheetFormatPr defaultRowHeight="14.45" customHeight="1" x14ac:dyDescent="0.25"/>
  <cols>
    <col min="1" max="1" width="34.140625" bestFit="1" customWidth="1"/>
    <col min="2" max="2" width="13.85546875" bestFit="1" customWidth="1"/>
  </cols>
  <sheetData>
    <row r="1" spans="1:2" ht="14.45" customHeight="1" x14ac:dyDescent="0.25">
      <c r="A1" s="5" t="s">
        <v>168</v>
      </c>
      <c r="B1" s="6" t="s">
        <v>180</v>
      </c>
    </row>
    <row r="2" spans="1:2" ht="14.45" customHeight="1" x14ac:dyDescent="0.25">
      <c r="A2" s="1" t="s">
        <v>118</v>
      </c>
      <c r="B2" s="4" t="s">
        <v>169</v>
      </c>
    </row>
    <row r="3" spans="1:2" ht="14.45" customHeight="1" x14ac:dyDescent="0.25">
      <c r="A3" s="1" t="s">
        <v>119</v>
      </c>
      <c r="B3" s="4" t="s">
        <v>170</v>
      </c>
    </row>
    <row r="4" spans="1:2" ht="14.45" customHeight="1" x14ac:dyDescent="0.25">
      <c r="A4" s="1" t="s">
        <v>120</v>
      </c>
      <c r="B4" s="4" t="s">
        <v>171</v>
      </c>
    </row>
    <row r="5" spans="1:2" ht="14.45" customHeight="1" x14ac:dyDescent="0.25">
      <c r="A5" s="1" t="s">
        <v>121</v>
      </c>
      <c r="B5" s="4" t="s">
        <v>172</v>
      </c>
    </row>
    <row r="6" spans="1:2" ht="14.45" customHeight="1" x14ac:dyDescent="0.25">
      <c r="A6" s="1" t="s">
        <v>60</v>
      </c>
      <c r="B6" s="4" t="s">
        <v>173</v>
      </c>
    </row>
    <row r="7" spans="1:2" ht="14.45" customHeight="1" x14ac:dyDescent="0.25">
      <c r="A7" s="1" t="s">
        <v>123</v>
      </c>
      <c r="B7" s="4" t="s">
        <v>174</v>
      </c>
    </row>
    <row r="8" spans="1:2" ht="14.45" customHeight="1" x14ac:dyDescent="0.25">
      <c r="A8" s="1" t="s">
        <v>124</v>
      </c>
      <c r="B8" s="4" t="s">
        <v>175</v>
      </c>
    </row>
    <row r="9" spans="1:2" ht="14.45" customHeight="1" x14ac:dyDescent="0.25">
      <c r="A9" s="1" t="s">
        <v>125</v>
      </c>
      <c r="B9" s="4" t="s">
        <v>176</v>
      </c>
    </row>
    <row r="10" spans="1:2" ht="14.45" customHeight="1" x14ac:dyDescent="0.25">
      <c r="A10" s="1" t="s">
        <v>127</v>
      </c>
      <c r="B10" s="4" t="s">
        <v>177</v>
      </c>
    </row>
    <row r="11" spans="1:2" ht="14.45" customHeight="1" x14ac:dyDescent="0.25">
      <c r="A11" s="2" t="s">
        <v>178</v>
      </c>
      <c r="B11" s="3" t="s">
        <v>179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B64D-F0FD-400F-92EC-60B0B13DEE52}">
  <sheetPr codeName="Sheet15">
    <tabColor theme="7" tint="-0.249977111117893"/>
    <pageSetUpPr fitToPage="1"/>
  </sheetPr>
  <dimension ref="A1:O117"/>
  <sheetViews>
    <sheetView topLeftCell="A86" workbookViewId="0">
      <selection activeCell="D110" sqref="D110"/>
    </sheetView>
  </sheetViews>
  <sheetFormatPr defaultRowHeight="12.75" x14ac:dyDescent="0.25"/>
  <cols>
    <col min="1" max="1" width="6.28515625" style="530" customWidth="1"/>
    <col min="2" max="2" width="56.140625" style="530" customWidth="1"/>
    <col min="3" max="3" width="8.7109375" style="530" customWidth="1"/>
    <col min="4" max="4" width="17.7109375" style="530" customWidth="1"/>
    <col min="5" max="5" width="16" style="530" bestFit="1" customWidth="1"/>
    <col min="6" max="6" width="18.140625" style="530" bestFit="1" customWidth="1"/>
    <col min="7" max="7" width="17.140625" style="530" bestFit="1" customWidth="1"/>
    <col min="8" max="8" width="16.7109375" style="530" customWidth="1"/>
    <col min="9" max="9" width="17.28515625" style="530" bestFit="1" customWidth="1"/>
    <col min="10" max="10" width="20.7109375" style="530" bestFit="1" customWidth="1"/>
    <col min="11" max="11" width="23.140625" style="530" bestFit="1" customWidth="1"/>
    <col min="12" max="12" width="54.85546875" style="530" bestFit="1" customWidth="1"/>
    <col min="13" max="13" width="16" style="530" bestFit="1" customWidth="1"/>
    <col min="14" max="14" width="14.7109375" style="530" bestFit="1" customWidth="1"/>
    <col min="15" max="15" width="16" style="530" bestFit="1" customWidth="1"/>
    <col min="16" max="16" width="12.7109375" style="530" bestFit="1" customWidth="1"/>
    <col min="17" max="17" width="14.7109375" style="530" bestFit="1" customWidth="1"/>
    <col min="18" max="255" width="9.140625" style="530"/>
    <col min="256" max="256" width="6.28515625" style="530" customWidth="1"/>
    <col min="257" max="257" width="4.42578125" style="530" customWidth="1"/>
    <col min="258" max="258" width="38.42578125" style="530" customWidth="1"/>
    <col min="259" max="260" width="0" style="530" hidden="1" customWidth="1"/>
    <col min="261" max="261" width="28.28515625" style="530" customWidth="1"/>
    <col min="262" max="262" width="19.28515625" style="530" bestFit="1" customWidth="1"/>
    <col min="263" max="263" width="18" style="530" bestFit="1" customWidth="1"/>
    <col min="264" max="264" width="16.28515625" style="530" bestFit="1" customWidth="1"/>
    <col min="265" max="265" width="16.5703125" style="530" bestFit="1" customWidth="1"/>
    <col min="266" max="266" width="16.42578125" style="530" bestFit="1" customWidth="1"/>
    <col min="267" max="267" width="15.5703125" style="530" bestFit="1" customWidth="1"/>
    <col min="268" max="268" width="14.7109375" style="530" bestFit="1" customWidth="1"/>
    <col min="269" max="269" width="16" style="530" bestFit="1" customWidth="1"/>
    <col min="270" max="270" width="14.7109375" style="530" bestFit="1" customWidth="1"/>
    <col min="271" max="271" width="16" style="530" bestFit="1" customWidth="1"/>
    <col min="272" max="272" width="12.7109375" style="530" bestFit="1" customWidth="1"/>
    <col min="273" max="273" width="14.7109375" style="530" bestFit="1" customWidth="1"/>
    <col min="274" max="511" width="9.140625" style="530"/>
    <col min="512" max="512" width="6.28515625" style="530" customWidth="1"/>
    <col min="513" max="513" width="4.42578125" style="530" customWidth="1"/>
    <col min="514" max="514" width="38.42578125" style="530" customWidth="1"/>
    <col min="515" max="516" width="0" style="530" hidden="1" customWidth="1"/>
    <col min="517" max="517" width="28.28515625" style="530" customWidth="1"/>
    <col min="518" max="518" width="19.28515625" style="530" bestFit="1" customWidth="1"/>
    <col min="519" max="519" width="18" style="530" bestFit="1" customWidth="1"/>
    <col min="520" max="520" width="16.28515625" style="530" bestFit="1" customWidth="1"/>
    <col min="521" max="521" width="16.5703125" style="530" bestFit="1" customWidth="1"/>
    <col min="522" max="522" width="16.42578125" style="530" bestFit="1" customWidth="1"/>
    <col min="523" max="523" width="15.5703125" style="530" bestFit="1" customWidth="1"/>
    <col min="524" max="524" width="14.7109375" style="530" bestFit="1" customWidth="1"/>
    <col min="525" max="525" width="16" style="530" bestFit="1" customWidth="1"/>
    <col min="526" max="526" width="14.7109375" style="530" bestFit="1" customWidth="1"/>
    <col min="527" max="527" width="16" style="530" bestFit="1" customWidth="1"/>
    <col min="528" max="528" width="12.7109375" style="530" bestFit="1" customWidth="1"/>
    <col min="529" max="529" width="14.7109375" style="530" bestFit="1" customWidth="1"/>
    <col min="530" max="767" width="9.140625" style="530"/>
    <col min="768" max="768" width="6.28515625" style="530" customWidth="1"/>
    <col min="769" max="769" width="4.42578125" style="530" customWidth="1"/>
    <col min="770" max="770" width="38.42578125" style="530" customWidth="1"/>
    <col min="771" max="772" width="0" style="530" hidden="1" customWidth="1"/>
    <col min="773" max="773" width="28.28515625" style="530" customWidth="1"/>
    <col min="774" max="774" width="19.28515625" style="530" bestFit="1" customWidth="1"/>
    <col min="775" max="775" width="18" style="530" bestFit="1" customWidth="1"/>
    <col min="776" max="776" width="16.28515625" style="530" bestFit="1" customWidth="1"/>
    <col min="777" max="777" width="16.5703125" style="530" bestFit="1" customWidth="1"/>
    <col min="778" max="778" width="16.42578125" style="530" bestFit="1" customWidth="1"/>
    <col min="779" max="779" width="15.5703125" style="530" bestFit="1" customWidth="1"/>
    <col min="780" max="780" width="14.7109375" style="530" bestFit="1" customWidth="1"/>
    <col min="781" max="781" width="16" style="530" bestFit="1" customWidth="1"/>
    <col min="782" max="782" width="14.7109375" style="530" bestFit="1" customWidth="1"/>
    <col min="783" max="783" width="16" style="530" bestFit="1" customWidth="1"/>
    <col min="784" max="784" width="12.7109375" style="530" bestFit="1" customWidth="1"/>
    <col min="785" max="785" width="14.7109375" style="530" bestFit="1" customWidth="1"/>
    <col min="786" max="1023" width="9.140625" style="530"/>
    <col min="1024" max="1024" width="6.28515625" style="530" customWidth="1"/>
    <col min="1025" max="1025" width="4.42578125" style="530" customWidth="1"/>
    <col min="1026" max="1026" width="38.42578125" style="530" customWidth="1"/>
    <col min="1027" max="1028" width="0" style="530" hidden="1" customWidth="1"/>
    <col min="1029" max="1029" width="28.28515625" style="530" customWidth="1"/>
    <col min="1030" max="1030" width="19.28515625" style="530" bestFit="1" customWidth="1"/>
    <col min="1031" max="1031" width="18" style="530" bestFit="1" customWidth="1"/>
    <col min="1032" max="1032" width="16.28515625" style="530" bestFit="1" customWidth="1"/>
    <col min="1033" max="1033" width="16.5703125" style="530" bestFit="1" customWidth="1"/>
    <col min="1034" max="1034" width="16.42578125" style="530" bestFit="1" customWidth="1"/>
    <col min="1035" max="1035" width="15.5703125" style="530" bestFit="1" customWidth="1"/>
    <col min="1036" max="1036" width="14.7109375" style="530" bestFit="1" customWidth="1"/>
    <col min="1037" max="1037" width="16" style="530" bestFit="1" customWidth="1"/>
    <col min="1038" max="1038" width="14.7109375" style="530" bestFit="1" customWidth="1"/>
    <col min="1039" max="1039" width="16" style="530" bestFit="1" customWidth="1"/>
    <col min="1040" max="1040" width="12.7109375" style="530" bestFit="1" customWidth="1"/>
    <col min="1041" max="1041" width="14.7109375" style="530" bestFit="1" customWidth="1"/>
    <col min="1042" max="1279" width="9.140625" style="530"/>
    <col min="1280" max="1280" width="6.28515625" style="530" customWidth="1"/>
    <col min="1281" max="1281" width="4.42578125" style="530" customWidth="1"/>
    <col min="1282" max="1282" width="38.42578125" style="530" customWidth="1"/>
    <col min="1283" max="1284" width="0" style="530" hidden="1" customWidth="1"/>
    <col min="1285" max="1285" width="28.28515625" style="530" customWidth="1"/>
    <col min="1286" max="1286" width="19.28515625" style="530" bestFit="1" customWidth="1"/>
    <col min="1287" max="1287" width="18" style="530" bestFit="1" customWidth="1"/>
    <col min="1288" max="1288" width="16.28515625" style="530" bestFit="1" customWidth="1"/>
    <col min="1289" max="1289" width="16.5703125" style="530" bestFit="1" customWidth="1"/>
    <col min="1290" max="1290" width="16.42578125" style="530" bestFit="1" customWidth="1"/>
    <col min="1291" max="1291" width="15.5703125" style="530" bestFit="1" customWidth="1"/>
    <col min="1292" max="1292" width="14.7109375" style="530" bestFit="1" customWidth="1"/>
    <col min="1293" max="1293" width="16" style="530" bestFit="1" customWidth="1"/>
    <col min="1294" max="1294" width="14.7109375" style="530" bestFit="1" customWidth="1"/>
    <col min="1295" max="1295" width="16" style="530" bestFit="1" customWidth="1"/>
    <col min="1296" max="1296" width="12.7109375" style="530" bestFit="1" customWidth="1"/>
    <col min="1297" max="1297" width="14.7109375" style="530" bestFit="1" customWidth="1"/>
    <col min="1298" max="1535" width="9.140625" style="530"/>
    <col min="1536" max="1536" width="6.28515625" style="530" customWidth="1"/>
    <col min="1537" max="1537" width="4.42578125" style="530" customWidth="1"/>
    <col min="1538" max="1538" width="38.42578125" style="530" customWidth="1"/>
    <col min="1539" max="1540" width="0" style="530" hidden="1" customWidth="1"/>
    <col min="1541" max="1541" width="28.28515625" style="530" customWidth="1"/>
    <col min="1542" max="1542" width="19.28515625" style="530" bestFit="1" customWidth="1"/>
    <col min="1543" max="1543" width="18" style="530" bestFit="1" customWidth="1"/>
    <col min="1544" max="1544" width="16.28515625" style="530" bestFit="1" customWidth="1"/>
    <col min="1545" max="1545" width="16.5703125" style="530" bestFit="1" customWidth="1"/>
    <col min="1546" max="1546" width="16.42578125" style="530" bestFit="1" customWidth="1"/>
    <col min="1547" max="1547" width="15.5703125" style="530" bestFit="1" customWidth="1"/>
    <col min="1548" max="1548" width="14.7109375" style="530" bestFit="1" customWidth="1"/>
    <col min="1549" max="1549" width="16" style="530" bestFit="1" customWidth="1"/>
    <col min="1550" max="1550" width="14.7109375" style="530" bestFit="1" customWidth="1"/>
    <col min="1551" max="1551" width="16" style="530" bestFit="1" customWidth="1"/>
    <col min="1552" max="1552" width="12.7109375" style="530" bestFit="1" customWidth="1"/>
    <col min="1553" max="1553" width="14.7109375" style="530" bestFit="1" customWidth="1"/>
    <col min="1554" max="1791" width="9.140625" style="530"/>
    <col min="1792" max="1792" width="6.28515625" style="530" customWidth="1"/>
    <col min="1793" max="1793" width="4.42578125" style="530" customWidth="1"/>
    <col min="1794" max="1794" width="38.42578125" style="530" customWidth="1"/>
    <col min="1795" max="1796" width="0" style="530" hidden="1" customWidth="1"/>
    <col min="1797" max="1797" width="28.28515625" style="530" customWidth="1"/>
    <col min="1798" max="1798" width="19.28515625" style="530" bestFit="1" customWidth="1"/>
    <col min="1799" max="1799" width="18" style="530" bestFit="1" customWidth="1"/>
    <col min="1800" max="1800" width="16.28515625" style="530" bestFit="1" customWidth="1"/>
    <col min="1801" max="1801" width="16.5703125" style="530" bestFit="1" customWidth="1"/>
    <col min="1802" max="1802" width="16.42578125" style="530" bestFit="1" customWidth="1"/>
    <col min="1803" max="1803" width="15.5703125" style="530" bestFit="1" customWidth="1"/>
    <col min="1804" max="1804" width="14.7109375" style="530" bestFit="1" customWidth="1"/>
    <col min="1805" max="1805" width="16" style="530" bestFit="1" customWidth="1"/>
    <col min="1806" max="1806" width="14.7109375" style="530" bestFit="1" customWidth="1"/>
    <col min="1807" max="1807" width="16" style="530" bestFit="1" customWidth="1"/>
    <col min="1808" max="1808" width="12.7109375" style="530" bestFit="1" customWidth="1"/>
    <col min="1809" max="1809" width="14.7109375" style="530" bestFit="1" customWidth="1"/>
    <col min="1810" max="2047" width="9.140625" style="530"/>
    <col min="2048" max="2048" width="6.28515625" style="530" customWidth="1"/>
    <col min="2049" max="2049" width="4.42578125" style="530" customWidth="1"/>
    <col min="2050" max="2050" width="38.42578125" style="530" customWidth="1"/>
    <col min="2051" max="2052" width="0" style="530" hidden="1" customWidth="1"/>
    <col min="2053" max="2053" width="28.28515625" style="530" customWidth="1"/>
    <col min="2054" max="2054" width="19.28515625" style="530" bestFit="1" customWidth="1"/>
    <col min="2055" max="2055" width="18" style="530" bestFit="1" customWidth="1"/>
    <col min="2056" max="2056" width="16.28515625" style="530" bestFit="1" customWidth="1"/>
    <col min="2057" max="2057" width="16.5703125" style="530" bestFit="1" customWidth="1"/>
    <col min="2058" max="2058" width="16.42578125" style="530" bestFit="1" customWidth="1"/>
    <col min="2059" max="2059" width="15.5703125" style="530" bestFit="1" customWidth="1"/>
    <col min="2060" max="2060" width="14.7109375" style="530" bestFit="1" customWidth="1"/>
    <col min="2061" max="2061" width="16" style="530" bestFit="1" customWidth="1"/>
    <col min="2062" max="2062" width="14.7109375" style="530" bestFit="1" customWidth="1"/>
    <col min="2063" max="2063" width="16" style="530" bestFit="1" customWidth="1"/>
    <col min="2064" max="2064" width="12.7109375" style="530" bestFit="1" customWidth="1"/>
    <col min="2065" max="2065" width="14.7109375" style="530" bestFit="1" customWidth="1"/>
    <col min="2066" max="2303" width="9.140625" style="530"/>
    <col min="2304" max="2304" width="6.28515625" style="530" customWidth="1"/>
    <col min="2305" max="2305" width="4.42578125" style="530" customWidth="1"/>
    <col min="2306" max="2306" width="38.42578125" style="530" customWidth="1"/>
    <col min="2307" max="2308" width="0" style="530" hidden="1" customWidth="1"/>
    <col min="2309" max="2309" width="28.28515625" style="530" customWidth="1"/>
    <col min="2310" max="2310" width="19.28515625" style="530" bestFit="1" customWidth="1"/>
    <col min="2311" max="2311" width="18" style="530" bestFit="1" customWidth="1"/>
    <col min="2312" max="2312" width="16.28515625" style="530" bestFit="1" customWidth="1"/>
    <col min="2313" max="2313" width="16.5703125" style="530" bestFit="1" customWidth="1"/>
    <col min="2314" max="2314" width="16.42578125" style="530" bestFit="1" customWidth="1"/>
    <col min="2315" max="2315" width="15.5703125" style="530" bestFit="1" customWidth="1"/>
    <col min="2316" max="2316" width="14.7109375" style="530" bestFit="1" customWidth="1"/>
    <col min="2317" max="2317" width="16" style="530" bestFit="1" customWidth="1"/>
    <col min="2318" max="2318" width="14.7109375" style="530" bestFit="1" customWidth="1"/>
    <col min="2319" max="2319" width="16" style="530" bestFit="1" customWidth="1"/>
    <col min="2320" max="2320" width="12.7109375" style="530" bestFit="1" customWidth="1"/>
    <col min="2321" max="2321" width="14.7109375" style="530" bestFit="1" customWidth="1"/>
    <col min="2322" max="2559" width="9.140625" style="530"/>
    <col min="2560" max="2560" width="6.28515625" style="530" customWidth="1"/>
    <col min="2561" max="2561" width="4.42578125" style="530" customWidth="1"/>
    <col min="2562" max="2562" width="38.42578125" style="530" customWidth="1"/>
    <col min="2563" max="2564" width="0" style="530" hidden="1" customWidth="1"/>
    <col min="2565" max="2565" width="28.28515625" style="530" customWidth="1"/>
    <col min="2566" max="2566" width="19.28515625" style="530" bestFit="1" customWidth="1"/>
    <col min="2567" max="2567" width="18" style="530" bestFit="1" customWidth="1"/>
    <col min="2568" max="2568" width="16.28515625" style="530" bestFit="1" customWidth="1"/>
    <col min="2569" max="2569" width="16.5703125" style="530" bestFit="1" customWidth="1"/>
    <col min="2570" max="2570" width="16.42578125" style="530" bestFit="1" customWidth="1"/>
    <col min="2571" max="2571" width="15.5703125" style="530" bestFit="1" customWidth="1"/>
    <col min="2572" max="2572" width="14.7109375" style="530" bestFit="1" customWidth="1"/>
    <col min="2573" max="2573" width="16" style="530" bestFit="1" customWidth="1"/>
    <col min="2574" max="2574" width="14.7109375" style="530" bestFit="1" customWidth="1"/>
    <col min="2575" max="2575" width="16" style="530" bestFit="1" customWidth="1"/>
    <col min="2576" max="2576" width="12.7109375" style="530" bestFit="1" customWidth="1"/>
    <col min="2577" max="2577" width="14.7109375" style="530" bestFit="1" customWidth="1"/>
    <col min="2578" max="2815" width="9.140625" style="530"/>
    <col min="2816" max="2816" width="6.28515625" style="530" customWidth="1"/>
    <col min="2817" max="2817" width="4.42578125" style="530" customWidth="1"/>
    <col min="2818" max="2818" width="38.42578125" style="530" customWidth="1"/>
    <col min="2819" max="2820" width="0" style="530" hidden="1" customWidth="1"/>
    <col min="2821" max="2821" width="28.28515625" style="530" customWidth="1"/>
    <col min="2822" max="2822" width="19.28515625" style="530" bestFit="1" customWidth="1"/>
    <col min="2823" max="2823" width="18" style="530" bestFit="1" customWidth="1"/>
    <col min="2824" max="2824" width="16.28515625" style="530" bestFit="1" customWidth="1"/>
    <col min="2825" max="2825" width="16.5703125" style="530" bestFit="1" customWidth="1"/>
    <col min="2826" max="2826" width="16.42578125" style="530" bestFit="1" customWidth="1"/>
    <col min="2827" max="2827" width="15.5703125" style="530" bestFit="1" customWidth="1"/>
    <col min="2828" max="2828" width="14.7109375" style="530" bestFit="1" customWidth="1"/>
    <col min="2829" max="2829" width="16" style="530" bestFit="1" customWidth="1"/>
    <col min="2830" max="2830" width="14.7109375" style="530" bestFit="1" customWidth="1"/>
    <col min="2831" max="2831" width="16" style="530" bestFit="1" customWidth="1"/>
    <col min="2832" max="2832" width="12.7109375" style="530" bestFit="1" customWidth="1"/>
    <col min="2833" max="2833" width="14.7109375" style="530" bestFit="1" customWidth="1"/>
    <col min="2834" max="3071" width="9.140625" style="530"/>
    <col min="3072" max="3072" width="6.28515625" style="530" customWidth="1"/>
    <col min="3073" max="3073" width="4.42578125" style="530" customWidth="1"/>
    <col min="3074" max="3074" width="38.42578125" style="530" customWidth="1"/>
    <col min="3075" max="3076" width="0" style="530" hidden="1" customWidth="1"/>
    <col min="3077" max="3077" width="28.28515625" style="530" customWidth="1"/>
    <col min="3078" max="3078" width="19.28515625" style="530" bestFit="1" customWidth="1"/>
    <col min="3079" max="3079" width="18" style="530" bestFit="1" customWidth="1"/>
    <col min="3080" max="3080" width="16.28515625" style="530" bestFit="1" customWidth="1"/>
    <col min="3081" max="3081" width="16.5703125" style="530" bestFit="1" customWidth="1"/>
    <col min="3082" max="3082" width="16.42578125" style="530" bestFit="1" customWidth="1"/>
    <col min="3083" max="3083" width="15.5703125" style="530" bestFit="1" customWidth="1"/>
    <col min="3084" max="3084" width="14.7109375" style="530" bestFit="1" customWidth="1"/>
    <col min="3085" max="3085" width="16" style="530" bestFit="1" customWidth="1"/>
    <col min="3086" max="3086" width="14.7109375" style="530" bestFit="1" customWidth="1"/>
    <col min="3087" max="3087" width="16" style="530" bestFit="1" customWidth="1"/>
    <col min="3088" max="3088" width="12.7109375" style="530" bestFit="1" customWidth="1"/>
    <col min="3089" max="3089" width="14.7109375" style="530" bestFit="1" customWidth="1"/>
    <col min="3090" max="3327" width="9.140625" style="530"/>
    <col min="3328" max="3328" width="6.28515625" style="530" customWidth="1"/>
    <col min="3329" max="3329" width="4.42578125" style="530" customWidth="1"/>
    <col min="3330" max="3330" width="38.42578125" style="530" customWidth="1"/>
    <col min="3331" max="3332" width="0" style="530" hidden="1" customWidth="1"/>
    <col min="3333" max="3333" width="28.28515625" style="530" customWidth="1"/>
    <col min="3334" max="3334" width="19.28515625" style="530" bestFit="1" customWidth="1"/>
    <col min="3335" max="3335" width="18" style="530" bestFit="1" customWidth="1"/>
    <col min="3336" max="3336" width="16.28515625" style="530" bestFit="1" customWidth="1"/>
    <col min="3337" max="3337" width="16.5703125" style="530" bestFit="1" customWidth="1"/>
    <col min="3338" max="3338" width="16.42578125" style="530" bestFit="1" customWidth="1"/>
    <col min="3339" max="3339" width="15.5703125" style="530" bestFit="1" customWidth="1"/>
    <col min="3340" max="3340" width="14.7109375" style="530" bestFit="1" customWidth="1"/>
    <col min="3341" max="3341" width="16" style="530" bestFit="1" customWidth="1"/>
    <col min="3342" max="3342" width="14.7109375" style="530" bestFit="1" customWidth="1"/>
    <col min="3343" max="3343" width="16" style="530" bestFit="1" customWidth="1"/>
    <col min="3344" max="3344" width="12.7109375" style="530" bestFit="1" customWidth="1"/>
    <col min="3345" max="3345" width="14.7109375" style="530" bestFit="1" customWidth="1"/>
    <col min="3346" max="3583" width="9.140625" style="530"/>
    <col min="3584" max="3584" width="6.28515625" style="530" customWidth="1"/>
    <col min="3585" max="3585" width="4.42578125" style="530" customWidth="1"/>
    <col min="3586" max="3586" width="38.42578125" style="530" customWidth="1"/>
    <col min="3587" max="3588" width="0" style="530" hidden="1" customWidth="1"/>
    <col min="3589" max="3589" width="28.28515625" style="530" customWidth="1"/>
    <col min="3590" max="3590" width="19.28515625" style="530" bestFit="1" customWidth="1"/>
    <col min="3591" max="3591" width="18" style="530" bestFit="1" customWidth="1"/>
    <col min="3592" max="3592" width="16.28515625" style="530" bestFit="1" customWidth="1"/>
    <col min="3593" max="3593" width="16.5703125" style="530" bestFit="1" customWidth="1"/>
    <col min="3594" max="3594" width="16.42578125" style="530" bestFit="1" customWidth="1"/>
    <col min="3595" max="3595" width="15.5703125" style="530" bestFit="1" customWidth="1"/>
    <col min="3596" max="3596" width="14.7109375" style="530" bestFit="1" customWidth="1"/>
    <col min="3597" max="3597" width="16" style="530" bestFit="1" customWidth="1"/>
    <col min="3598" max="3598" width="14.7109375" style="530" bestFit="1" customWidth="1"/>
    <col min="3599" max="3599" width="16" style="530" bestFit="1" customWidth="1"/>
    <col min="3600" max="3600" width="12.7109375" style="530" bestFit="1" customWidth="1"/>
    <col min="3601" max="3601" width="14.7109375" style="530" bestFit="1" customWidth="1"/>
    <col min="3602" max="3839" width="9.140625" style="530"/>
    <col min="3840" max="3840" width="6.28515625" style="530" customWidth="1"/>
    <col min="3841" max="3841" width="4.42578125" style="530" customWidth="1"/>
    <col min="3842" max="3842" width="38.42578125" style="530" customWidth="1"/>
    <col min="3843" max="3844" width="0" style="530" hidden="1" customWidth="1"/>
    <col min="3845" max="3845" width="28.28515625" style="530" customWidth="1"/>
    <col min="3846" max="3846" width="19.28515625" style="530" bestFit="1" customWidth="1"/>
    <col min="3847" max="3847" width="18" style="530" bestFit="1" customWidth="1"/>
    <col min="3848" max="3848" width="16.28515625" style="530" bestFit="1" customWidth="1"/>
    <col min="3849" max="3849" width="16.5703125" style="530" bestFit="1" customWidth="1"/>
    <col min="3850" max="3850" width="16.42578125" style="530" bestFit="1" customWidth="1"/>
    <col min="3851" max="3851" width="15.5703125" style="530" bestFit="1" customWidth="1"/>
    <col min="3852" max="3852" width="14.7109375" style="530" bestFit="1" customWidth="1"/>
    <col min="3853" max="3853" width="16" style="530" bestFit="1" customWidth="1"/>
    <col min="3854" max="3854" width="14.7109375" style="530" bestFit="1" customWidth="1"/>
    <col min="3855" max="3855" width="16" style="530" bestFit="1" customWidth="1"/>
    <col min="3856" max="3856" width="12.7109375" style="530" bestFit="1" customWidth="1"/>
    <col min="3857" max="3857" width="14.7109375" style="530" bestFit="1" customWidth="1"/>
    <col min="3858" max="4095" width="9.140625" style="530"/>
    <col min="4096" max="4096" width="6.28515625" style="530" customWidth="1"/>
    <col min="4097" max="4097" width="4.42578125" style="530" customWidth="1"/>
    <col min="4098" max="4098" width="38.42578125" style="530" customWidth="1"/>
    <col min="4099" max="4100" width="0" style="530" hidden="1" customWidth="1"/>
    <col min="4101" max="4101" width="28.28515625" style="530" customWidth="1"/>
    <col min="4102" max="4102" width="19.28515625" style="530" bestFit="1" customWidth="1"/>
    <col min="4103" max="4103" width="18" style="530" bestFit="1" customWidth="1"/>
    <col min="4104" max="4104" width="16.28515625" style="530" bestFit="1" customWidth="1"/>
    <col min="4105" max="4105" width="16.5703125" style="530" bestFit="1" customWidth="1"/>
    <col min="4106" max="4106" width="16.42578125" style="530" bestFit="1" customWidth="1"/>
    <col min="4107" max="4107" width="15.5703125" style="530" bestFit="1" customWidth="1"/>
    <col min="4108" max="4108" width="14.7109375" style="530" bestFit="1" customWidth="1"/>
    <col min="4109" max="4109" width="16" style="530" bestFit="1" customWidth="1"/>
    <col min="4110" max="4110" width="14.7109375" style="530" bestFit="1" customWidth="1"/>
    <col min="4111" max="4111" width="16" style="530" bestFit="1" customWidth="1"/>
    <col min="4112" max="4112" width="12.7109375" style="530" bestFit="1" customWidth="1"/>
    <col min="4113" max="4113" width="14.7109375" style="530" bestFit="1" customWidth="1"/>
    <col min="4114" max="4351" width="9.140625" style="530"/>
    <col min="4352" max="4352" width="6.28515625" style="530" customWidth="1"/>
    <col min="4353" max="4353" width="4.42578125" style="530" customWidth="1"/>
    <col min="4354" max="4354" width="38.42578125" style="530" customWidth="1"/>
    <col min="4355" max="4356" width="0" style="530" hidden="1" customWidth="1"/>
    <col min="4357" max="4357" width="28.28515625" style="530" customWidth="1"/>
    <col min="4358" max="4358" width="19.28515625" style="530" bestFit="1" customWidth="1"/>
    <col min="4359" max="4359" width="18" style="530" bestFit="1" customWidth="1"/>
    <col min="4360" max="4360" width="16.28515625" style="530" bestFit="1" customWidth="1"/>
    <col min="4361" max="4361" width="16.5703125" style="530" bestFit="1" customWidth="1"/>
    <col min="4362" max="4362" width="16.42578125" style="530" bestFit="1" customWidth="1"/>
    <col min="4363" max="4363" width="15.5703125" style="530" bestFit="1" customWidth="1"/>
    <col min="4364" max="4364" width="14.7109375" style="530" bestFit="1" customWidth="1"/>
    <col min="4365" max="4365" width="16" style="530" bestFit="1" customWidth="1"/>
    <col min="4366" max="4366" width="14.7109375" style="530" bestFit="1" customWidth="1"/>
    <col min="4367" max="4367" width="16" style="530" bestFit="1" customWidth="1"/>
    <col min="4368" max="4368" width="12.7109375" style="530" bestFit="1" customWidth="1"/>
    <col min="4369" max="4369" width="14.7109375" style="530" bestFit="1" customWidth="1"/>
    <col min="4370" max="4607" width="9.140625" style="530"/>
    <col min="4608" max="4608" width="6.28515625" style="530" customWidth="1"/>
    <col min="4609" max="4609" width="4.42578125" style="530" customWidth="1"/>
    <col min="4610" max="4610" width="38.42578125" style="530" customWidth="1"/>
    <col min="4611" max="4612" width="0" style="530" hidden="1" customWidth="1"/>
    <col min="4613" max="4613" width="28.28515625" style="530" customWidth="1"/>
    <col min="4614" max="4614" width="19.28515625" style="530" bestFit="1" customWidth="1"/>
    <col min="4615" max="4615" width="18" style="530" bestFit="1" customWidth="1"/>
    <col min="4616" max="4616" width="16.28515625" style="530" bestFit="1" customWidth="1"/>
    <col min="4617" max="4617" width="16.5703125" style="530" bestFit="1" customWidth="1"/>
    <col min="4618" max="4618" width="16.42578125" style="530" bestFit="1" customWidth="1"/>
    <col min="4619" max="4619" width="15.5703125" style="530" bestFit="1" customWidth="1"/>
    <col min="4620" max="4620" width="14.7109375" style="530" bestFit="1" customWidth="1"/>
    <col min="4621" max="4621" width="16" style="530" bestFit="1" customWidth="1"/>
    <col min="4622" max="4622" width="14.7109375" style="530" bestFit="1" customWidth="1"/>
    <col min="4623" max="4623" width="16" style="530" bestFit="1" customWidth="1"/>
    <col min="4624" max="4624" width="12.7109375" style="530" bestFit="1" customWidth="1"/>
    <col min="4625" max="4625" width="14.7109375" style="530" bestFit="1" customWidth="1"/>
    <col min="4626" max="4863" width="9.140625" style="530"/>
    <col min="4864" max="4864" width="6.28515625" style="530" customWidth="1"/>
    <col min="4865" max="4865" width="4.42578125" style="530" customWidth="1"/>
    <col min="4866" max="4866" width="38.42578125" style="530" customWidth="1"/>
    <col min="4867" max="4868" width="0" style="530" hidden="1" customWidth="1"/>
    <col min="4869" max="4869" width="28.28515625" style="530" customWidth="1"/>
    <col min="4870" max="4870" width="19.28515625" style="530" bestFit="1" customWidth="1"/>
    <col min="4871" max="4871" width="18" style="530" bestFit="1" customWidth="1"/>
    <col min="4872" max="4872" width="16.28515625" style="530" bestFit="1" customWidth="1"/>
    <col min="4873" max="4873" width="16.5703125" style="530" bestFit="1" customWidth="1"/>
    <col min="4874" max="4874" width="16.42578125" style="530" bestFit="1" customWidth="1"/>
    <col min="4875" max="4875" width="15.5703125" style="530" bestFit="1" customWidth="1"/>
    <col min="4876" max="4876" width="14.7109375" style="530" bestFit="1" customWidth="1"/>
    <col min="4877" max="4877" width="16" style="530" bestFit="1" customWidth="1"/>
    <col min="4878" max="4878" width="14.7109375" style="530" bestFit="1" customWidth="1"/>
    <col min="4879" max="4879" width="16" style="530" bestFit="1" customWidth="1"/>
    <col min="4880" max="4880" width="12.7109375" style="530" bestFit="1" customWidth="1"/>
    <col min="4881" max="4881" width="14.7109375" style="530" bestFit="1" customWidth="1"/>
    <col min="4882" max="5119" width="9.140625" style="530"/>
    <col min="5120" max="5120" width="6.28515625" style="530" customWidth="1"/>
    <col min="5121" max="5121" width="4.42578125" style="530" customWidth="1"/>
    <col min="5122" max="5122" width="38.42578125" style="530" customWidth="1"/>
    <col min="5123" max="5124" width="0" style="530" hidden="1" customWidth="1"/>
    <col min="5125" max="5125" width="28.28515625" style="530" customWidth="1"/>
    <col min="5126" max="5126" width="19.28515625" style="530" bestFit="1" customWidth="1"/>
    <col min="5127" max="5127" width="18" style="530" bestFit="1" customWidth="1"/>
    <col min="5128" max="5128" width="16.28515625" style="530" bestFit="1" customWidth="1"/>
    <col min="5129" max="5129" width="16.5703125" style="530" bestFit="1" customWidth="1"/>
    <col min="5130" max="5130" width="16.42578125" style="530" bestFit="1" customWidth="1"/>
    <col min="5131" max="5131" width="15.5703125" style="530" bestFit="1" customWidth="1"/>
    <col min="5132" max="5132" width="14.7109375" style="530" bestFit="1" customWidth="1"/>
    <col min="5133" max="5133" width="16" style="530" bestFit="1" customWidth="1"/>
    <col min="5134" max="5134" width="14.7109375" style="530" bestFit="1" customWidth="1"/>
    <col min="5135" max="5135" width="16" style="530" bestFit="1" customWidth="1"/>
    <col min="5136" max="5136" width="12.7109375" style="530" bestFit="1" customWidth="1"/>
    <col min="5137" max="5137" width="14.7109375" style="530" bestFit="1" customWidth="1"/>
    <col min="5138" max="5375" width="9.140625" style="530"/>
    <col min="5376" max="5376" width="6.28515625" style="530" customWidth="1"/>
    <col min="5377" max="5377" width="4.42578125" style="530" customWidth="1"/>
    <col min="5378" max="5378" width="38.42578125" style="530" customWidth="1"/>
    <col min="5379" max="5380" width="0" style="530" hidden="1" customWidth="1"/>
    <col min="5381" max="5381" width="28.28515625" style="530" customWidth="1"/>
    <col min="5382" max="5382" width="19.28515625" style="530" bestFit="1" customWidth="1"/>
    <col min="5383" max="5383" width="18" style="530" bestFit="1" customWidth="1"/>
    <col min="5384" max="5384" width="16.28515625" style="530" bestFit="1" customWidth="1"/>
    <col min="5385" max="5385" width="16.5703125" style="530" bestFit="1" customWidth="1"/>
    <col min="5386" max="5386" width="16.42578125" style="530" bestFit="1" customWidth="1"/>
    <col min="5387" max="5387" width="15.5703125" style="530" bestFit="1" customWidth="1"/>
    <col min="5388" max="5388" width="14.7109375" style="530" bestFit="1" customWidth="1"/>
    <col min="5389" max="5389" width="16" style="530" bestFit="1" customWidth="1"/>
    <col min="5390" max="5390" width="14.7109375" style="530" bestFit="1" customWidth="1"/>
    <col min="5391" max="5391" width="16" style="530" bestFit="1" customWidth="1"/>
    <col min="5392" max="5392" width="12.7109375" style="530" bestFit="1" customWidth="1"/>
    <col min="5393" max="5393" width="14.7109375" style="530" bestFit="1" customWidth="1"/>
    <col min="5394" max="5631" width="9.140625" style="530"/>
    <col min="5632" max="5632" width="6.28515625" style="530" customWidth="1"/>
    <col min="5633" max="5633" width="4.42578125" style="530" customWidth="1"/>
    <col min="5634" max="5634" width="38.42578125" style="530" customWidth="1"/>
    <col min="5635" max="5636" width="0" style="530" hidden="1" customWidth="1"/>
    <col min="5637" max="5637" width="28.28515625" style="530" customWidth="1"/>
    <col min="5638" max="5638" width="19.28515625" style="530" bestFit="1" customWidth="1"/>
    <col min="5639" max="5639" width="18" style="530" bestFit="1" customWidth="1"/>
    <col min="5640" max="5640" width="16.28515625" style="530" bestFit="1" customWidth="1"/>
    <col min="5641" max="5641" width="16.5703125" style="530" bestFit="1" customWidth="1"/>
    <col min="5642" max="5642" width="16.42578125" style="530" bestFit="1" customWidth="1"/>
    <col min="5643" max="5643" width="15.5703125" style="530" bestFit="1" customWidth="1"/>
    <col min="5644" max="5644" width="14.7109375" style="530" bestFit="1" customWidth="1"/>
    <col min="5645" max="5645" width="16" style="530" bestFit="1" customWidth="1"/>
    <col min="5646" max="5646" width="14.7109375" style="530" bestFit="1" customWidth="1"/>
    <col min="5647" max="5647" width="16" style="530" bestFit="1" customWidth="1"/>
    <col min="5648" max="5648" width="12.7109375" style="530" bestFit="1" customWidth="1"/>
    <col min="5649" max="5649" width="14.7109375" style="530" bestFit="1" customWidth="1"/>
    <col min="5650" max="5887" width="9.140625" style="530"/>
    <col min="5888" max="5888" width="6.28515625" style="530" customWidth="1"/>
    <col min="5889" max="5889" width="4.42578125" style="530" customWidth="1"/>
    <col min="5890" max="5890" width="38.42578125" style="530" customWidth="1"/>
    <col min="5891" max="5892" width="0" style="530" hidden="1" customWidth="1"/>
    <col min="5893" max="5893" width="28.28515625" style="530" customWidth="1"/>
    <col min="5894" max="5894" width="19.28515625" style="530" bestFit="1" customWidth="1"/>
    <col min="5895" max="5895" width="18" style="530" bestFit="1" customWidth="1"/>
    <col min="5896" max="5896" width="16.28515625" style="530" bestFit="1" customWidth="1"/>
    <col min="5897" max="5897" width="16.5703125" style="530" bestFit="1" customWidth="1"/>
    <col min="5898" max="5898" width="16.42578125" style="530" bestFit="1" customWidth="1"/>
    <col min="5899" max="5899" width="15.5703125" style="530" bestFit="1" customWidth="1"/>
    <col min="5900" max="5900" width="14.7109375" style="530" bestFit="1" customWidth="1"/>
    <col min="5901" max="5901" width="16" style="530" bestFit="1" customWidth="1"/>
    <col min="5902" max="5902" width="14.7109375" style="530" bestFit="1" customWidth="1"/>
    <col min="5903" max="5903" width="16" style="530" bestFit="1" customWidth="1"/>
    <col min="5904" max="5904" width="12.7109375" style="530" bestFit="1" customWidth="1"/>
    <col min="5905" max="5905" width="14.7109375" style="530" bestFit="1" customWidth="1"/>
    <col min="5906" max="6143" width="9.140625" style="530"/>
    <col min="6144" max="6144" width="6.28515625" style="530" customWidth="1"/>
    <col min="6145" max="6145" width="4.42578125" style="530" customWidth="1"/>
    <col min="6146" max="6146" width="38.42578125" style="530" customWidth="1"/>
    <col min="6147" max="6148" width="0" style="530" hidden="1" customWidth="1"/>
    <col min="6149" max="6149" width="28.28515625" style="530" customWidth="1"/>
    <col min="6150" max="6150" width="19.28515625" style="530" bestFit="1" customWidth="1"/>
    <col min="6151" max="6151" width="18" style="530" bestFit="1" customWidth="1"/>
    <col min="6152" max="6152" width="16.28515625" style="530" bestFit="1" customWidth="1"/>
    <col min="6153" max="6153" width="16.5703125" style="530" bestFit="1" customWidth="1"/>
    <col min="6154" max="6154" width="16.42578125" style="530" bestFit="1" customWidth="1"/>
    <col min="6155" max="6155" width="15.5703125" style="530" bestFit="1" customWidth="1"/>
    <col min="6156" max="6156" width="14.7109375" style="530" bestFit="1" customWidth="1"/>
    <col min="6157" max="6157" width="16" style="530" bestFit="1" customWidth="1"/>
    <col min="6158" max="6158" width="14.7109375" style="530" bestFit="1" customWidth="1"/>
    <col min="6159" max="6159" width="16" style="530" bestFit="1" customWidth="1"/>
    <col min="6160" max="6160" width="12.7109375" style="530" bestFit="1" customWidth="1"/>
    <col min="6161" max="6161" width="14.7109375" style="530" bestFit="1" customWidth="1"/>
    <col min="6162" max="6399" width="9.140625" style="530"/>
    <col min="6400" max="6400" width="6.28515625" style="530" customWidth="1"/>
    <col min="6401" max="6401" width="4.42578125" style="530" customWidth="1"/>
    <col min="6402" max="6402" width="38.42578125" style="530" customWidth="1"/>
    <col min="6403" max="6404" width="0" style="530" hidden="1" customWidth="1"/>
    <col min="6405" max="6405" width="28.28515625" style="530" customWidth="1"/>
    <col min="6406" max="6406" width="19.28515625" style="530" bestFit="1" customWidth="1"/>
    <col min="6407" max="6407" width="18" style="530" bestFit="1" customWidth="1"/>
    <col min="6408" max="6408" width="16.28515625" style="530" bestFit="1" customWidth="1"/>
    <col min="6409" max="6409" width="16.5703125" style="530" bestFit="1" customWidth="1"/>
    <col min="6410" max="6410" width="16.42578125" style="530" bestFit="1" customWidth="1"/>
    <col min="6411" max="6411" width="15.5703125" style="530" bestFit="1" customWidth="1"/>
    <col min="6412" max="6412" width="14.7109375" style="530" bestFit="1" customWidth="1"/>
    <col min="6413" max="6413" width="16" style="530" bestFit="1" customWidth="1"/>
    <col min="6414" max="6414" width="14.7109375" style="530" bestFit="1" customWidth="1"/>
    <col min="6415" max="6415" width="16" style="530" bestFit="1" customWidth="1"/>
    <col min="6416" max="6416" width="12.7109375" style="530" bestFit="1" customWidth="1"/>
    <col min="6417" max="6417" width="14.7109375" style="530" bestFit="1" customWidth="1"/>
    <col min="6418" max="6655" width="9.140625" style="530"/>
    <col min="6656" max="6656" width="6.28515625" style="530" customWidth="1"/>
    <col min="6657" max="6657" width="4.42578125" style="530" customWidth="1"/>
    <col min="6658" max="6658" width="38.42578125" style="530" customWidth="1"/>
    <col min="6659" max="6660" width="0" style="530" hidden="1" customWidth="1"/>
    <col min="6661" max="6661" width="28.28515625" style="530" customWidth="1"/>
    <col min="6662" max="6662" width="19.28515625" style="530" bestFit="1" customWidth="1"/>
    <col min="6663" max="6663" width="18" style="530" bestFit="1" customWidth="1"/>
    <col min="6664" max="6664" width="16.28515625" style="530" bestFit="1" customWidth="1"/>
    <col min="6665" max="6665" width="16.5703125" style="530" bestFit="1" customWidth="1"/>
    <col min="6666" max="6666" width="16.42578125" style="530" bestFit="1" customWidth="1"/>
    <col min="6667" max="6667" width="15.5703125" style="530" bestFit="1" customWidth="1"/>
    <col min="6668" max="6668" width="14.7109375" style="530" bestFit="1" customWidth="1"/>
    <col min="6669" max="6669" width="16" style="530" bestFit="1" customWidth="1"/>
    <col min="6670" max="6670" width="14.7109375" style="530" bestFit="1" customWidth="1"/>
    <col min="6671" max="6671" width="16" style="530" bestFit="1" customWidth="1"/>
    <col min="6672" max="6672" width="12.7109375" style="530" bestFit="1" customWidth="1"/>
    <col min="6673" max="6673" width="14.7109375" style="530" bestFit="1" customWidth="1"/>
    <col min="6674" max="6911" width="9.140625" style="530"/>
    <col min="6912" max="6912" width="6.28515625" style="530" customWidth="1"/>
    <col min="6913" max="6913" width="4.42578125" style="530" customWidth="1"/>
    <col min="6914" max="6914" width="38.42578125" style="530" customWidth="1"/>
    <col min="6915" max="6916" width="0" style="530" hidden="1" customWidth="1"/>
    <col min="6917" max="6917" width="28.28515625" style="530" customWidth="1"/>
    <col min="6918" max="6918" width="19.28515625" style="530" bestFit="1" customWidth="1"/>
    <col min="6919" max="6919" width="18" style="530" bestFit="1" customWidth="1"/>
    <col min="6920" max="6920" width="16.28515625" style="530" bestFit="1" customWidth="1"/>
    <col min="6921" max="6921" width="16.5703125" style="530" bestFit="1" customWidth="1"/>
    <col min="6922" max="6922" width="16.42578125" style="530" bestFit="1" customWidth="1"/>
    <col min="6923" max="6923" width="15.5703125" style="530" bestFit="1" customWidth="1"/>
    <col min="6924" max="6924" width="14.7109375" style="530" bestFit="1" customWidth="1"/>
    <col min="6925" max="6925" width="16" style="530" bestFit="1" customWidth="1"/>
    <col min="6926" max="6926" width="14.7109375" style="530" bestFit="1" customWidth="1"/>
    <col min="6927" max="6927" width="16" style="530" bestFit="1" customWidth="1"/>
    <col min="6928" max="6928" width="12.7109375" style="530" bestFit="1" customWidth="1"/>
    <col min="6929" max="6929" width="14.7109375" style="530" bestFit="1" customWidth="1"/>
    <col min="6930" max="7167" width="9.140625" style="530"/>
    <col min="7168" max="7168" width="6.28515625" style="530" customWidth="1"/>
    <col min="7169" max="7169" width="4.42578125" style="530" customWidth="1"/>
    <col min="7170" max="7170" width="38.42578125" style="530" customWidth="1"/>
    <col min="7171" max="7172" width="0" style="530" hidden="1" customWidth="1"/>
    <col min="7173" max="7173" width="28.28515625" style="530" customWidth="1"/>
    <col min="7174" max="7174" width="19.28515625" style="530" bestFit="1" customWidth="1"/>
    <col min="7175" max="7175" width="18" style="530" bestFit="1" customWidth="1"/>
    <col min="7176" max="7176" width="16.28515625" style="530" bestFit="1" customWidth="1"/>
    <col min="7177" max="7177" width="16.5703125" style="530" bestFit="1" customWidth="1"/>
    <col min="7178" max="7178" width="16.42578125" style="530" bestFit="1" customWidth="1"/>
    <col min="7179" max="7179" width="15.5703125" style="530" bestFit="1" customWidth="1"/>
    <col min="7180" max="7180" width="14.7109375" style="530" bestFit="1" customWidth="1"/>
    <col min="7181" max="7181" width="16" style="530" bestFit="1" customWidth="1"/>
    <col min="7182" max="7182" width="14.7109375" style="530" bestFit="1" customWidth="1"/>
    <col min="7183" max="7183" width="16" style="530" bestFit="1" customWidth="1"/>
    <col min="7184" max="7184" width="12.7109375" style="530" bestFit="1" customWidth="1"/>
    <col min="7185" max="7185" width="14.7109375" style="530" bestFit="1" customWidth="1"/>
    <col min="7186" max="7423" width="9.140625" style="530"/>
    <col min="7424" max="7424" width="6.28515625" style="530" customWidth="1"/>
    <col min="7425" max="7425" width="4.42578125" style="530" customWidth="1"/>
    <col min="7426" max="7426" width="38.42578125" style="530" customWidth="1"/>
    <col min="7427" max="7428" width="0" style="530" hidden="1" customWidth="1"/>
    <col min="7429" max="7429" width="28.28515625" style="530" customWidth="1"/>
    <col min="7430" max="7430" width="19.28515625" style="530" bestFit="1" customWidth="1"/>
    <col min="7431" max="7431" width="18" style="530" bestFit="1" customWidth="1"/>
    <col min="7432" max="7432" width="16.28515625" style="530" bestFit="1" customWidth="1"/>
    <col min="7433" max="7433" width="16.5703125" style="530" bestFit="1" customWidth="1"/>
    <col min="7434" max="7434" width="16.42578125" style="530" bestFit="1" customWidth="1"/>
    <col min="7435" max="7435" width="15.5703125" style="530" bestFit="1" customWidth="1"/>
    <col min="7436" max="7436" width="14.7109375" style="530" bestFit="1" customWidth="1"/>
    <col min="7437" max="7437" width="16" style="530" bestFit="1" customWidth="1"/>
    <col min="7438" max="7438" width="14.7109375" style="530" bestFit="1" customWidth="1"/>
    <col min="7439" max="7439" width="16" style="530" bestFit="1" customWidth="1"/>
    <col min="7440" max="7440" width="12.7109375" style="530" bestFit="1" customWidth="1"/>
    <col min="7441" max="7441" width="14.7109375" style="530" bestFit="1" customWidth="1"/>
    <col min="7442" max="7679" width="9.140625" style="530"/>
    <col min="7680" max="7680" width="6.28515625" style="530" customWidth="1"/>
    <col min="7681" max="7681" width="4.42578125" style="530" customWidth="1"/>
    <col min="7682" max="7682" width="38.42578125" style="530" customWidth="1"/>
    <col min="7683" max="7684" width="0" style="530" hidden="1" customWidth="1"/>
    <col min="7685" max="7685" width="28.28515625" style="530" customWidth="1"/>
    <col min="7686" max="7686" width="19.28515625" style="530" bestFit="1" customWidth="1"/>
    <col min="7687" max="7687" width="18" style="530" bestFit="1" customWidth="1"/>
    <col min="7688" max="7688" width="16.28515625" style="530" bestFit="1" customWidth="1"/>
    <col min="7689" max="7689" width="16.5703125" style="530" bestFit="1" customWidth="1"/>
    <col min="7690" max="7690" width="16.42578125" style="530" bestFit="1" customWidth="1"/>
    <col min="7691" max="7691" width="15.5703125" style="530" bestFit="1" customWidth="1"/>
    <col min="7692" max="7692" width="14.7109375" style="530" bestFit="1" customWidth="1"/>
    <col min="7693" max="7693" width="16" style="530" bestFit="1" customWidth="1"/>
    <col min="7694" max="7694" width="14.7109375" style="530" bestFit="1" customWidth="1"/>
    <col min="7695" max="7695" width="16" style="530" bestFit="1" customWidth="1"/>
    <col min="7696" max="7696" width="12.7109375" style="530" bestFit="1" customWidth="1"/>
    <col min="7697" max="7697" width="14.7109375" style="530" bestFit="1" customWidth="1"/>
    <col min="7698" max="7935" width="9.140625" style="530"/>
    <col min="7936" max="7936" width="6.28515625" style="530" customWidth="1"/>
    <col min="7937" max="7937" width="4.42578125" style="530" customWidth="1"/>
    <col min="7938" max="7938" width="38.42578125" style="530" customWidth="1"/>
    <col min="7939" max="7940" width="0" style="530" hidden="1" customWidth="1"/>
    <col min="7941" max="7941" width="28.28515625" style="530" customWidth="1"/>
    <col min="7942" max="7942" width="19.28515625" style="530" bestFit="1" customWidth="1"/>
    <col min="7943" max="7943" width="18" style="530" bestFit="1" customWidth="1"/>
    <col min="7944" max="7944" width="16.28515625" style="530" bestFit="1" customWidth="1"/>
    <col min="7945" max="7945" width="16.5703125" style="530" bestFit="1" customWidth="1"/>
    <col min="7946" max="7946" width="16.42578125" style="530" bestFit="1" customWidth="1"/>
    <col min="7947" max="7947" width="15.5703125" style="530" bestFit="1" customWidth="1"/>
    <col min="7948" max="7948" width="14.7109375" style="530" bestFit="1" customWidth="1"/>
    <col min="7949" max="7949" width="16" style="530" bestFit="1" customWidth="1"/>
    <col min="7950" max="7950" width="14.7109375" style="530" bestFit="1" customWidth="1"/>
    <col min="7951" max="7951" width="16" style="530" bestFit="1" customWidth="1"/>
    <col min="7952" max="7952" width="12.7109375" style="530" bestFit="1" customWidth="1"/>
    <col min="7953" max="7953" width="14.7109375" style="530" bestFit="1" customWidth="1"/>
    <col min="7954" max="8191" width="9.140625" style="530"/>
    <col min="8192" max="8192" width="6.28515625" style="530" customWidth="1"/>
    <col min="8193" max="8193" width="4.42578125" style="530" customWidth="1"/>
    <col min="8194" max="8194" width="38.42578125" style="530" customWidth="1"/>
    <col min="8195" max="8196" width="0" style="530" hidden="1" customWidth="1"/>
    <col min="8197" max="8197" width="28.28515625" style="530" customWidth="1"/>
    <col min="8198" max="8198" width="19.28515625" style="530" bestFit="1" customWidth="1"/>
    <col min="8199" max="8199" width="18" style="530" bestFit="1" customWidth="1"/>
    <col min="8200" max="8200" width="16.28515625" style="530" bestFit="1" customWidth="1"/>
    <col min="8201" max="8201" width="16.5703125" style="530" bestFit="1" customWidth="1"/>
    <col min="8202" max="8202" width="16.42578125" style="530" bestFit="1" customWidth="1"/>
    <col min="8203" max="8203" width="15.5703125" style="530" bestFit="1" customWidth="1"/>
    <col min="8204" max="8204" width="14.7109375" style="530" bestFit="1" customWidth="1"/>
    <col min="8205" max="8205" width="16" style="530" bestFit="1" customWidth="1"/>
    <col min="8206" max="8206" width="14.7109375" style="530" bestFit="1" customWidth="1"/>
    <col min="8207" max="8207" width="16" style="530" bestFit="1" customWidth="1"/>
    <col min="8208" max="8208" width="12.7109375" style="530" bestFit="1" customWidth="1"/>
    <col min="8209" max="8209" width="14.7109375" style="530" bestFit="1" customWidth="1"/>
    <col min="8210" max="8447" width="9.140625" style="530"/>
    <col min="8448" max="8448" width="6.28515625" style="530" customWidth="1"/>
    <col min="8449" max="8449" width="4.42578125" style="530" customWidth="1"/>
    <col min="8450" max="8450" width="38.42578125" style="530" customWidth="1"/>
    <col min="8451" max="8452" width="0" style="530" hidden="1" customWidth="1"/>
    <col min="8453" max="8453" width="28.28515625" style="530" customWidth="1"/>
    <col min="8454" max="8454" width="19.28515625" style="530" bestFit="1" customWidth="1"/>
    <col min="8455" max="8455" width="18" style="530" bestFit="1" customWidth="1"/>
    <col min="8456" max="8456" width="16.28515625" style="530" bestFit="1" customWidth="1"/>
    <col min="8457" max="8457" width="16.5703125" style="530" bestFit="1" customWidth="1"/>
    <col min="8458" max="8458" width="16.42578125" style="530" bestFit="1" customWidth="1"/>
    <col min="8459" max="8459" width="15.5703125" style="530" bestFit="1" customWidth="1"/>
    <col min="8460" max="8460" width="14.7109375" style="530" bestFit="1" customWidth="1"/>
    <col min="8461" max="8461" width="16" style="530" bestFit="1" customWidth="1"/>
    <col min="8462" max="8462" width="14.7109375" style="530" bestFit="1" customWidth="1"/>
    <col min="8463" max="8463" width="16" style="530" bestFit="1" customWidth="1"/>
    <col min="8464" max="8464" width="12.7109375" style="530" bestFit="1" customWidth="1"/>
    <col min="8465" max="8465" width="14.7109375" style="530" bestFit="1" customWidth="1"/>
    <col min="8466" max="8703" width="9.140625" style="530"/>
    <col min="8704" max="8704" width="6.28515625" style="530" customWidth="1"/>
    <col min="8705" max="8705" width="4.42578125" style="530" customWidth="1"/>
    <col min="8706" max="8706" width="38.42578125" style="530" customWidth="1"/>
    <col min="8707" max="8708" width="0" style="530" hidden="1" customWidth="1"/>
    <col min="8709" max="8709" width="28.28515625" style="530" customWidth="1"/>
    <col min="8710" max="8710" width="19.28515625" style="530" bestFit="1" customWidth="1"/>
    <col min="8711" max="8711" width="18" style="530" bestFit="1" customWidth="1"/>
    <col min="8712" max="8712" width="16.28515625" style="530" bestFit="1" customWidth="1"/>
    <col min="8713" max="8713" width="16.5703125" style="530" bestFit="1" customWidth="1"/>
    <col min="8714" max="8714" width="16.42578125" style="530" bestFit="1" customWidth="1"/>
    <col min="8715" max="8715" width="15.5703125" style="530" bestFit="1" customWidth="1"/>
    <col min="8716" max="8716" width="14.7109375" style="530" bestFit="1" customWidth="1"/>
    <col min="8717" max="8717" width="16" style="530" bestFit="1" customWidth="1"/>
    <col min="8718" max="8718" width="14.7109375" style="530" bestFit="1" customWidth="1"/>
    <col min="8719" max="8719" width="16" style="530" bestFit="1" customWidth="1"/>
    <col min="8720" max="8720" width="12.7109375" style="530" bestFit="1" customWidth="1"/>
    <col min="8721" max="8721" width="14.7109375" style="530" bestFit="1" customWidth="1"/>
    <col min="8722" max="8959" width="9.140625" style="530"/>
    <col min="8960" max="8960" width="6.28515625" style="530" customWidth="1"/>
    <col min="8961" max="8961" width="4.42578125" style="530" customWidth="1"/>
    <col min="8962" max="8962" width="38.42578125" style="530" customWidth="1"/>
    <col min="8963" max="8964" width="0" style="530" hidden="1" customWidth="1"/>
    <col min="8965" max="8965" width="28.28515625" style="530" customWidth="1"/>
    <col min="8966" max="8966" width="19.28515625" style="530" bestFit="1" customWidth="1"/>
    <col min="8967" max="8967" width="18" style="530" bestFit="1" customWidth="1"/>
    <col min="8968" max="8968" width="16.28515625" style="530" bestFit="1" customWidth="1"/>
    <col min="8969" max="8969" width="16.5703125" style="530" bestFit="1" customWidth="1"/>
    <col min="8970" max="8970" width="16.42578125" style="530" bestFit="1" customWidth="1"/>
    <col min="8971" max="8971" width="15.5703125" style="530" bestFit="1" customWidth="1"/>
    <col min="8972" max="8972" width="14.7109375" style="530" bestFit="1" customWidth="1"/>
    <col min="8973" max="8973" width="16" style="530" bestFit="1" customWidth="1"/>
    <col min="8974" max="8974" width="14.7109375" style="530" bestFit="1" customWidth="1"/>
    <col min="8975" max="8975" width="16" style="530" bestFit="1" customWidth="1"/>
    <col min="8976" max="8976" width="12.7109375" style="530" bestFit="1" customWidth="1"/>
    <col min="8977" max="8977" width="14.7109375" style="530" bestFit="1" customWidth="1"/>
    <col min="8978" max="9215" width="9.140625" style="530"/>
    <col min="9216" max="9216" width="6.28515625" style="530" customWidth="1"/>
    <col min="9217" max="9217" width="4.42578125" style="530" customWidth="1"/>
    <col min="9218" max="9218" width="38.42578125" style="530" customWidth="1"/>
    <col min="9219" max="9220" width="0" style="530" hidden="1" customWidth="1"/>
    <col min="9221" max="9221" width="28.28515625" style="530" customWidth="1"/>
    <col min="9222" max="9222" width="19.28515625" style="530" bestFit="1" customWidth="1"/>
    <col min="9223" max="9223" width="18" style="530" bestFit="1" customWidth="1"/>
    <col min="9224" max="9224" width="16.28515625" style="530" bestFit="1" customWidth="1"/>
    <col min="9225" max="9225" width="16.5703125" style="530" bestFit="1" customWidth="1"/>
    <col min="9226" max="9226" width="16.42578125" style="530" bestFit="1" customWidth="1"/>
    <col min="9227" max="9227" width="15.5703125" style="530" bestFit="1" customWidth="1"/>
    <col min="9228" max="9228" width="14.7109375" style="530" bestFit="1" customWidth="1"/>
    <col min="9229" max="9229" width="16" style="530" bestFit="1" customWidth="1"/>
    <col min="9230" max="9230" width="14.7109375" style="530" bestFit="1" customWidth="1"/>
    <col min="9231" max="9231" width="16" style="530" bestFit="1" customWidth="1"/>
    <col min="9232" max="9232" width="12.7109375" style="530" bestFit="1" customWidth="1"/>
    <col min="9233" max="9233" width="14.7109375" style="530" bestFit="1" customWidth="1"/>
    <col min="9234" max="9471" width="9.140625" style="530"/>
    <col min="9472" max="9472" width="6.28515625" style="530" customWidth="1"/>
    <col min="9473" max="9473" width="4.42578125" style="530" customWidth="1"/>
    <col min="9474" max="9474" width="38.42578125" style="530" customWidth="1"/>
    <col min="9475" max="9476" width="0" style="530" hidden="1" customWidth="1"/>
    <col min="9477" max="9477" width="28.28515625" style="530" customWidth="1"/>
    <col min="9478" max="9478" width="19.28515625" style="530" bestFit="1" customWidth="1"/>
    <col min="9479" max="9479" width="18" style="530" bestFit="1" customWidth="1"/>
    <col min="9480" max="9480" width="16.28515625" style="530" bestFit="1" customWidth="1"/>
    <col min="9481" max="9481" width="16.5703125" style="530" bestFit="1" customWidth="1"/>
    <col min="9482" max="9482" width="16.42578125" style="530" bestFit="1" customWidth="1"/>
    <col min="9483" max="9483" width="15.5703125" style="530" bestFit="1" customWidth="1"/>
    <col min="9484" max="9484" width="14.7109375" style="530" bestFit="1" customWidth="1"/>
    <col min="9485" max="9485" width="16" style="530" bestFit="1" customWidth="1"/>
    <col min="9486" max="9486" width="14.7109375" style="530" bestFit="1" customWidth="1"/>
    <col min="9487" max="9487" width="16" style="530" bestFit="1" customWidth="1"/>
    <col min="9488" max="9488" width="12.7109375" style="530" bestFit="1" customWidth="1"/>
    <col min="9489" max="9489" width="14.7109375" style="530" bestFit="1" customWidth="1"/>
    <col min="9490" max="9727" width="9.140625" style="530"/>
    <col min="9728" max="9728" width="6.28515625" style="530" customWidth="1"/>
    <col min="9729" max="9729" width="4.42578125" style="530" customWidth="1"/>
    <col min="9730" max="9730" width="38.42578125" style="530" customWidth="1"/>
    <col min="9731" max="9732" width="0" style="530" hidden="1" customWidth="1"/>
    <col min="9733" max="9733" width="28.28515625" style="530" customWidth="1"/>
    <col min="9734" max="9734" width="19.28515625" style="530" bestFit="1" customWidth="1"/>
    <col min="9735" max="9735" width="18" style="530" bestFit="1" customWidth="1"/>
    <col min="9736" max="9736" width="16.28515625" style="530" bestFit="1" customWidth="1"/>
    <col min="9737" max="9737" width="16.5703125" style="530" bestFit="1" customWidth="1"/>
    <col min="9738" max="9738" width="16.42578125" style="530" bestFit="1" customWidth="1"/>
    <col min="9739" max="9739" width="15.5703125" style="530" bestFit="1" customWidth="1"/>
    <col min="9740" max="9740" width="14.7109375" style="530" bestFit="1" customWidth="1"/>
    <col min="9741" max="9741" width="16" style="530" bestFit="1" customWidth="1"/>
    <col min="9742" max="9742" width="14.7109375" style="530" bestFit="1" customWidth="1"/>
    <col min="9743" max="9743" width="16" style="530" bestFit="1" customWidth="1"/>
    <col min="9744" max="9744" width="12.7109375" style="530" bestFit="1" customWidth="1"/>
    <col min="9745" max="9745" width="14.7109375" style="530" bestFit="1" customWidth="1"/>
    <col min="9746" max="9983" width="9.140625" style="530"/>
    <col min="9984" max="9984" width="6.28515625" style="530" customWidth="1"/>
    <col min="9985" max="9985" width="4.42578125" style="530" customWidth="1"/>
    <col min="9986" max="9986" width="38.42578125" style="530" customWidth="1"/>
    <col min="9987" max="9988" width="0" style="530" hidden="1" customWidth="1"/>
    <col min="9989" max="9989" width="28.28515625" style="530" customWidth="1"/>
    <col min="9990" max="9990" width="19.28515625" style="530" bestFit="1" customWidth="1"/>
    <col min="9991" max="9991" width="18" style="530" bestFit="1" customWidth="1"/>
    <col min="9992" max="9992" width="16.28515625" style="530" bestFit="1" customWidth="1"/>
    <col min="9993" max="9993" width="16.5703125" style="530" bestFit="1" customWidth="1"/>
    <col min="9994" max="9994" width="16.42578125" style="530" bestFit="1" customWidth="1"/>
    <col min="9995" max="9995" width="15.5703125" style="530" bestFit="1" customWidth="1"/>
    <col min="9996" max="9996" width="14.7109375" style="530" bestFit="1" customWidth="1"/>
    <col min="9997" max="9997" width="16" style="530" bestFit="1" customWidth="1"/>
    <col min="9998" max="9998" width="14.7109375" style="530" bestFit="1" customWidth="1"/>
    <col min="9999" max="9999" width="16" style="530" bestFit="1" customWidth="1"/>
    <col min="10000" max="10000" width="12.7109375" style="530" bestFit="1" customWidth="1"/>
    <col min="10001" max="10001" width="14.7109375" style="530" bestFit="1" customWidth="1"/>
    <col min="10002" max="10239" width="9.140625" style="530"/>
    <col min="10240" max="10240" width="6.28515625" style="530" customWidth="1"/>
    <col min="10241" max="10241" width="4.42578125" style="530" customWidth="1"/>
    <col min="10242" max="10242" width="38.42578125" style="530" customWidth="1"/>
    <col min="10243" max="10244" width="0" style="530" hidden="1" customWidth="1"/>
    <col min="10245" max="10245" width="28.28515625" style="530" customWidth="1"/>
    <col min="10246" max="10246" width="19.28515625" style="530" bestFit="1" customWidth="1"/>
    <col min="10247" max="10247" width="18" style="530" bestFit="1" customWidth="1"/>
    <col min="10248" max="10248" width="16.28515625" style="530" bestFit="1" customWidth="1"/>
    <col min="10249" max="10249" width="16.5703125" style="530" bestFit="1" customWidth="1"/>
    <col min="10250" max="10250" width="16.42578125" style="530" bestFit="1" customWidth="1"/>
    <col min="10251" max="10251" width="15.5703125" style="530" bestFit="1" customWidth="1"/>
    <col min="10252" max="10252" width="14.7109375" style="530" bestFit="1" customWidth="1"/>
    <col min="10253" max="10253" width="16" style="530" bestFit="1" customWidth="1"/>
    <col min="10254" max="10254" width="14.7109375" style="530" bestFit="1" customWidth="1"/>
    <col min="10255" max="10255" width="16" style="530" bestFit="1" customWidth="1"/>
    <col min="10256" max="10256" width="12.7109375" style="530" bestFit="1" customWidth="1"/>
    <col min="10257" max="10257" width="14.7109375" style="530" bestFit="1" customWidth="1"/>
    <col min="10258" max="10495" width="9.140625" style="530"/>
    <col min="10496" max="10496" width="6.28515625" style="530" customWidth="1"/>
    <col min="10497" max="10497" width="4.42578125" style="530" customWidth="1"/>
    <col min="10498" max="10498" width="38.42578125" style="530" customWidth="1"/>
    <col min="10499" max="10500" width="0" style="530" hidden="1" customWidth="1"/>
    <col min="10501" max="10501" width="28.28515625" style="530" customWidth="1"/>
    <col min="10502" max="10502" width="19.28515625" style="530" bestFit="1" customWidth="1"/>
    <col min="10503" max="10503" width="18" style="530" bestFit="1" customWidth="1"/>
    <col min="10504" max="10504" width="16.28515625" style="530" bestFit="1" customWidth="1"/>
    <col min="10505" max="10505" width="16.5703125" style="530" bestFit="1" customWidth="1"/>
    <col min="10506" max="10506" width="16.42578125" style="530" bestFit="1" customWidth="1"/>
    <col min="10507" max="10507" width="15.5703125" style="530" bestFit="1" customWidth="1"/>
    <col min="10508" max="10508" width="14.7109375" style="530" bestFit="1" customWidth="1"/>
    <col min="10509" max="10509" width="16" style="530" bestFit="1" customWidth="1"/>
    <col min="10510" max="10510" width="14.7109375" style="530" bestFit="1" customWidth="1"/>
    <col min="10511" max="10511" width="16" style="530" bestFit="1" customWidth="1"/>
    <col min="10512" max="10512" width="12.7109375" style="530" bestFit="1" customWidth="1"/>
    <col min="10513" max="10513" width="14.7109375" style="530" bestFit="1" customWidth="1"/>
    <col min="10514" max="10751" width="9.140625" style="530"/>
    <col min="10752" max="10752" width="6.28515625" style="530" customWidth="1"/>
    <col min="10753" max="10753" width="4.42578125" style="530" customWidth="1"/>
    <col min="10754" max="10754" width="38.42578125" style="530" customWidth="1"/>
    <col min="10755" max="10756" width="0" style="530" hidden="1" customWidth="1"/>
    <col min="10757" max="10757" width="28.28515625" style="530" customWidth="1"/>
    <col min="10758" max="10758" width="19.28515625" style="530" bestFit="1" customWidth="1"/>
    <col min="10759" max="10759" width="18" style="530" bestFit="1" customWidth="1"/>
    <col min="10760" max="10760" width="16.28515625" style="530" bestFit="1" customWidth="1"/>
    <col min="10761" max="10761" width="16.5703125" style="530" bestFit="1" customWidth="1"/>
    <col min="10762" max="10762" width="16.42578125" style="530" bestFit="1" customWidth="1"/>
    <col min="10763" max="10763" width="15.5703125" style="530" bestFit="1" customWidth="1"/>
    <col min="10764" max="10764" width="14.7109375" style="530" bestFit="1" customWidth="1"/>
    <col min="10765" max="10765" width="16" style="530" bestFit="1" customWidth="1"/>
    <col min="10766" max="10766" width="14.7109375" style="530" bestFit="1" customWidth="1"/>
    <col min="10767" max="10767" width="16" style="530" bestFit="1" customWidth="1"/>
    <col min="10768" max="10768" width="12.7109375" style="530" bestFit="1" customWidth="1"/>
    <col min="10769" max="10769" width="14.7109375" style="530" bestFit="1" customWidth="1"/>
    <col min="10770" max="11007" width="9.140625" style="530"/>
    <col min="11008" max="11008" width="6.28515625" style="530" customWidth="1"/>
    <col min="11009" max="11009" width="4.42578125" style="530" customWidth="1"/>
    <col min="11010" max="11010" width="38.42578125" style="530" customWidth="1"/>
    <col min="11011" max="11012" width="0" style="530" hidden="1" customWidth="1"/>
    <col min="11013" max="11013" width="28.28515625" style="530" customWidth="1"/>
    <col min="11014" max="11014" width="19.28515625" style="530" bestFit="1" customWidth="1"/>
    <col min="11015" max="11015" width="18" style="530" bestFit="1" customWidth="1"/>
    <col min="11016" max="11016" width="16.28515625" style="530" bestFit="1" customWidth="1"/>
    <col min="11017" max="11017" width="16.5703125" style="530" bestFit="1" customWidth="1"/>
    <col min="11018" max="11018" width="16.42578125" style="530" bestFit="1" customWidth="1"/>
    <col min="11019" max="11019" width="15.5703125" style="530" bestFit="1" customWidth="1"/>
    <col min="11020" max="11020" width="14.7109375" style="530" bestFit="1" customWidth="1"/>
    <col min="11021" max="11021" width="16" style="530" bestFit="1" customWidth="1"/>
    <col min="11022" max="11022" width="14.7109375" style="530" bestFit="1" customWidth="1"/>
    <col min="11023" max="11023" width="16" style="530" bestFit="1" customWidth="1"/>
    <col min="11024" max="11024" width="12.7109375" style="530" bestFit="1" customWidth="1"/>
    <col min="11025" max="11025" width="14.7109375" style="530" bestFit="1" customWidth="1"/>
    <col min="11026" max="11263" width="9.140625" style="530"/>
    <col min="11264" max="11264" width="6.28515625" style="530" customWidth="1"/>
    <col min="11265" max="11265" width="4.42578125" style="530" customWidth="1"/>
    <col min="11266" max="11266" width="38.42578125" style="530" customWidth="1"/>
    <col min="11267" max="11268" width="0" style="530" hidden="1" customWidth="1"/>
    <col min="11269" max="11269" width="28.28515625" style="530" customWidth="1"/>
    <col min="11270" max="11270" width="19.28515625" style="530" bestFit="1" customWidth="1"/>
    <col min="11271" max="11271" width="18" style="530" bestFit="1" customWidth="1"/>
    <col min="11272" max="11272" width="16.28515625" style="530" bestFit="1" customWidth="1"/>
    <col min="11273" max="11273" width="16.5703125" style="530" bestFit="1" customWidth="1"/>
    <col min="11274" max="11274" width="16.42578125" style="530" bestFit="1" customWidth="1"/>
    <col min="11275" max="11275" width="15.5703125" style="530" bestFit="1" customWidth="1"/>
    <col min="11276" max="11276" width="14.7109375" style="530" bestFit="1" customWidth="1"/>
    <col min="11277" max="11277" width="16" style="530" bestFit="1" customWidth="1"/>
    <col min="11278" max="11278" width="14.7109375" style="530" bestFit="1" customWidth="1"/>
    <col min="11279" max="11279" width="16" style="530" bestFit="1" customWidth="1"/>
    <col min="11280" max="11280" width="12.7109375" style="530" bestFit="1" customWidth="1"/>
    <col min="11281" max="11281" width="14.7109375" style="530" bestFit="1" customWidth="1"/>
    <col min="11282" max="11519" width="9.140625" style="530"/>
    <col min="11520" max="11520" width="6.28515625" style="530" customWidth="1"/>
    <col min="11521" max="11521" width="4.42578125" style="530" customWidth="1"/>
    <col min="11522" max="11522" width="38.42578125" style="530" customWidth="1"/>
    <col min="11523" max="11524" width="0" style="530" hidden="1" customWidth="1"/>
    <col min="11525" max="11525" width="28.28515625" style="530" customWidth="1"/>
    <col min="11526" max="11526" width="19.28515625" style="530" bestFit="1" customWidth="1"/>
    <col min="11527" max="11527" width="18" style="530" bestFit="1" customWidth="1"/>
    <col min="11528" max="11528" width="16.28515625" style="530" bestFit="1" customWidth="1"/>
    <col min="11529" max="11529" width="16.5703125" style="530" bestFit="1" customWidth="1"/>
    <col min="11530" max="11530" width="16.42578125" style="530" bestFit="1" customWidth="1"/>
    <col min="11531" max="11531" width="15.5703125" style="530" bestFit="1" customWidth="1"/>
    <col min="11532" max="11532" width="14.7109375" style="530" bestFit="1" customWidth="1"/>
    <col min="11533" max="11533" width="16" style="530" bestFit="1" customWidth="1"/>
    <col min="11534" max="11534" width="14.7109375" style="530" bestFit="1" customWidth="1"/>
    <col min="11535" max="11535" width="16" style="530" bestFit="1" customWidth="1"/>
    <col min="11536" max="11536" width="12.7109375" style="530" bestFit="1" customWidth="1"/>
    <col min="11537" max="11537" width="14.7109375" style="530" bestFit="1" customWidth="1"/>
    <col min="11538" max="11775" width="9.140625" style="530"/>
    <col min="11776" max="11776" width="6.28515625" style="530" customWidth="1"/>
    <col min="11777" max="11777" width="4.42578125" style="530" customWidth="1"/>
    <col min="11778" max="11778" width="38.42578125" style="530" customWidth="1"/>
    <col min="11779" max="11780" width="0" style="530" hidden="1" customWidth="1"/>
    <col min="11781" max="11781" width="28.28515625" style="530" customWidth="1"/>
    <col min="11782" max="11782" width="19.28515625" style="530" bestFit="1" customWidth="1"/>
    <col min="11783" max="11783" width="18" style="530" bestFit="1" customWidth="1"/>
    <col min="11784" max="11784" width="16.28515625" style="530" bestFit="1" customWidth="1"/>
    <col min="11785" max="11785" width="16.5703125" style="530" bestFit="1" customWidth="1"/>
    <col min="11786" max="11786" width="16.42578125" style="530" bestFit="1" customWidth="1"/>
    <col min="11787" max="11787" width="15.5703125" style="530" bestFit="1" customWidth="1"/>
    <col min="11788" max="11788" width="14.7109375" style="530" bestFit="1" customWidth="1"/>
    <col min="11789" max="11789" width="16" style="530" bestFit="1" customWidth="1"/>
    <col min="11790" max="11790" width="14.7109375" style="530" bestFit="1" customWidth="1"/>
    <col min="11791" max="11791" width="16" style="530" bestFit="1" customWidth="1"/>
    <col min="11792" max="11792" width="12.7109375" style="530" bestFit="1" customWidth="1"/>
    <col min="11793" max="11793" width="14.7109375" style="530" bestFit="1" customWidth="1"/>
    <col min="11794" max="12031" width="9.140625" style="530"/>
    <col min="12032" max="12032" width="6.28515625" style="530" customWidth="1"/>
    <col min="12033" max="12033" width="4.42578125" style="530" customWidth="1"/>
    <col min="12034" max="12034" width="38.42578125" style="530" customWidth="1"/>
    <col min="12035" max="12036" width="0" style="530" hidden="1" customWidth="1"/>
    <col min="12037" max="12037" width="28.28515625" style="530" customWidth="1"/>
    <col min="12038" max="12038" width="19.28515625" style="530" bestFit="1" customWidth="1"/>
    <col min="12039" max="12039" width="18" style="530" bestFit="1" customWidth="1"/>
    <col min="12040" max="12040" width="16.28515625" style="530" bestFit="1" customWidth="1"/>
    <col min="12041" max="12041" width="16.5703125" style="530" bestFit="1" customWidth="1"/>
    <col min="12042" max="12042" width="16.42578125" style="530" bestFit="1" customWidth="1"/>
    <col min="12043" max="12043" width="15.5703125" style="530" bestFit="1" customWidth="1"/>
    <col min="12044" max="12044" width="14.7109375" style="530" bestFit="1" customWidth="1"/>
    <col min="12045" max="12045" width="16" style="530" bestFit="1" customWidth="1"/>
    <col min="12046" max="12046" width="14.7109375" style="530" bestFit="1" customWidth="1"/>
    <col min="12047" max="12047" width="16" style="530" bestFit="1" customWidth="1"/>
    <col min="12048" max="12048" width="12.7109375" style="530" bestFit="1" customWidth="1"/>
    <col min="12049" max="12049" width="14.7109375" style="530" bestFit="1" customWidth="1"/>
    <col min="12050" max="12287" width="9.140625" style="530"/>
    <col min="12288" max="12288" width="6.28515625" style="530" customWidth="1"/>
    <col min="12289" max="12289" width="4.42578125" style="530" customWidth="1"/>
    <col min="12290" max="12290" width="38.42578125" style="530" customWidth="1"/>
    <col min="12291" max="12292" width="0" style="530" hidden="1" customWidth="1"/>
    <col min="12293" max="12293" width="28.28515625" style="530" customWidth="1"/>
    <col min="12294" max="12294" width="19.28515625" style="530" bestFit="1" customWidth="1"/>
    <col min="12295" max="12295" width="18" style="530" bestFit="1" customWidth="1"/>
    <col min="12296" max="12296" width="16.28515625" style="530" bestFit="1" customWidth="1"/>
    <col min="12297" max="12297" width="16.5703125" style="530" bestFit="1" customWidth="1"/>
    <col min="12298" max="12298" width="16.42578125" style="530" bestFit="1" customWidth="1"/>
    <col min="12299" max="12299" width="15.5703125" style="530" bestFit="1" customWidth="1"/>
    <col min="12300" max="12300" width="14.7109375" style="530" bestFit="1" customWidth="1"/>
    <col min="12301" max="12301" width="16" style="530" bestFit="1" customWidth="1"/>
    <col min="12302" max="12302" width="14.7109375" style="530" bestFit="1" customWidth="1"/>
    <col min="12303" max="12303" width="16" style="530" bestFit="1" customWidth="1"/>
    <col min="12304" max="12304" width="12.7109375" style="530" bestFit="1" customWidth="1"/>
    <col min="12305" max="12305" width="14.7109375" style="530" bestFit="1" customWidth="1"/>
    <col min="12306" max="12543" width="9.140625" style="530"/>
    <col min="12544" max="12544" width="6.28515625" style="530" customWidth="1"/>
    <col min="12545" max="12545" width="4.42578125" style="530" customWidth="1"/>
    <col min="12546" max="12546" width="38.42578125" style="530" customWidth="1"/>
    <col min="12547" max="12548" width="0" style="530" hidden="1" customWidth="1"/>
    <col min="12549" max="12549" width="28.28515625" style="530" customWidth="1"/>
    <col min="12550" max="12550" width="19.28515625" style="530" bestFit="1" customWidth="1"/>
    <col min="12551" max="12551" width="18" style="530" bestFit="1" customWidth="1"/>
    <col min="12552" max="12552" width="16.28515625" style="530" bestFit="1" customWidth="1"/>
    <col min="12553" max="12553" width="16.5703125" style="530" bestFit="1" customWidth="1"/>
    <col min="12554" max="12554" width="16.42578125" style="530" bestFit="1" customWidth="1"/>
    <col min="12555" max="12555" width="15.5703125" style="530" bestFit="1" customWidth="1"/>
    <col min="12556" max="12556" width="14.7109375" style="530" bestFit="1" customWidth="1"/>
    <col min="12557" max="12557" width="16" style="530" bestFit="1" customWidth="1"/>
    <col min="12558" max="12558" width="14.7109375" style="530" bestFit="1" customWidth="1"/>
    <col min="12559" max="12559" width="16" style="530" bestFit="1" customWidth="1"/>
    <col min="12560" max="12560" width="12.7109375" style="530" bestFit="1" customWidth="1"/>
    <col min="12561" max="12561" width="14.7109375" style="530" bestFit="1" customWidth="1"/>
    <col min="12562" max="12799" width="9.140625" style="530"/>
    <col min="12800" max="12800" width="6.28515625" style="530" customWidth="1"/>
    <col min="12801" max="12801" width="4.42578125" style="530" customWidth="1"/>
    <col min="12802" max="12802" width="38.42578125" style="530" customWidth="1"/>
    <col min="12803" max="12804" width="0" style="530" hidden="1" customWidth="1"/>
    <col min="12805" max="12805" width="28.28515625" style="530" customWidth="1"/>
    <col min="12806" max="12806" width="19.28515625" style="530" bestFit="1" customWidth="1"/>
    <col min="12807" max="12807" width="18" style="530" bestFit="1" customWidth="1"/>
    <col min="12808" max="12808" width="16.28515625" style="530" bestFit="1" customWidth="1"/>
    <col min="12809" max="12809" width="16.5703125" style="530" bestFit="1" customWidth="1"/>
    <col min="12810" max="12810" width="16.42578125" style="530" bestFit="1" customWidth="1"/>
    <col min="12811" max="12811" width="15.5703125" style="530" bestFit="1" customWidth="1"/>
    <col min="12812" max="12812" width="14.7109375" style="530" bestFit="1" customWidth="1"/>
    <col min="12813" max="12813" width="16" style="530" bestFit="1" customWidth="1"/>
    <col min="12814" max="12814" width="14.7109375" style="530" bestFit="1" customWidth="1"/>
    <col min="12815" max="12815" width="16" style="530" bestFit="1" customWidth="1"/>
    <col min="12816" max="12816" width="12.7109375" style="530" bestFit="1" customWidth="1"/>
    <col min="12817" max="12817" width="14.7109375" style="530" bestFit="1" customWidth="1"/>
    <col min="12818" max="13055" width="9.140625" style="530"/>
    <col min="13056" max="13056" width="6.28515625" style="530" customWidth="1"/>
    <col min="13057" max="13057" width="4.42578125" style="530" customWidth="1"/>
    <col min="13058" max="13058" width="38.42578125" style="530" customWidth="1"/>
    <col min="13059" max="13060" width="0" style="530" hidden="1" customWidth="1"/>
    <col min="13061" max="13061" width="28.28515625" style="530" customWidth="1"/>
    <col min="13062" max="13062" width="19.28515625" style="530" bestFit="1" customWidth="1"/>
    <col min="13063" max="13063" width="18" style="530" bestFit="1" customWidth="1"/>
    <col min="13064" max="13064" width="16.28515625" style="530" bestFit="1" customWidth="1"/>
    <col min="13065" max="13065" width="16.5703125" style="530" bestFit="1" customWidth="1"/>
    <col min="13066" max="13066" width="16.42578125" style="530" bestFit="1" customWidth="1"/>
    <col min="13067" max="13067" width="15.5703125" style="530" bestFit="1" customWidth="1"/>
    <col min="13068" max="13068" width="14.7109375" style="530" bestFit="1" customWidth="1"/>
    <col min="13069" max="13069" width="16" style="530" bestFit="1" customWidth="1"/>
    <col min="13070" max="13070" width="14.7109375" style="530" bestFit="1" customWidth="1"/>
    <col min="13071" max="13071" width="16" style="530" bestFit="1" customWidth="1"/>
    <col min="13072" max="13072" width="12.7109375" style="530" bestFit="1" customWidth="1"/>
    <col min="13073" max="13073" width="14.7109375" style="530" bestFit="1" customWidth="1"/>
    <col min="13074" max="13311" width="9.140625" style="530"/>
    <col min="13312" max="13312" width="6.28515625" style="530" customWidth="1"/>
    <col min="13313" max="13313" width="4.42578125" style="530" customWidth="1"/>
    <col min="13314" max="13314" width="38.42578125" style="530" customWidth="1"/>
    <col min="13315" max="13316" width="0" style="530" hidden="1" customWidth="1"/>
    <col min="13317" max="13317" width="28.28515625" style="530" customWidth="1"/>
    <col min="13318" max="13318" width="19.28515625" style="530" bestFit="1" customWidth="1"/>
    <col min="13319" max="13319" width="18" style="530" bestFit="1" customWidth="1"/>
    <col min="13320" max="13320" width="16.28515625" style="530" bestFit="1" customWidth="1"/>
    <col min="13321" max="13321" width="16.5703125" style="530" bestFit="1" customWidth="1"/>
    <col min="13322" max="13322" width="16.42578125" style="530" bestFit="1" customWidth="1"/>
    <col min="13323" max="13323" width="15.5703125" style="530" bestFit="1" customWidth="1"/>
    <col min="13324" max="13324" width="14.7109375" style="530" bestFit="1" customWidth="1"/>
    <col min="13325" max="13325" width="16" style="530" bestFit="1" customWidth="1"/>
    <col min="13326" max="13326" width="14.7109375" style="530" bestFit="1" customWidth="1"/>
    <col min="13327" max="13327" width="16" style="530" bestFit="1" customWidth="1"/>
    <col min="13328" max="13328" width="12.7109375" style="530" bestFit="1" customWidth="1"/>
    <col min="13329" max="13329" width="14.7109375" style="530" bestFit="1" customWidth="1"/>
    <col min="13330" max="13567" width="9.140625" style="530"/>
    <col min="13568" max="13568" width="6.28515625" style="530" customWidth="1"/>
    <col min="13569" max="13569" width="4.42578125" style="530" customWidth="1"/>
    <col min="13570" max="13570" width="38.42578125" style="530" customWidth="1"/>
    <col min="13571" max="13572" width="0" style="530" hidden="1" customWidth="1"/>
    <col min="13573" max="13573" width="28.28515625" style="530" customWidth="1"/>
    <col min="13574" max="13574" width="19.28515625" style="530" bestFit="1" customWidth="1"/>
    <col min="13575" max="13575" width="18" style="530" bestFit="1" customWidth="1"/>
    <col min="13576" max="13576" width="16.28515625" style="530" bestFit="1" customWidth="1"/>
    <col min="13577" max="13577" width="16.5703125" style="530" bestFit="1" customWidth="1"/>
    <col min="13578" max="13578" width="16.42578125" style="530" bestFit="1" customWidth="1"/>
    <col min="13579" max="13579" width="15.5703125" style="530" bestFit="1" customWidth="1"/>
    <col min="13580" max="13580" width="14.7109375" style="530" bestFit="1" customWidth="1"/>
    <col min="13581" max="13581" width="16" style="530" bestFit="1" customWidth="1"/>
    <col min="13582" max="13582" width="14.7109375" style="530" bestFit="1" customWidth="1"/>
    <col min="13583" max="13583" width="16" style="530" bestFit="1" customWidth="1"/>
    <col min="13584" max="13584" width="12.7109375" style="530" bestFit="1" customWidth="1"/>
    <col min="13585" max="13585" width="14.7109375" style="530" bestFit="1" customWidth="1"/>
    <col min="13586" max="13823" width="9.140625" style="530"/>
    <col min="13824" max="13824" width="6.28515625" style="530" customWidth="1"/>
    <col min="13825" max="13825" width="4.42578125" style="530" customWidth="1"/>
    <col min="13826" max="13826" width="38.42578125" style="530" customWidth="1"/>
    <col min="13827" max="13828" width="0" style="530" hidden="1" customWidth="1"/>
    <col min="13829" max="13829" width="28.28515625" style="530" customWidth="1"/>
    <col min="13830" max="13830" width="19.28515625" style="530" bestFit="1" customWidth="1"/>
    <col min="13831" max="13831" width="18" style="530" bestFit="1" customWidth="1"/>
    <col min="13832" max="13832" width="16.28515625" style="530" bestFit="1" customWidth="1"/>
    <col min="13833" max="13833" width="16.5703125" style="530" bestFit="1" customWidth="1"/>
    <col min="13834" max="13834" width="16.42578125" style="530" bestFit="1" customWidth="1"/>
    <col min="13835" max="13835" width="15.5703125" style="530" bestFit="1" customWidth="1"/>
    <col min="13836" max="13836" width="14.7109375" style="530" bestFit="1" customWidth="1"/>
    <col min="13837" max="13837" width="16" style="530" bestFit="1" customWidth="1"/>
    <col min="13838" max="13838" width="14.7109375" style="530" bestFit="1" customWidth="1"/>
    <col min="13839" max="13839" width="16" style="530" bestFit="1" customWidth="1"/>
    <col min="13840" max="13840" width="12.7109375" style="530" bestFit="1" customWidth="1"/>
    <col min="13841" max="13841" width="14.7109375" style="530" bestFit="1" customWidth="1"/>
    <col min="13842" max="14079" width="9.140625" style="530"/>
    <col min="14080" max="14080" width="6.28515625" style="530" customWidth="1"/>
    <col min="14081" max="14081" width="4.42578125" style="530" customWidth="1"/>
    <col min="14082" max="14082" width="38.42578125" style="530" customWidth="1"/>
    <col min="14083" max="14084" width="0" style="530" hidden="1" customWidth="1"/>
    <col min="14085" max="14085" width="28.28515625" style="530" customWidth="1"/>
    <col min="14086" max="14086" width="19.28515625" style="530" bestFit="1" customWidth="1"/>
    <col min="14087" max="14087" width="18" style="530" bestFit="1" customWidth="1"/>
    <col min="14088" max="14088" width="16.28515625" style="530" bestFit="1" customWidth="1"/>
    <col min="14089" max="14089" width="16.5703125" style="530" bestFit="1" customWidth="1"/>
    <col min="14090" max="14090" width="16.42578125" style="530" bestFit="1" customWidth="1"/>
    <col min="14091" max="14091" width="15.5703125" style="530" bestFit="1" customWidth="1"/>
    <col min="14092" max="14092" width="14.7109375" style="530" bestFit="1" customWidth="1"/>
    <col min="14093" max="14093" width="16" style="530" bestFit="1" customWidth="1"/>
    <col min="14094" max="14094" width="14.7109375" style="530" bestFit="1" customWidth="1"/>
    <col min="14095" max="14095" width="16" style="530" bestFit="1" customWidth="1"/>
    <col min="14096" max="14096" width="12.7109375" style="530" bestFit="1" customWidth="1"/>
    <col min="14097" max="14097" width="14.7109375" style="530" bestFit="1" customWidth="1"/>
    <col min="14098" max="14335" width="9.140625" style="530"/>
    <col min="14336" max="14336" width="6.28515625" style="530" customWidth="1"/>
    <col min="14337" max="14337" width="4.42578125" style="530" customWidth="1"/>
    <col min="14338" max="14338" width="38.42578125" style="530" customWidth="1"/>
    <col min="14339" max="14340" width="0" style="530" hidden="1" customWidth="1"/>
    <col min="14341" max="14341" width="28.28515625" style="530" customWidth="1"/>
    <col min="14342" max="14342" width="19.28515625" style="530" bestFit="1" customWidth="1"/>
    <col min="14343" max="14343" width="18" style="530" bestFit="1" customWidth="1"/>
    <col min="14344" max="14344" width="16.28515625" style="530" bestFit="1" customWidth="1"/>
    <col min="14345" max="14345" width="16.5703125" style="530" bestFit="1" customWidth="1"/>
    <col min="14346" max="14346" width="16.42578125" style="530" bestFit="1" customWidth="1"/>
    <col min="14347" max="14347" width="15.5703125" style="530" bestFit="1" customWidth="1"/>
    <col min="14348" max="14348" width="14.7109375" style="530" bestFit="1" customWidth="1"/>
    <col min="14349" max="14349" width="16" style="530" bestFit="1" customWidth="1"/>
    <col min="14350" max="14350" width="14.7109375" style="530" bestFit="1" customWidth="1"/>
    <col min="14351" max="14351" width="16" style="530" bestFit="1" customWidth="1"/>
    <col min="14352" max="14352" width="12.7109375" style="530" bestFit="1" customWidth="1"/>
    <col min="14353" max="14353" width="14.7109375" style="530" bestFit="1" customWidth="1"/>
    <col min="14354" max="14591" width="9.140625" style="530"/>
    <col min="14592" max="14592" width="6.28515625" style="530" customWidth="1"/>
    <col min="14593" max="14593" width="4.42578125" style="530" customWidth="1"/>
    <col min="14594" max="14594" width="38.42578125" style="530" customWidth="1"/>
    <col min="14595" max="14596" width="0" style="530" hidden="1" customWidth="1"/>
    <col min="14597" max="14597" width="28.28515625" style="530" customWidth="1"/>
    <col min="14598" max="14598" width="19.28515625" style="530" bestFit="1" customWidth="1"/>
    <col min="14599" max="14599" width="18" style="530" bestFit="1" customWidth="1"/>
    <col min="14600" max="14600" width="16.28515625" style="530" bestFit="1" customWidth="1"/>
    <col min="14601" max="14601" width="16.5703125" style="530" bestFit="1" customWidth="1"/>
    <col min="14602" max="14602" width="16.42578125" style="530" bestFit="1" customWidth="1"/>
    <col min="14603" max="14603" width="15.5703125" style="530" bestFit="1" customWidth="1"/>
    <col min="14604" max="14604" width="14.7109375" style="530" bestFit="1" customWidth="1"/>
    <col min="14605" max="14605" width="16" style="530" bestFit="1" customWidth="1"/>
    <col min="14606" max="14606" width="14.7109375" style="530" bestFit="1" customWidth="1"/>
    <col min="14607" max="14607" width="16" style="530" bestFit="1" customWidth="1"/>
    <col min="14608" max="14608" width="12.7109375" style="530" bestFit="1" customWidth="1"/>
    <col min="14609" max="14609" width="14.7109375" style="530" bestFit="1" customWidth="1"/>
    <col min="14610" max="14847" width="9.140625" style="530"/>
    <col min="14848" max="14848" width="6.28515625" style="530" customWidth="1"/>
    <col min="14849" max="14849" width="4.42578125" style="530" customWidth="1"/>
    <col min="14850" max="14850" width="38.42578125" style="530" customWidth="1"/>
    <col min="14851" max="14852" width="0" style="530" hidden="1" customWidth="1"/>
    <col min="14853" max="14853" width="28.28515625" style="530" customWidth="1"/>
    <col min="14854" max="14854" width="19.28515625" style="530" bestFit="1" customWidth="1"/>
    <col min="14855" max="14855" width="18" style="530" bestFit="1" customWidth="1"/>
    <col min="14856" max="14856" width="16.28515625" style="530" bestFit="1" customWidth="1"/>
    <col min="14857" max="14857" width="16.5703125" style="530" bestFit="1" customWidth="1"/>
    <col min="14858" max="14858" width="16.42578125" style="530" bestFit="1" customWidth="1"/>
    <col min="14859" max="14859" width="15.5703125" style="530" bestFit="1" customWidth="1"/>
    <col min="14860" max="14860" width="14.7109375" style="530" bestFit="1" customWidth="1"/>
    <col min="14861" max="14861" width="16" style="530" bestFit="1" customWidth="1"/>
    <col min="14862" max="14862" width="14.7109375" style="530" bestFit="1" customWidth="1"/>
    <col min="14863" max="14863" width="16" style="530" bestFit="1" customWidth="1"/>
    <col min="14864" max="14864" width="12.7109375" style="530" bestFit="1" customWidth="1"/>
    <col min="14865" max="14865" width="14.7109375" style="530" bestFit="1" customWidth="1"/>
    <col min="14866" max="15103" width="9.140625" style="530"/>
    <col min="15104" max="15104" width="6.28515625" style="530" customWidth="1"/>
    <col min="15105" max="15105" width="4.42578125" style="530" customWidth="1"/>
    <col min="15106" max="15106" width="38.42578125" style="530" customWidth="1"/>
    <col min="15107" max="15108" width="0" style="530" hidden="1" customWidth="1"/>
    <col min="15109" max="15109" width="28.28515625" style="530" customWidth="1"/>
    <col min="15110" max="15110" width="19.28515625" style="530" bestFit="1" customWidth="1"/>
    <col min="15111" max="15111" width="18" style="530" bestFit="1" customWidth="1"/>
    <col min="15112" max="15112" width="16.28515625" style="530" bestFit="1" customWidth="1"/>
    <col min="15113" max="15113" width="16.5703125" style="530" bestFit="1" customWidth="1"/>
    <col min="15114" max="15114" width="16.42578125" style="530" bestFit="1" customWidth="1"/>
    <col min="15115" max="15115" width="15.5703125" style="530" bestFit="1" customWidth="1"/>
    <col min="15116" max="15116" width="14.7109375" style="530" bestFit="1" customWidth="1"/>
    <col min="15117" max="15117" width="16" style="530" bestFit="1" customWidth="1"/>
    <col min="15118" max="15118" width="14.7109375" style="530" bestFit="1" customWidth="1"/>
    <col min="15119" max="15119" width="16" style="530" bestFit="1" customWidth="1"/>
    <col min="15120" max="15120" width="12.7109375" style="530" bestFit="1" customWidth="1"/>
    <col min="15121" max="15121" width="14.7109375" style="530" bestFit="1" customWidth="1"/>
    <col min="15122" max="15359" width="9.140625" style="530"/>
    <col min="15360" max="15360" width="6.28515625" style="530" customWidth="1"/>
    <col min="15361" max="15361" width="4.42578125" style="530" customWidth="1"/>
    <col min="15362" max="15362" width="38.42578125" style="530" customWidth="1"/>
    <col min="15363" max="15364" width="0" style="530" hidden="1" customWidth="1"/>
    <col min="15365" max="15365" width="28.28515625" style="530" customWidth="1"/>
    <col min="15366" max="15366" width="19.28515625" style="530" bestFit="1" customWidth="1"/>
    <col min="15367" max="15367" width="18" style="530" bestFit="1" customWidth="1"/>
    <col min="15368" max="15368" width="16.28515625" style="530" bestFit="1" customWidth="1"/>
    <col min="15369" max="15369" width="16.5703125" style="530" bestFit="1" customWidth="1"/>
    <col min="15370" max="15370" width="16.42578125" style="530" bestFit="1" customWidth="1"/>
    <col min="15371" max="15371" width="15.5703125" style="530" bestFit="1" customWidth="1"/>
    <col min="15372" max="15372" width="14.7109375" style="530" bestFit="1" customWidth="1"/>
    <col min="15373" max="15373" width="16" style="530" bestFit="1" customWidth="1"/>
    <col min="15374" max="15374" width="14.7109375" style="530" bestFit="1" customWidth="1"/>
    <col min="15375" max="15375" width="16" style="530" bestFit="1" customWidth="1"/>
    <col min="15376" max="15376" width="12.7109375" style="530" bestFit="1" customWidth="1"/>
    <col min="15377" max="15377" width="14.7109375" style="530" bestFit="1" customWidth="1"/>
    <col min="15378" max="15615" width="9.140625" style="530"/>
    <col min="15616" max="15616" width="6.28515625" style="530" customWidth="1"/>
    <col min="15617" max="15617" width="4.42578125" style="530" customWidth="1"/>
    <col min="15618" max="15618" width="38.42578125" style="530" customWidth="1"/>
    <col min="15619" max="15620" width="0" style="530" hidden="1" customWidth="1"/>
    <col min="15621" max="15621" width="28.28515625" style="530" customWidth="1"/>
    <col min="15622" max="15622" width="19.28515625" style="530" bestFit="1" customWidth="1"/>
    <col min="15623" max="15623" width="18" style="530" bestFit="1" customWidth="1"/>
    <col min="15624" max="15624" width="16.28515625" style="530" bestFit="1" customWidth="1"/>
    <col min="15625" max="15625" width="16.5703125" style="530" bestFit="1" customWidth="1"/>
    <col min="15626" max="15626" width="16.42578125" style="530" bestFit="1" customWidth="1"/>
    <col min="15627" max="15627" width="15.5703125" style="530" bestFit="1" customWidth="1"/>
    <col min="15628" max="15628" width="14.7109375" style="530" bestFit="1" customWidth="1"/>
    <col min="15629" max="15629" width="16" style="530" bestFit="1" customWidth="1"/>
    <col min="15630" max="15630" width="14.7109375" style="530" bestFit="1" customWidth="1"/>
    <col min="15631" max="15631" width="16" style="530" bestFit="1" customWidth="1"/>
    <col min="15632" max="15632" width="12.7109375" style="530" bestFit="1" customWidth="1"/>
    <col min="15633" max="15633" width="14.7109375" style="530" bestFit="1" customWidth="1"/>
    <col min="15634" max="15871" width="9.140625" style="530"/>
    <col min="15872" max="15872" width="6.28515625" style="530" customWidth="1"/>
    <col min="15873" max="15873" width="4.42578125" style="530" customWidth="1"/>
    <col min="15874" max="15874" width="38.42578125" style="530" customWidth="1"/>
    <col min="15875" max="15876" width="0" style="530" hidden="1" customWidth="1"/>
    <col min="15877" max="15877" width="28.28515625" style="530" customWidth="1"/>
    <col min="15878" max="15878" width="19.28515625" style="530" bestFit="1" customWidth="1"/>
    <col min="15879" max="15879" width="18" style="530" bestFit="1" customWidth="1"/>
    <col min="15880" max="15880" width="16.28515625" style="530" bestFit="1" customWidth="1"/>
    <col min="15881" max="15881" width="16.5703125" style="530" bestFit="1" customWidth="1"/>
    <col min="15882" max="15882" width="16.42578125" style="530" bestFit="1" customWidth="1"/>
    <col min="15883" max="15883" width="15.5703125" style="530" bestFit="1" customWidth="1"/>
    <col min="15884" max="15884" width="14.7109375" style="530" bestFit="1" customWidth="1"/>
    <col min="15885" max="15885" width="16" style="530" bestFit="1" customWidth="1"/>
    <col min="15886" max="15886" width="14.7109375" style="530" bestFit="1" customWidth="1"/>
    <col min="15887" max="15887" width="16" style="530" bestFit="1" customWidth="1"/>
    <col min="15888" max="15888" width="12.7109375" style="530" bestFit="1" customWidth="1"/>
    <col min="15889" max="15889" width="14.7109375" style="530" bestFit="1" customWidth="1"/>
    <col min="15890" max="16127" width="9.140625" style="530"/>
    <col min="16128" max="16128" width="6.28515625" style="530" customWidth="1"/>
    <col min="16129" max="16129" width="4.42578125" style="530" customWidth="1"/>
    <col min="16130" max="16130" width="38.42578125" style="530" customWidth="1"/>
    <col min="16131" max="16132" width="0" style="530" hidden="1" customWidth="1"/>
    <col min="16133" max="16133" width="28.28515625" style="530" customWidth="1"/>
    <col min="16134" max="16134" width="19.28515625" style="530" bestFit="1" customWidth="1"/>
    <col min="16135" max="16135" width="18" style="530" bestFit="1" customWidth="1"/>
    <col min="16136" max="16136" width="16.28515625" style="530" bestFit="1" customWidth="1"/>
    <col min="16137" max="16137" width="16.5703125" style="530" bestFit="1" customWidth="1"/>
    <col min="16138" max="16138" width="16.42578125" style="530" bestFit="1" customWidth="1"/>
    <col min="16139" max="16139" width="15.5703125" style="530" bestFit="1" customWidth="1"/>
    <col min="16140" max="16140" width="14.7109375" style="530" bestFit="1" customWidth="1"/>
    <col min="16141" max="16141" width="16" style="530" bestFit="1" customWidth="1"/>
    <col min="16142" max="16142" width="14.7109375" style="530" bestFit="1" customWidth="1"/>
    <col min="16143" max="16143" width="16" style="530" bestFit="1" customWidth="1"/>
    <col min="16144" max="16144" width="12.7109375" style="530" bestFit="1" customWidth="1"/>
    <col min="16145" max="16145" width="14.7109375" style="530" bestFit="1" customWidth="1"/>
    <col min="16146" max="16384" width="9.140625" style="530"/>
  </cols>
  <sheetData>
    <row r="1" spans="1:11" ht="20.25" x14ac:dyDescent="0.25">
      <c r="A1" s="619" t="s">
        <v>664</v>
      </c>
      <c r="B1" s="619"/>
      <c r="C1" s="619"/>
      <c r="D1" s="619"/>
      <c r="E1" s="619"/>
      <c r="F1" s="619"/>
      <c r="G1" s="619"/>
      <c r="H1" s="529"/>
      <c r="I1" s="529"/>
    </row>
    <row r="3" spans="1:11" x14ac:dyDescent="0.25">
      <c r="E3" s="531"/>
      <c r="F3" s="531"/>
    </row>
    <row r="4" spans="1:11" ht="51" x14ac:dyDescent="0.25">
      <c r="B4" s="532" t="s">
        <v>241</v>
      </c>
      <c r="C4" s="533"/>
      <c r="D4" s="534" t="s">
        <v>0</v>
      </c>
      <c r="E4" s="534" t="s">
        <v>1</v>
      </c>
      <c r="F4" s="535" t="s">
        <v>624</v>
      </c>
      <c r="G4" s="534" t="s">
        <v>625</v>
      </c>
      <c r="H4" s="536" t="s">
        <v>626</v>
      </c>
      <c r="I4" s="534" t="s">
        <v>627</v>
      </c>
    </row>
    <row r="5" spans="1:11" x14ac:dyDescent="0.25">
      <c r="A5" s="537" t="s">
        <v>242</v>
      </c>
      <c r="B5" s="537" t="s">
        <v>243</v>
      </c>
      <c r="H5" s="538"/>
    </row>
    <row r="6" spans="1:11" x14ac:dyDescent="0.25">
      <c r="A6" s="537" t="s">
        <v>5</v>
      </c>
      <c r="B6" s="530" t="s">
        <v>6</v>
      </c>
      <c r="D6" s="594">
        <v>250408755.9813</v>
      </c>
      <c r="E6" s="594">
        <v>0</v>
      </c>
      <c r="F6" s="594">
        <v>0</v>
      </c>
      <c r="G6" s="594">
        <v>243785175.67560005</v>
      </c>
      <c r="H6" s="594">
        <v>6623580.3357000025</v>
      </c>
      <c r="I6" s="594">
        <f>H6-E6</f>
        <v>6623580.3357000025</v>
      </c>
      <c r="J6" s="531"/>
      <c r="K6" s="538"/>
    </row>
    <row r="7" spans="1:11" ht="51" x14ac:dyDescent="0.25">
      <c r="B7" s="532" t="s">
        <v>244</v>
      </c>
      <c r="C7" s="539"/>
      <c r="D7" s="534" t="s">
        <v>628</v>
      </c>
      <c r="E7" s="534" t="s">
        <v>629</v>
      </c>
      <c r="F7" s="535" t="s">
        <v>624</v>
      </c>
      <c r="G7" s="534" t="s">
        <v>625</v>
      </c>
      <c r="H7" s="536" t="s">
        <v>626</v>
      </c>
      <c r="I7" s="534" t="s">
        <v>627</v>
      </c>
      <c r="J7" s="538"/>
    </row>
    <row r="8" spans="1:11" x14ac:dyDescent="0.25">
      <c r="A8" s="532" t="s">
        <v>245</v>
      </c>
      <c r="B8" s="537" t="s">
        <v>246</v>
      </c>
      <c r="G8" s="540"/>
      <c r="H8" s="541"/>
      <c r="J8" s="538"/>
      <c r="K8" s="538"/>
    </row>
    <row r="9" spans="1:11" x14ac:dyDescent="0.25">
      <c r="A9" s="542" t="s">
        <v>7</v>
      </c>
      <c r="B9" s="537" t="s">
        <v>8</v>
      </c>
      <c r="D9" s="543">
        <v>15504807.469999997</v>
      </c>
      <c r="E9" s="543">
        <v>8309384.6498000007</v>
      </c>
      <c r="F9" s="543">
        <v>570011</v>
      </c>
      <c r="G9" s="543">
        <v>1906913</v>
      </c>
      <c r="H9" s="543">
        <v>21337268.129999999</v>
      </c>
      <c r="I9" s="594">
        <f t="shared" ref="I9:I18" si="0">H9-E9</f>
        <v>13027883.480199998</v>
      </c>
      <c r="J9" s="531"/>
      <c r="K9" s="538"/>
    </row>
    <row r="10" spans="1:11" x14ac:dyDescent="0.25">
      <c r="A10" s="542" t="s">
        <v>9</v>
      </c>
      <c r="B10" s="537" t="s">
        <v>10</v>
      </c>
      <c r="D10" s="543">
        <v>2814707.6499999994</v>
      </c>
      <c r="E10" s="543">
        <v>1880505.4499999995</v>
      </c>
      <c r="F10" s="543">
        <v>880</v>
      </c>
      <c r="G10" s="543">
        <v>35607.24</v>
      </c>
      <c r="H10" s="543">
        <v>4658725.8599999994</v>
      </c>
      <c r="I10" s="594">
        <f t="shared" si="0"/>
        <v>2778220.41</v>
      </c>
      <c r="J10" s="531"/>
      <c r="K10" s="538"/>
    </row>
    <row r="11" spans="1:11" x14ac:dyDescent="0.25">
      <c r="A11" s="542" t="s">
        <v>11</v>
      </c>
      <c r="B11" s="537" t="s">
        <v>12</v>
      </c>
      <c r="D11" s="543">
        <v>1943619.9</v>
      </c>
      <c r="E11" s="543">
        <v>926588.58000000007</v>
      </c>
      <c r="F11" s="543">
        <v>0</v>
      </c>
      <c r="G11" s="543">
        <v>265386.95999999996</v>
      </c>
      <c r="H11" s="543">
        <v>2604821.5</v>
      </c>
      <c r="I11" s="594">
        <f t="shared" si="0"/>
        <v>1678232.92</v>
      </c>
      <c r="J11" s="531"/>
      <c r="K11" s="538"/>
    </row>
    <row r="12" spans="1:11" x14ac:dyDescent="0.25">
      <c r="A12" s="542" t="s">
        <v>13</v>
      </c>
      <c r="B12" s="537" t="s">
        <v>14</v>
      </c>
      <c r="D12" s="543">
        <v>26626201.120000001</v>
      </c>
      <c r="E12" s="543">
        <v>7927265.6440000003</v>
      </c>
      <c r="F12" s="543">
        <v>0</v>
      </c>
      <c r="G12" s="543">
        <v>8967629.6500000004</v>
      </c>
      <c r="H12" s="543">
        <v>25585837.109999996</v>
      </c>
      <c r="I12" s="594">
        <f t="shared" si="0"/>
        <v>17658571.465999994</v>
      </c>
      <c r="J12" s="531"/>
      <c r="K12" s="538"/>
    </row>
    <row r="13" spans="1:11" x14ac:dyDescent="0.25">
      <c r="A13" s="542" t="s">
        <v>15</v>
      </c>
      <c r="B13" s="537" t="s">
        <v>16</v>
      </c>
      <c r="D13" s="543">
        <v>5000455.49</v>
      </c>
      <c r="E13" s="543">
        <v>3965566.92</v>
      </c>
      <c r="F13" s="543">
        <v>0</v>
      </c>
      <c r="G13" s="543">
        <v>2512704.52</v>
      </c>
      <c r="H13" s="543">
        <v>6453317.8999999994</v>
      </c>
      <c r="I13" s="594">
        <f t="shared" si="0"/>
        <v>2487750.9799999995</v>
      </c>
      <c r="J13" s="531"/>
      <c r="K13" s="538"/>
    </row>
    <row r="14" spans="1:11" x14ac:dyDescent="0.25">
      <c r="A14" s="542" t="s">
        <v>17</v>
      </c>
      <c r="B14" s="537" t="s">
        <v>18</v>
      </c>
      <c r="D14" s="543">
        <v>1501672.21</v>
      </c>
      <c r="E14" s="543">
        <v>82569.509999999995</v>
      </c>
      <c r="F14" s="543">
        <v>0</v>
      </c>
      <c r="G14" s="543">
        <v>0</v>
      </c>
      <c r="H14" s="543">
        <v>1584241.72</v>
      </c>
      <c r="I14" s="594">
        <f t="shared" si="0"/>
        <v>1501672.21</v>
      </c>
      <c r="J14" s="531"/>
      <c r="K14" s="538"/>
    </row>
    <row r="15" spans="1:11" x14ac:dyDescent="0.25">
      <c r="A15" s="542" t="s">
        <v>19</v>
      </c>
      <c r="B15" s="537" t="s">
        <v>20</v>
      </c>
      <c r="D15" s="543">
        <v>6236642.9400000004</v>
      </c>
      <c r="E15" s="543">
        <v>2275188.87</v>
      </c>
      <c r="F15" s="543">
        <v>0</v>
      </c>
      <c r="G15" s="543">
        <v>1616088.4</v>
      </c>
      <c r="H15" s="543">
        <v>6895743.4100000001</v>
      </c>
      <c r="I15" s="594">
        <f t="shared" si="0"/>
        <v>4620554.54</v>
      </c>
      <c r="J15" s="531"/>
      <c r="K15" s="538"/>
    </row>
    <row r="16" spans="1:11" x14ac:dyDescent="0.25">
      <c r="A16" s="542" t="s">
        <v>21</v>
      </c>
      <c r="B16" s="537" t="s">
        <v>22</v>
      </c>
      <c r="D16" s="543">
        <v>3416094.87</v>
      </c>
      <c r="E16" s="543">
        <v>1514074.29</v>
      </c>
      <c r="F16" s="543">
        <v>0</v>
      </c>
      <c r="G16" s="543">
        <v>1626196</v>
      </c>
      <c r="H16" s="543">
        <v>3303973.1599999997</v>
      </c>
      <c r="I16" s="594">
        <f t="shared" si="0"/>
        <v>1789898.8699999996</v>
      </c>
      <c r="J16" s="531"/>
      <c r="K16" s="538"/>
    </row>
    <row r="17" spans="1:15" x14ac:dyDescent="0.25">
      <c r="A17" s="542" t="s">
        <v>23</v>
      </c>
      <c r="B17" s="537" t="s">
        <v>24</v>
      </c>
      <c r="D17" s="543">
        <v>83706267.289999992</v>
      </c>
      <c r="E17" s="543">
        <v>35666314.972399995</v>
      </c>
      <c r="F17" s="543">
        <v>4857222</v>
      </c>
      <c r="G17" s="543">
        <v>11243878.360000001</v>
      </c>
      <c r="H17" s="543">
        <v>103271481.91</v>
      </c>
      <c r="I17" s="594">
        <f t="shared" si="0"/>
        <v>67605166.937600002</v>
      </c>
      <c r="J17" s="531"/>
      <c r="K17" s="538"/>
    </row>
    <row r="18" spans="1:15" x14ac:dyDescent="0.25">
      <c r="A18" s="544" t="s">
        <v>25</v>
      </c>
      <c r="B18" s="545" t="s">
        <v>130</v>
      </c>
      <c r="C18" s="546"/>
      <c r="D18" s="543">
        <v>7583207.0800000001</v>
      </c>
      <c r="E18" s="543">
        <v>2929313.9858000004</v>
      </c>
      <c r="F18" s="543">
        <v>728741</v>
      </c>
      <c r="G18" s="543">
        <v>1583091</v>
      </c>
      <c r="H18" s="543">
        <v>8200689.0799999991</v>
      </c>
      <c r="I18" s="594">
        <f t="shared" si="0"/>
        <v>5271375.0941999983</v>
      </c>
      <c r="J18" s="531"/>
      <c r="K18" s="538"/>
      <c r="L18" s="538"/>
      <c r="M18" s="538"/>
      <c r="N18" s="538"/>
      <c r="O18" s="538"/>
    </row>
    <row r="19" spans="1:15" x14ac:dyDescent="0.25">
      <c r="C19" s="537"/>
      <c r="D19" s="547"/>
      <c r="E19" s="547"/>
      <c r="F19" s="547"/>
      <c r="G19" s="547"/>
      <c r="H19" s="547"/>
      <c r="I19" s="538"/>
      <c r="J19" s="538"/>
      <c r="K19" s="538"/>
    </row>
    <row r="20" spans="1:15" x14ac:dyDescent="0.25">
      <c r="A20" s="532" t="s">
        <v>29</v>
      </c>
      <c r="B20" s="537" t="s">
        <v>247</v>
      </c>
      <c r="D20" s="594">
        <v>154333676.01999992</v>
      </c>
      <c r="E20" s="594">
        <v>65476772.872000009</v>
      </c>
      <c r="F20" s="594">
        <v>6156854</v>
      </c>
      <c r="G20" s="594">
        <v>29757495.130000003</v>
      </c>
      <c r="H20" s="594">
        <v>183896099.77999994</v>
      </c>
      <c r="I20" s="594">
        <f>H20-E20</f>
        <v>118419326.90799993</v>
      </c>
      <c r="J20" s="531"/>
      <c r="K20" s="538"/>
    </row>
    <row r="21" spans="1:15" x14ac:dyDescent="0.25">
      <c r="A21" s="532"/>
      <c r="B21" s="537"/>
      <c r="D21" s="548"/>
      <c r="E21" s="548"/>
      <c r="F21" s="548"/>
      <c r="G21" s="548"/>
      <c r="H21" s="548"/>
      <c r="I21" s="548"/>
      <c r="J21" s="538"/>
      <c r="K21" s="538"/>
    </row>
    <row r="22" spans="1:15" x14ac:dyDescent="0.25">
      <c r="A22" s="532"/>
      <c r="B22" s="537"/>
      <c r="D22" s="538"/>
      <c r="E22" s="538"/>
      <c r="F22" s="538"/>
      <c r="G22" s="549"/>
      <c r="H22" s="549"/>
      <c r="I22" s="550"/>
      <c r="J22" s="538"/>
      <c r="K22" s="538"/>
    </row>
    <row r="23" spans="1:15" ht="50.25" customHeight="1" x14ac:dyDescent="0.25">
      <c r="A23" s="551"/>
      <c r="B23" s="551"/>
      <c r="D23" s="534" t="s">
        <v>628</v>
      </c>
      <c r="E23" s="534" t="s">
        <v>629</v>
      </c>
      <c r="F23" s="535" t="s">
        <v>624</v>
      </c>
      <c r="G23" s="534" t="s">
        <v>625</v>
      </c>
      <c r="H23" s="536" t="s">
        <v>626</v>
      </c>
      <c r="I23" s="534" t="s">
        <v>627</v>
      </c>
      <c r="J23" s="538"/>
    </row>
    <row r="24" spans="1:15" x14ac:dyDescent="0.25">
      <c r="A24" s="532" t="s">
        <v>630</v>
      </c>
      <c r="B24" s="537" t="s">
        <v>250</v>
      </c>
      <c r="G24" s="540"/>
      <c r="H24" s="541"/>
      <c r="J24" s="538"/>
      <c r="K24" s="538"/>
    </row>
    <row r="25" spans="1:15" x14ac:dyDescent="0.25">
      <c r="A25" s="542" t="s">
        <v>30</v>
      </c>
      <c r="B25" s="537" t="s">
        <v>31</v>
      </c>
      <c r="C25" s="537"/>
      <c r="D25" s="543">
        <v>423235563.55000001</v>
      </c>
      <c r="E25" s="543">
        <v>205945592.87000003</v>
      </c>
      <c r="F25" s="543">
        <v>629282</v>
      </c>
      <c r="G25" s="543">
        <v>10663572.4</v>
      </c>
      <c r="H25" s="543">
        <v>617888302.01000011</v>
      </c>
      <c r="I25" s="594">
        <f t="shared" ref="I25:I29" si="1">H25-E25</f>
        <v>411942709.1400001</v>
      </c>
      <c r="J25" s="531"/>
      <c r="K25" s="538"/>
    </row>
    <row r="26" spans="1:15" x14ac:dyDescent="0.25">
      <c r="A26" s="542" t="s">
        <v>32</v>
      </c>
      <c r="B26" s="537" t="s">
        <v>33</v>
      </c>
      <c r="D26" s="543">
        <v>32705537.959999997</v>
      </c>
      <c r="E26" s="543">
        <v>17232005.539999999</v>
      </c>
      <c r="F26" s="543">
        <v>4477961</v>
      </c>
      <c r="G26" s="543">
        <v>15689</v>
      </c>
      <c r="H26" s="543">
        <v>45443893.480000004</v>
      </c>
      <c r="I26" s="594">
        <f t="shared" si="1"/>
        <v>28211887.940000005</v>
      </c>
      <c r="J26" s="531"/>
      <c r="K26" s="538"/>
    </row>
    <row r="27" spans="1:15" x14ac:dyDescent="0.25">
      <c r="A27" s="542" t="s">
        <v>34</v>
      </c>
      <c r="B27" s="537" t="s">
        <v>35</v>
      </c>
      <c r="C27" s="552"/>
      <c r="D27" s="543">
        <v>22210494.309999999</v>
      </c>
      <c r="E27" s="543">
        <v>10016262.129999999</v>
      </c>
      <c r="F27" s="543">
        <v>0</v>
      </c>
      <c r="G27" s="543">
        <v>263310</v>
      </c>
      <c r="H27" s="543">
        <v>31963446.449999996</v>
      </c>
      <c r="I27" s="594">
        <f t="shared" si="1"/>
        <v>21947184.319999997</v>
      </c>
      <c r="J27" s="531"/>
      <c r="K27" s="538"/>
    </row>
    <row r="28" spans="1:15" x14ac:dyDescent="0.25">
      <c r="A28" s="542" t="s">
        <v>36</v>
      </c>
      <c r="B28" s="537" t="s">
        <v>37</v>
      </c>
      <c r="D28" s="543">
        <v>3827807.01</v>
      </c>
      <c r="E28" s="543">
        <v>1677015.26</v>
      </c>
      <c r="F28" s="543">
        <v>344977</v>
      </c>
      <c r="G28" s="543">
        <v>60000</v>
      </c>
      <c r="H28" s="543">
        <v>5099845.26</v>
      </c>
      <c r="I28" s="594">
        <f t="shared" si="1"/>
        <v>3422830</v>
      </c>
      <c r="J28" s="531"/>
      <c r="K28" s="538"/>
    </row>
    <row r="29" spans="1:15" x14ac:dyDescent="0.25">
      <c r="A29" s="544" t="s">
        <v>38</v>
      </c>
      <c r="B29" s="545" t="s">
        <v>130</v>
      </c>
      <c r="C29" s="492"/>
      <c r="D29" s="543">
        <v>1491961.03</v>
      </c>
      <c r="E29" s="543">
        <v>1397761.6900000002</v>
      </c>
      <c r="F29" s="543">
        <v>0</v>
      </c>
      <c r="G29" s="543">
        <v>435576</v>
      </c>
      <c r="H29" s="543">
        <v>2454146.7199999997</v>
      </c>
      <c r="I29" s="594">
        <f t="shared" si="1"/>
        <v>1056385.0299999996</v>
      </c>
      <c r="J29" s="531"/>
      <c r="K29" s="538"/>
      <c r="L29" s="538"/>
      <c r="M29" s="538"/>
      <c r="N29" s="538"/>
      <c r="O29" s="538"/>
    </row>
    <row r="30" spans="1:15" x14ac:dyDescent="0.25">
      <c r="A30" s="544"/>
      <c r="C30" s="553"/>
      <c r="D30" s="548"/>
      <c r="E30" s="548"/>
      <c r="F30" s="548"/>
      <c r="G30" s="548"/>
      <c r="H30" s="548"/>
      <c r="I30" s="554"/>
      <c r="J30" s="538"/>
      <c r="K30" s="538"/>
    </row>
    <row r="31" spans="1:15" x14ac:dyDescent="0.25">
      <c r="A31" s="532" t="s">
        <v>41</v>
      </c>
      <c r="B31" s="537" t="s">
        <v>631</v>
      </c>
      <c r="D31" s="594">
        <v>483471363.85999995</v>
      </c>
      <c r="E31" s="594">
        <v>236268637.49000001</v>
      </c>
      <c r="F31" s="594">
        <v>5452220</v>
      </c>
      <c r="G31" s="594">
        <v>11438147.4</v>
      </c>
      <c r="H31" s="594">
        <v>702849633.92000008</v>
      </c>
      <c r="I31" s="594">
        <f>H31-E31</f>
        <v>466580996.43000007</v>
      </c>
      <c r="J31" s="531"/>
      <c r="K31" s="538"/>
    </row>
    <row r="32" spans="1:15" x14ac:dyDescent="0.25">
      <c r="A32" s="551"/>
      <c r="B32" s="551"/>
      <c r="D32" s="538"/>
      <c r="E32" s="538"/>
      <c r="F32" s="538"/>
      <c r="G32" s="538"/>
      <c r="H32" s="538"/>
      <c r="I32" s="538"/>
      <c r="J32" s="538"/>
      <c r="K32" s="538"/>
    </row>
    <row r="33" spans="1:11" x14ac:dyDescent="0.25">
      <c r="A33" s="551"/>
      <c r="B33" s="551"/>
      <c r="D33" s="538"/>
      <c r="E33" s="538"/>
      <c r="F33" s="538"/>
      <c r="G33" s="538"/>
      <c r="H33" s="538"/>
      <c r="I33" s="538"/>
      <c r="J33" s="538"/>
      <c r="K33" s="538"/>
    </row>
    <row r="34" spans="1:11" ht="51" x14ac:dyDescent="0.25">
      <c r="A34" s="551"/>
      <c r="B34" s="551"/>
      <c r="D34" s="534" t="s">
        <v>628</v>
      </c>
      <c r="E34" s="534" t="s">
        <v>629</v>
      </c>
      <c r="F34" s="535" t="s">
        <v>624</v>
      </c>
      <c r="G34" s="534" t="s">
        <v>625</v>
      </c>
      <c r="H34" s="536" t="s">
        <v>626</v>
      </c>
      <c r="I34" s="534" t="s">
        <v>627</v>
      </c>
      <c r="J34" s="538"/>
      <c r="K34" s="555"/>
    </row>
    <row r="35" spans="1:11" x14ac:dyDescent="0.25">
      <c r="A35" s="532" t="s">
        <v>632</v>
      </c>
      <c r="B35" s="537" t="s">
        <v>633</v>
      </c>
      <c r="G35" s="540"/>
      <c r="H35" s="541"/>
      <c r="J35" s="538"/>
      <c r="K35" s="538"/>
    </row>
    <row r="36" spans="1:11" x14ac:dyDescent="0.25">
      <c r="A36" s="537" t="s">
        <v>53</v>
      </c>
      <c r="B36" s="537" t="s">
        <v>631</v>
      </c>
      <c r="C36" s="556"/>
      <c r="D36" s="593">
        <v>1548720177.1801002</v>
      </c>
      <c r="E36" s="593">
        <v>156035156.39649999</v>
      </c>
      <c r="F36" s="593">
        <v>77610</v>
      </c>
      <c r="G36" s="593">
        <v>809779640.58059978</v>
      </c>
      <c r="H36" s="593">
        <v>894898083</v>
      </c>
      <c r="I36" s="594">
        <f>H36-E36</f>
        <v>738862926.60350001</v>
      </c>
      <c r="J36" s="531"/>
      <c r="K36" s="538"/>
    </row>
    <row r="37" spans="1:11" x14ac:dyDescent="0.25">
      <c r="A37" s="542"/>
      <c r="B37" s="542"/>
      <c r="D37" s="557"/>
      <c r="E37" s="557"/>
      <c r="F37" s="557"/>
      <c r="G37" s="557"/>
      <c r="H37" s="548"/>
      <c r="I37" s="558"/>
      <c r="J37" s="548"/>
      <c r="K37" s="538"/>
    </row>
    <row r="38" spans="1:11" x14ac:dyDescent="0.25">
      <c r="A38" s="542"/>
      <c r="B38" s="542"/>
      <c r="G38" s="540"/>
      <c r="H38" s="541"/>
      <c r="I38" s="538"/>
      <c r="J38" s="538"/>
      <c r="K38" s="538"/>
    </row>
    <row r="39" spans="1:11" ht="51" x14ac:dyDescent="0.25">
      <c r="D39" s="534" t="s">
        <v>628</v>
      </c>
      <c r="E39" s="534" t="s">
        <v>629</v>
      </c>
      <c r="F39" s="535" t="s">
        <v>624</v>
      </c>
      <c r="G39" s="534" t="s">
        <v>625</v>
      </c>
      <c r="H39" s="536" t="s">
        <v>626</v>
      </c>
      <c r="I39" s="534" t="s">
        <v>627</v>
      </c>
      <c r="J39" s="538"/>
      <c r="K39" s="538"/>
    </row>
    <row r="40" spans="1:11" x14ac:dyDescent="0.25">
      <c r="A40" s="532" t="s">
        <v>634</v>
      </c>
      <c r="B40" s="537" t="s">
        <v>258</v>
      </c>
      <c r="D40" s="534"/>
      <c r="E40" s="534"/>
      <c r="F40" s="535"/>
      <c r="G40" s="534"/>
      <c r="H40" s="536"/>
      <c r="I40" s="534"/>
      <c r="J40" s="538"/>
      <c r="K40" s="538"/>
    </row>
    <row r="41" spans="1:11" x14ac:dyDescent="0.25">
      <c r="A41" s="542" t="s">
        <v>54</v>
      </c>
      <c r="B41" s="537" t="s">
        <v>55</v>
      </c>
      <c r="D41" s="543">
        <v>12284502.099300001</v>
      </c>
      <c r="E41" s="543">
        <v>5994336.8340999996</v>
      </c>
      <c r="F41" s="543">
        <v>0</v>
      </c>
      <c r="G41" s="543">
        <v>5284686.6900000004</v>
      </c>
      <c r="H41" s="543">
        <v>12994152.239999998</v>
      </c>
      <c r="I41" s="594">
        <f t="shared" ref="I41:I43" si="2">H41-E41</f>
        <v>6999815.4058999987</v>
      </c>
      <c r="J41" s="531"/>
      <c r="K41" s="538"/>
    </row>
    <row r="42" spans="1:11" x14ac:dyDescent="0.25">
      <c r="A42" s="542" t="s">
        <v>56</v>
      </c>
      <c r="B42" s="537" t="s">
        <v>57</v>
      </c>
      <c r="D42" s="543">
        <v>1232414.4818</v>
      </c>
      <c r="E42" s="543">
        <v>755687.34000000008</v>
      </c>
      <c r="F42" s="543">
        <v>0</v>
      </c>
      <c r="G42" s="543">
        <v>197276</v>
      </c>
      <c r="H42" s="543">
        <v>1790825.8199999998</v>
      </c>
      <c r="I42" s="594">
        <f t="shared" si="2"/>
        <v>1035138.4799999997</v>
      </c>
      <c r="J42" s="531"/>
      <c r="K42" s="538"/>
    </row>
    <row r="43" spans="1:11" x14ac:dyDescent="0.25">
      <c r="A43" s="542" t="s">
        <v>58</v>
      </c>
      <c r="B43" s="537" t="s">
        <v>130</v>
      </c>
      <c r="C43" s="537"/>
      <c r="D43" s="543">
        <v>550861</v>
      </c>
      <c r="E43" s="543">
        <v>243339</v>
      </c>
      <c r="F43" s="543">
        <v>0</v>
      </c>
      <c r="G43" s="543">
        <v>145295</v>
      </c>
      <c r="H43" s="543">
        <v>648905</v>
      </c>
      <c r="I43" s="594">
        <f t="shared" si="2"/>
        <v>405566</v>
      </c>
      <c r="J43" s="531"/>
      <c r="K43" s="538"/>
    </row>
    <row r="44" spans="1:11" x14ac:dyDescent="0.25">
      <c r="C44" s="537"/>
      <c r="D44" s="547"/>
      <c r="E44" s="547"/>
      <c r="F44" s="547"/>
      <c r="G44" s="547"/>
      <c r="H44" s="547"/>
      <c r="I44" s="538"/>
      <c r="J44" s="538"/>
      <c r="K44" s="538"/>
    </row>
    <row r="45" spans="1:11" x14ac:dyDescent="0.25">
      <c r="A45" s="532" t="s">
        <v>59</v>
      </c>
      <c r="B45" s="537" t="s">
        <v>631</v>
      </c>
      <c r="D45" s="595">
        <v>14067777.5811</v>
      </c>
      <c r="E45" s="595">
        <v>6993363.1740999995</v>
      </c>
      <c r="F45" s="595">
        <v>0</v>
      </c>
      <c r="G45" s="595">
        <v>5627257.6900000004</v>
      </c>
      <c r="H45" s="595">
        <v>15433883.059999999</v>
      </c>
      <c r="I45" s="594">
        <f>H45-E45</f>
        <v>8440519.8858999982</v>
      </c>
      <c r="J45" s="531"/>
      <c r="K45" s="538"/>
    </row>
    <row r="46" spans="1:11" x14ac:dyDescent="0.25">
      <c r="A46" s="542"/>
      <c r="B46" s="542"/>
      <c r="D46" s="559"/>
      <c r="E46" s="559"/>
      <c r="F46" s="559"/>
      <c r="G46" s="559"/>
      <c r="H46" s="559"/>
      <c r="I46" s="550"/>
      <c r="J46" s="538"/>
      <c r="K46" s="538"/>
    </row>
    <row r="47" spans="1:11" ht="51" x14ac:dyDescent="0.25">
      <c r="D47" s="534" t="s">
        <v>628</v>
      </c>
      <c r="E47" s="534" t="s">
        <v>629</v>
      </c>
      <c r="F47" s="535" t="s">
        <v>624</v>
      </c>
      <c r="G47" s="534" t="s">
        <v>625</v>
      </c>
      <c r="H47" s="536" t="s">
        <v>626</v>
      </c>
      <c r="I47" s="534" t="s">
        <v>627</v>
      </c>
      <c r="J47" s="538"/>
      <c r="K47" s="538"/>
    </row>
    <row r="48" spans="1:11" x14ac:dyDescent="0.25">
      <c r="A48" s="532" t="s">
        <v>635</v>
      </c>
      <c r="B48" s="560" t="s">
        <v>636</v>
      </c>
      <c r="D48" s="534"/>
      <c r="E48" s="534"/>
      <c r="F48" s="535"/>
      <c r="G48" s="534"/>
      <c r="H48" s="536"/>
      <c r="I48" s="534"/>
      <c r="J48" s="538"/>
      <c r="K48" s="538"/>
    </row>
    <row r="49" spans="1:11" x14ac:dyDescent="0.25">
      <c r="A49" s="542" t="s">
        <v>61</v>
      </c>
      <c r="B49" s="532" t="s">
        <v>62</v>
      </c>
      <c r="D49" s="543">
        <v>45291848</v>
      </c>
      <c r="E49" s="543">
        <v>0</v>
      </c>
      <c r="F49" s="543">
        <v>0</v>
      </c>
      <c r="G49" s="543">
        <v>0</v>
      </c>
      <c r="H49" s="543">
        <v>45291848</v>
      </c>
      <c r="I49" s="594">
        <f t="shared" ref="I49:I52" si="3">H49-E49</f>
        <v>45291848</v>
      </c>
      <c r="J49" s="531"/>
      <c r="K49" s="538"/>
    </row>
    <row r="50" spans="1:11" x14ac:dyDescent="0.25">
      <c r="A50" s="542" t="s">
        <v>63</v>
      </c>
      <c r="B50" s="532" t="s">
        <v>64</v>
      </c>
      <c r="D50" s="543">
        <v>6681544.9799999995</v>
      </c>
      <c r="E50" s="543">
        <v>56155.61</v>
      </c>
      <c r="F50" s="543">
        <v>0</v>
      </c>
      <c r="G50" s="543">
        <v>3151972.84</v>
      </c>
      <c r="H50" s="543">
        <v>3585727.75</v>
      </c>
      <c r="I50" s="594">
        <f t="shared" si="3"/>
        <v>3529572.14</v>
      </c>
      <c r="J50" s="531"/>
      <c r="K50" s="538"/>
    </row>
    <row r="51" spans="1:11" x14ac:dyDescent="0.25">
      <c r="A51" s="542" t="s">
        <v>65</v>
      </c>
      <c r="B51" s="532" t="s">
        <v>66</v>
      </c>
      <c r="D51" s="543">
        <v>2045459.61</v>
      </c>
      <c r="E51" s="543">
        <v>38831</v>
      </c>
      <c r="F51" s="543">
        <v>0</v>
      </c>
      <c r="G51" s="543">
        <v>133615</v>
      </c>
      <c r="H51" s="543">
        <v>1950675.6099999999</v>
      </c>
      <c r="I51" s="594">
        <f t="shared" si="3"/>
        <v>1911844.6099999999</v>
      </c>
      <c r="J51" s="531"/>
      <c r="K51" s="538"/>
    </row>
    <row r="52" spans="1:11" x14ac:dyDescent="0.25">
      <c r="A52" s="542" t="s">
        <v>67</v>
      </c>
      <c r="B52" s="532" t="s">
        <v>68</v>
      </c>
      <c r="D52" s="543">
        <v>9314102.0999999996</v>
      </c>
      <c r="E52" s="543">
        <v>0</v>
      </c>
      <c r="F52" s="543">
        <v>0</v>
      </c>
      <c r="G52" s="543">
        <v>6804897</v>
      </c>
      <c r="H52" s="543">
        <v>2509205.1</v>
      </c>
      <c r="I52" s="594">
        <f t="shared" si="3"/>
        <v>2509205.1</v>
      </c>
      <c r="J52" s="531"/>
      <c r="K52" s="538"/>
    </row>
    <row r="53" spans="1:11" x14ac:dyDescent="0.25">
      <c r="A53" s="542"/>
      <c r="B53" s="562"/>
      <c r="D53" s="538"/>
      <c r="E53" s="538"/>
      <c r="F53" s="538"/>
      <c r="G53" s="538"/>
      <c r="H53" s="538"/>
      <c r="I53" s="538"/>
      <c r="J53" s="538"/>
      <c r="K53" s="538"/>
    </row>
    <row r="54" spans="1:11" x14ac:dyDescent="0.25">
      <c r="A54" s="532" t="s">
        <v>69</v>
      </c>
      <c r="B54" s="532" t="s">
        <v>631</v>
      </c>
      <c r="C54" s="562"/>
      <c r="D54" s="595">
        <v>63332954.689999998</v>
      </c>
      <c r="E54" s="595">
        <v>94986.61</v>
      </c>
      <c r="F54" s="595">
        <v>0</v>
      </c>
      <c r="G54" s="595">
        <v>10090484.84</v>
      </c>
      <c r="H54" s="595">
        <v>53337456.460000001</v>
      </c>
      <c r="I54" s="594">
        <f>H54-E54</f>
        <v>53242469.850000001</v>
      </c>
      <c r="J54" s="531"/>
      <c r="K54" s="538"/>
    </row>
    <row r="55" spans="1:11" x14ac:dyDescent="0.25">
      <c r="A55" s="542"/>
      <c r="B55" s="542"/>
      <c r="C55" s="562"/>
      <c r="D55" s="558"/>
      <c r="E55" s="558"/>
      <c r="F55" s="558"/>
      <c r="G55" s="558"/>
      <c r="H55" s="558"/>
      <c r="I55" s="558"/>
      <c r="J55" s="538"/>
      <c r="K55" s="538"/>
    </row>
    <row r="56" spans="1:11" x14ac:dyDescent="0.25">
      <c r="A56" s="542"/>
      <c r="D56" s="563"/>
      <c r="E56" s="563"/>
      <c r="F56" s="563"/>
      <c r="G56" s="563"/>
      <c r="H56" s="563"/>
      <c r="I56" s="563"/>
      <c r="J56" s="538"/>
      <c r="K56" s="538"/>
    </row>
    <row r="57" spans="1:11" x14ac:dyDescent="0.25">
      <c r="A57" s="542"/>
      <c r="B57" s="542"/>
      <c r="G57" s="540"/>
      <c r="H57" s="541"/>
      <c r="J57" s="538"/>
      <c r="K57" s="538"/>
    </row>
    <row r="58" spans="1:11" ht="51" x14ac:dyDescent="0.25">
      <c r="D58" s="534" t="s">
        <v>628</v>
      </c>
      <c r="E58" s="534" t="s">
        <v>629</v>
      </c>
      <c r="F58" s="535" t="s">
        <v>624</v>
      </c>
      <c r="G58" s="534" t="s">
        <v>625</v>
      </c>
      <c r="H58" s="536" t="s">
        <v>626</v>
      </c>
      <c r="I58" s="534" t="s">
        <v>627</v>
      </c>
      <c r="J58" s="538"/>
      <c r="K58" s="538"/>
    </row>
    <row r="59" spans="1:11" x14ac:dyDescent="0.25">
      <c r="A59" s="532" t="s">
        <v>637</v>
      </c>
      <c r="B59" s="537" t="s">
        <v>265</v>
      </c>
      <c r="G59" s="540"/>
      <c r="H59" s="541"/>
      <c r="J59" s="538"/>
      <c r="K59" s="538"/>
    </row>
    <row r="60" spans="1:11" x14ac:dyDescent="0.25">
      <c r="A60" s="542" t="s">
        <v>70</v>
      </c>
      <c r="B60" s="537" t="s">
        <v>71</v>
      </c>
      <c r="D60" s="543">
        <v>2186008.91</v>
      </c>
      <c r="E60" s="543">
        <v>1153570.8399999999</v>
      </c>
      <c r="F60" s="543">
        <v>0</v>
      </c>
      <c r="G60" s="543">
        <v>100837</v>
      </c>
      <c r="H60" s="543">
        <v>3238742.75</v>
      </c>
      <c r="I60" s="594">
        <f t="shared" ref="I60:I68" si="4">H60-E60</f>
        <v>2085171.9100000001</v>
      </c>
      <c r="J60" s="531"/>
      <c r="K60" s="538"/>
    </row>
    <row r="61" spans="1:11" x14ac:dyDescent="0.25">
      <c r="A61" s="542" t="s">
        <v>72</v>
      </c>
      <c r="B61" s="537" t="s">
        <v>73</v>
      </c>
      <c r="C61" s="537"/>
      <c r="D61" s="543">
        <v>990857.08</v>
      </c>
      <c r="E61" s="543">
        <v>182309.08</v>
      </c>
      <c r="F61" s="543">
        <v>0</v>
      </c>
      <c r="G61" s="543">
        <v>133731</v>
      </c>
      <c r="H61" s="543">
        <v>1039435.16</v>
      </c>
      <c r="I61" s="594">
        <f t="shared" si="4"/>
        <v>857126.08000000007</v>
      </c>
      <c r="J61" s="531"/>
      <c r="K61" s="538"/>
    </row>
    <row r="62" spans="1:11" x14ac:dyDescent="0.25">
      <c r="A62" s="542" t="s">
        <v>74</v>
      </c>
      <c r="B62" s="537" t="s">
        <v>75</v>
      </c>
      <c r="C62" s="537"/>
      <c r="D62" s="543">
        <v>7780482.1799999997</v>
      </c>
      <c r="E62" s="543">
        <v>3532552.8007000005</v>
      </c>
      <c r="F62" s="543">
        <v>0</v>
      </c>
      <c r="G62" s="543">
        <v>4059379</v>
      </c>
      <c r="H62" s="543">
        <v>7253655.9499999993</v>
      </c>
      <c r="I62" s="594">
        <f t="shared" si="4"/>
        <v>3721103.1492999988</v>
      </c>
      <c r="J62" s="531"/>
      <c r="K62" s="538"/>
    </row>
    <row r="63" spans="1:11" x14ac:dyDescent="0.25">
      <c r="A63" s="542" t="s">
        <v>76</v>
      </c>
      <c r="B63" s="537" t="s">
        <v>77</v>
      </c>
      <c r="C63" s="537"/>
      <c r="D63" s="543">
        <v>590642.28</v>
      </c>
      <c r="E63" s="543">
        <v>299262.26</v>
      </c>
      <c r="F63" s="543">
        <v>0</v>
      </c>
      <c r="G63" s="543">
        <v>19568</v>
      </c>
      <c r="H63" s="543">
        <v>870336.54</v>
      </c>
      <c r="I63" s="594">
        <f t="shared" si="4"/>
        <v>571074.28</v>
      </c>
      <c r="J63" s="531"/>
      <c r="K63" s="538"/>
    </row>
    <row r="64" spans="1:11" x14ac:dyDescent="0.25">
      <c r="A64" s="542" t="s">
        <v>78</v>
      </c>
      <c r="B64" s="537" t="s">
        <v>79</v>
      </c>
      <c r="C64" s="537"/>
      <c r="D64" s="543">
        <v>478018.01999999996</v>
      </c>
      <c r="E64" s="543">
        <v>356409.81639999995</v>
      </c>
      <c r="F64" s="543">
        <v>0</v>
      </c>
      <c r="G64" s="543">
        <v>0</v>
      </c>
      <c r="H64" s="543">
        <v>834427.83</v>
      </c>
      <c r="I64" s="594">
        <f t="shared" si="4"/>
        <v>478018.01360000001</v>
      </c>
      <c r="J64" s="531"/>
      <c r="K64" s="538"/>
    </row>
    <row r="65" spans="1:11" x14ac:dyDescent="0.25">
      <c r="A65" s="542" t="s">
        <v>80</v>
      </c>
      <c r="B65" s="537" t="s">
        <v>81</v>
      </c>
      <c r="C65" s="564"/>
      <c r="D65" s="543">
        <v>6868536.8200000003</v>
      </c>
      <c r="E65" s="543">
        <v>2485750.7200000002</v>
      </c>
      <c r="F65" s="543">
        <v>0</v>
      </c>
      <c r="G65" s="543">
        <v>2712648</v>
      </c>
      <c r="H65" s="543">
        <v>6641639.5300000003</v>
      </c>
      <c r="I65" s="594">
        <f t="shared" si="4"/>
        <v>4155888.81</v>
      </c>
      <c r="J65" s="531"/>
      <c r="K65" s="538"/>
    </row>
    <row r="66" spans="1:11" x14ac:dyDescent="0.25">
      <c r="A66" s="542" t="s">
        <v>82</v>
      </c>
      <c r="B66" s="537" t="s">
        <v>83</v>
      </c>
      <c r="C66" s="537"/>
      <c r="D66" s="543">
        <v>1955958.59</v>
      </c>
      <c r="E66" s="543">
        <v>373951.21970000002</v>
      </c>
      <c r="F66" s="543">
        <v>0</v>
      </c>
      <c r="G66" s="543">
        <v>520558</v>
      </c>
      <c r="H66" s="543">
        <v>1809351.8199999996</v>
      </c>
      <c r="I66" s="594">
        <f t="shared" si="4"/>
        <v>1435400.6002999996</v>
      </c>
      <c r="J66" s="531"/>
      <c r="K66" s="538"/>
    </row>
    <row r="67" spans="1:11" x14ac:dyDescent="0.25">
      <c r="A67" s="542" t="s">
        <v>84</v>
      </c>
      <c r="B67" s="537" t="s">
        <v>85</v>
      </c>
      <c r="C67" s="537"/>
      <c r="D67" s="543">
        <v>2157915.1199999996</v>
      </c>
      <c r="E67" s="543">
        <v>1125789.02</v>
      </c>
      <c r="F67" s="543">
        <v>90895</v>
      </c>
      <c r="G67" s="543">
        <v>2156</v>
      </c>
      <c r="H67" s="543">
        <v>3190653.13</v>
      </c>
      <c r="I67" s="594">
        <f t="shared" si="4"/>
        <v>2064864.1099999999</v>
      </c>
      <c r="J67" s="531"/>
      <c r="K67" s="538"/>
    </row>
    <row r="68" spans="1:11" x14ac:dyDescent="0.25">
      <c r="A68" s="542" t="s">
        <v>86</v>
      </c>
      <c r="B68" s="537" t="s">
        <v>130</v>
      </c>
      <c r="C68" s="537"/>
      <c r="D68" s="543">
        <v>57027.73</v>
      </c>
      <c r="E68" s="543">
        <v>15878.76</v>
      </c>
      <c r="F68" s="543">
        <v>0</v>
      </c>
      <c r="G68" s="543">
        <v>0</v>
      </c>
      <c r="H68" s="543">
        <v>72906.490000000005</v>
      </c>
      <c r="I68" s="594">
        <f t="shared" si="4"/>
        <v>57027.73</v>
      </c>
      <c r="J68" s="531"/>
      <c r="K68" s="538"/>
    </row>
    <row r="69" spans="1:11" x14ac:dyDescent="0.25">
      <c r="C69" s="537"/>
      <c r="D69" s="550"/>
      <c r="E69" s="550"/>
      <c r="F69" s="540"/>
      <c r="G69" s="550"/>
      <c r="H69" s="550"/>
      <c r="I69" s="538"/>
      <c r="J69" s="538"/>
      <c r="K69" s="538"/>
    </row>
    <row r="70" spans="1:11" x14ac:dyDescent="0.25">
      <c r="A70" s="532" t="s">
        <v>88</v>
      </c>
      <c r="B70" s="537" t="s">
        <v>631</v>
      </c>
      <c r="D70" s="596">
        <v>23065446.73</v>
      </c>
      <c r="E70" s="596">
        <v>9525474.5167999994</v>
      </c>
      <c r="F70" s="596">
        <v>90895</v>
      </c>
      <c r="G70" s="596">
        <v>7548877</v>
      </c>
      <c r="H70" s="593">
        <v>24951149.200000003</v>
      </c>
      <c r="I70" s="594">
        <f>H70-E70</f>
        <v>15425674.683200004</v>
      </c>
      <c r="J70" s="531"/>
      <c r="K70" s="538"/>
    </row>
    <row r="71" spans="1:11" x14ac:dyDescent="0.25">
      <c r="A71" s="542"/>
      <c r="B71" s="542"/>
      <c r="D71" s="557"/>
      <c r="E71" s="557"/>
      <c r="F71" s="557"/>
      <c r="G71" s="557"/>
      <c r="H71" s="557"/>
      <c r="I71" s="557"/>
      <c r="J71" s="538"/>
      <c r="K71" s="538"/>
    </row>
    <row r="72" spans="1:11" x14ac:dyDescent="0.25">
      <c r="A72" s="551"/>
      <c r="B72" s="551"/>
      <c r="F72" s="540"/>
      <c r="G72" s="540"/>
      <c r="H72" s="541"/>
      <c r="J72" s="538"/>
      <c r="K72" s="538"/>
    </row>
    <row r="73" spans="1:11" ht="51" x14ac:dyDescent="0.25">
      <c r="D73" s="534" t="s">
        <v>628</v>
      </c>
      <c r="E73" s="534" t="s">
        <v>629</v>
      </c>
      <c r="F73" s="535" t="s">
        <v>624</v>
      </c>
      <c r="G73" s="534" t="s">
        <v>625</v>
      </c>
      <c r="H73" s="536" t="s">
        <v>626</v>
      </c>
      <c r="I73" s="534" t="s">
        <v>627</v>
      </c>
      <c r="J73" s="538"/>
      <c r="K73" s="538"/>
    </row>
    <row r="74" spans="1:11" x14ac:dyDescent="0.25">
      <c r="A74" s="537" t="s">
        <v>638</v>
      </c>
      <c r="B74" s="537" t="s">
        <v>269</v>
      </c>
      <c r="F74" s="540"/>
      <c r="G74" s="540"/>
      <c r="H74" s="541"/>
      <c r="J74" s="538"/>
      <c r="K74" s="538"/>
    </row>
    <row r="75" spans="1:11" x14ac:dyDescent="0.25">
      <c r="A75" s="542" t="s">
        <v>89</v>
      </c>
      <c r="B75" s="537" t="s">
        <v>90</v>
      </c>
      <c r="D75" s="543">
        <v>9605065.879999999</v>
      </c>
      <c r="E75" s="543">
        <v>5324498.5607000003</v>
      </c>
      <c r="F75" s="543">
        <v>0</v>
      </c>
      <c r="G75" s="543">
        <v>343432.76</v>
      </c>
      <c r="H75" s="543">
        <v>14586131.660000002</v>
      </c>
      <c r="I75" s="594">
        <f t="shared" ref="I75:I77" si="5">H75-E75</f>
        <v>9261633.0993000008</v>
      </c>
      <c r="J75" s="531"/>
      <c r="K75" s="538"/>
    </row>
    <row r="76" spans="1:11" x14ac:dyDescent="0.25">
      <c r="A76" s="542" t="s">
        <v>91</v>
      </c>
      <c r="B76" s="537" t="s">
        <v>639</v>
      </c>
      <c r="D76" s="543">
        <v>952355.39000000013</v>
      </c>
      <c r="E76" s="543">
        <v>689986.62</v>
      </c>
      <c r="F76" s="543">
        <v>0</v>
      </c>
      <c r="G76" s="543">
        <v>19283</v>
      </c>
      <c r="H76" s="543">
        <v>1623059.01</v>
      </c>
      <c r="I76" s="594">
        <f t="shared" si="5"/>
        <v>933072.39</v>
      </c>
      <c r="J76" s="531"/>
      <c r="K76" s="538"/>
    </row>
    <row r="77" spans="1:11" x14ac:dyDescent="0.25">
      <c r="A77" s="542" t="s">
        <v>93</v>
      </c>
      <c r="B77" s="537" t="s">
        <v>130</v>
      </c>
      <c r="C77" s="552"/>
      <c r="D77" s="543">
        <v>1939096.18</v>
      </c>
      <c r="E77" s="543">
        <v>582141.69999999995</v>
      </c>
      <c r="F77" s="543">
        <v>0</v>
      </c>
      <c r="G77" s="543">
        <v>96</v>
      </c>
      <c r="H77" s="543">
        <v>2521141.9000000004</v>
      </c>
      <c r="I77" s="594">
        <f t="shared" si="5"/>
        <v>1939000.2000000004</v>
      </c>
      <c r="J77" s="531"/>
      <c r="K77" s="538"/>
    </row>
    <row r="78" spans="1:11" x14ac:dyDescent="0.25">
      <c r="A78" s="542"/>
      <c r="B78" s="537"/>
      <c r="J78" s="561"/>
      <c r="K78" s="538"/>
    </row>
    <row r="79" spans="1:11" x14ac:dyDescent="0.25">
      <c r="A79" s="537" t="s">
        <v>95</v>
      </c>
      <c r="B79" s="537" t="s">
        <v>631</v>
      </c>
      <c r="C79" s="538"/>
      <c r="D79" s="596">
        <v>12496517.449999999</v>
      </c>
      <c r="E79" s="596">
        <v>6596626.8807000006</v>
      </c>
      <c r="F79" s="596">
        <v>0</v>
      </c>
      <c r="G79" s="596">
        <v>362811.76</v>
      </c>
      <c r="H79" s="593">
        <v>18730332.569999997</v>
      </c>
      <c r="I79" s="594">
        <f>H79-E79</f>
        <v>12133705.689299997</v>
      </c>
      <c r="J79" s="531"/>
      <c r="K79" s="538"/>
    </row>
    <row r="80" spans="1:11" x14ac:dyDescent="0.25">
      <c r="A80" s="551"/>
      <c r="B80" s="537"/>
      <c r="C80" s="538"/>
      <c r="D80" s="565"/>
      <c r="E80" s="565"/>
      <c r="F80" s="565"/>
      <c r="G80" s="565"/>
      <c r="H80" s="565"/>
      <c r="I80" s="538"/>
      <c r="J80" s="538"/>
      <c r="K80" s="538"/>
    </row>
    <row r="81" spans="1:11" x14ac:dyDescent="0.25">
      <c r="A81" s="551"/>
      <c r="B81" s="537"/>
      <c r="C81" s="538"/>
      <c r="G81" s="540"/>
      <c r="H81" s="541"/>
      <c r="I81" s="538"/>
      <c r="J81" s="538"/>
      <c r="K81" s="538"/>
    </row>
    <row r="82" spans="1:11" x14ac:dyDescent="0.25">
      <c r="G82" s="540"/>
      <c r="H82" s="541"/>
      <c r="J82" s="538"/>
      <c r="K82" s="538"/>
    </row>
    <row r="83" spans="1:11" x14ac:dyDescent="0.25">
      <c r="A83" s="532" t="s">
        <v>640</v>
      </c>
      <c r="B83" s="537" t="s">
        <v>641</v>
      </c>
      <c r="D83" s="598">
        <v>437764178.56</v>
      </c>
      <c r="E83" s="566"/>
      <c r="F83" s="566"/>
      <c r="G83" s="540"/>
      <c r="H83" s="541"/>
      <c r="J83" s="538"/>
      <c r="K83" s="538"/>
    </row>
    <row r="84" spans="1:11" x14ac:dyDescent="0.25">
      <c r="B84" s="532"/>
      <c r="G84" s="540"/>
      <c r="H84" s="541"/>
      <c r="J84" s="538"/>
      <c r="K84" s="538"/>
    </row>
    <row r="85" spans="1:11" x14ac:dyDescent="0.25">
      <c r="A85" s="551"/>
      <c r="B85" s="551"/>
      <c r="G85" s="540"/>
      <c r="H85" s="541"/>
      <c r="J85" s="538"/>
      <c r="K85" s="538"/>
    </row>
    <row r="86" spans="1:11" ht="51" x14ac:dyDescent="0.25">
      <c r="A86" s="551"/>
      <c r="B86" s="551"/>
      <c r="D86" s="534" t="s">
        <v>628</v>
      </c>
      <c r="E86" s="534" t="s">
        <v>629</v>
      </c>
      <c r="F86" s="535" t="s">
        <v>624</v>
      </c>
      <c r="G86" s="534" t="s">
        <v>625</v>
      </c>
      <c r="H86" s="536" t="s">
        <v>626</v>
      </c>
      <c r="I86" s="534" t="s">
        <v>627</v>
      </c>
      <c r="J86" s="538"/>
      <c r="K86" s="538"/>
    </row>
    <row r="87" spans="1:11" x14ac:dyDescent="0.25">
      <c r="A87" s="532" t="s">
        <v>642</v>
      </c>
      <c r="B87" s="537" t="s">
        <v>284</v>
      </c>
      <c r="G87" s="540"/>
      <c r="H87" s="541"/>
      <c r="J87" s="538"/>
      <c r="K87" s="538"/>
    </row>
    <row r="88" spans="1:11" x14ac:dyDescent="0.25">
      <c r="A88" s="542" t="s">
        <v>112</v>
      </c>
      <c r="B88" s="537" t="s">
        <v>113</v>
      </c>
      <c r="D88" s="597">
        <v>1333671.93</v>
      </c>
      <c r="E88" s="597">
        <v>653839.56000000006</v>
      </c>
      <c r="F88" s="597">
        <v>0</v>
      </c>
      <c r="G88" s="597">
        <v>55053.88</v>
      </c>
      <c r="H88" s="597">
        <v>1932457.6099999999</v>
      </c>
      <c r="I88" s="594">
        <f t="shared" ref="I88:I90" si="6">H88-E88</f>
        <v>1278618.0499999998</v>
      </c>
      <c r="J88" s="531"/>
      <c r="K88" s="538"/>
    </row>
    <row r="89" spans="1:11" x14ac:dyDescent="0.25">
      <c r="A89" s="542" t="s">
        <v>114</v>
      </c>
      <c r="B89" s="537" t="s">
        <v>115</v>
      </c>
      <c r="D89" s="597">
        <v>1349090.52</v>
      </c>
      <c r="E89" s="597">
        <v>5250</v>
      </c>
      <c r="F89" s="597">
        <v>0</v>
      </c>
      <c r="G89" s="597">
        <v>400000</v>
      </c>
      <c r="H89" s="597">
        <v>954340.52</v>
      </c>
      <c r="I89" s="594">
        <f t="shared" si="6"/>
        <v>949090.52</v>
      </c>
      <c r="J89" s="531"/>
      <c r="K89" s="538"/>
    </row>
    <row r="90" spans="1:11" x14ac:dyDescent="0.25">
      <c r="A90" s="542" t="s">
        <v>285</v>
      </c>
      <c r="B90" s="537" t="s">
        <v>130</v>
      </c>
      <c r="D90" s="597">
        <v>394015</v>
      </c>
      <c r="E90" s="597">
        <v>0</v>
      </c>
      <c r="F90" s="597">
        <v>0</v>
      </c>
      <c r="G90" s="597">
        <v>0</v>
      </c>
      <c r="H90" s="597">
        <v>394015</v>
      </c>
      <c r="I90" s="594">
        <f t="shared" si="6"/>
        <v>394015</v>
      </c>
      <c r="J90" s="531"/>
      <c r="K90" s="538"/>
    </row>
    <row r="91" spans="1:11" x14ac:dyDescent="0.25">
      <c r="A91" s="542"/>
      <c r="B91" s="537"/>
      <c r="D91" s="548"/>
      <c r="E91" s="548"/>
      <c r="F91" s="548"/>
      <c r="G91" s="548"/>
      <c r="H91" s="548"/>
      <c r="I91" s="554"/>
      <c r="J91" s="538"/>
      <c r="K91" s="538"/>
    </row>
    <row r="92" spans="1:11" x14ac:dyDescent="0.25">
      <c r="A92" s="532" t="s">
        <v>116</v>
      </c>
      <c r="B92" s="537" t="s">
        <v>631</v>
      </c>
      <c r="D92" s="593">
        <v>3076777.45</v>
      </c>
      <c r="E92" s="593">
        <v>659089.56000000006</v>
      </c>
      <c r="F92" s="593">
        <v>0</v>
      </c>
      <c r="G92" s="593">
        <v>455053.88</v>
      </c>
      <c r="H92" s="593">
        <v>3280813.13</v>
      </c>
      <c r="I92" s="594">
        <f>H92-E92</f>
        <v>2621723.5699999998</v>
      </c>
      <c r="J92" s="531"/>
      <c r="K92" s="538"/>
    </row>
    <row r="93" spans="1:11" x14ac:dyDescent="0.25">
      <c r="A93" s="532"/>
      <c r="B93" s="532"/>
      <c r="D93" s="550"/>
      <c r="E93" s="550"/>
      <c r="F93" s="550"/>
      <c r="G93" s="550"/>
      <c r="H93" s="548"/>
      <c r="I93" s="550"/>
    </row>
    <row r="94" spans="1:11" x14ac:dyDescent="0.25">
      <c r="A94" s="551"/>
      <c r="B94" s="551"/>
      <c r="G94" s="540"/>
      <c r="H94" s="541"/>
    </row>
    <row r="95" spans="1:11" ht="51" x14ac:dyDescent="0.25">
      <c r="A95" s="537"/>
      <c r="D95" s="534" t="s">
        <v>628</v>
      </c>
      <c r="E95" s="534" t="s">
        <v>629</v>
      </c>
      <c r="F95" s="535" t="s">
        <v>624</v>
      </c>
      <c r="G95" s="534" t="s">
        <v>625</v>
      </c>
      <c r="H95" s="536" t="s">
        <v>626</v>
      </c>
      <c r="I95" s="534" t="s">
        <v>627</v>
      </c>
    </row>
    <row r="96" spans="1:11" x14ac:dyDescent="0.25">
      <c r="A96" s="537" t="s">
        <v>643</v>
      </c>
      <c r="B96" s="537" t="s">
        <v>117</v>
      </c>
      <c r="G96" s="540"/>
      <c r="H96" s="541"/>
    </row>
    <row r="97" spans="1:11" x14ac:dyDescent="0.25">
      <c r="A97" s="542" t="s">
        <v>29</v>
      </c>
      <c r="B97" s="537" t="s">
        <v>118</v>
      </c>
      <c r="D97" s="594">
        <v>154333676.01999992</v>
      </c>
      <c r="E97" s="594">
        <v>65476772.872000009</v>
      </c>
      <c r="F97" s="594">
        <v>6156854</v>
      </c>
      <c r="G97" s="594">
        <v>29757495.130000003</v>
      </c>
      <c r="H97" s="594">
        <v>183896099.77999994</v>
      </c>
      <c r="I97" s="594">
        <f>H97-E97</f>
        <v>118419326.90799993</v>
      </c>
      <c r="J97" s="538"/>
      <c r="K97" s="538"/>
    </row>
    <row r="98" spans="1:11" x14ac:dyDescent="0.25">
      <c r="A98" s="542" t="s">
        <v>41</v>
      </c>
      <c r="B98" s="537" t="s">
        <v>119</v>
      </c>
      <c r="D98" s="594">
        <v>483471363.85999995</v>
      </c>
      <c r="E98" s="594">
        <v>236268637.49000001</v>
      </c>
      <c r="F98" s="594">
        <v>5452220</v>
      </c>
      <c r="G98" s="594">
        <v>11438147.4</v>
      </c>
      <c r="H98" s="594">
        <v>702849633.92000008</v>
      </c>
      <c r="I98" s="594">
        <f t="shared" ref="I98:I106" si="7">H98-E98</f>
        <v>466580996.43000007</v>
      </c>
      <c r="J98" s="538"/>
      <c r="K98" s="538"/>
    </row>
    <row r="99" spans="1:11" x14ac:dyDescent="0.25">
      <c r="A99" s="542" t="s">
        <v>53</v>
      </c>
      <c r="B99" s="537" t="s">
        <v>120</v>
      </c>
      <c r="D99" s="594">
        <v>1548720177.1801002</v>
      </c>
      <c r="E99" s="594">
        <v>156035156.39649999</v>
      </c>
      <c r="F99" s="594">
        <v>77610</v>
      </c>
      <c r="G99" s="594">
        <v>809779640.58059978</v>
      </c>
      <c r="H99" s="594">
        <v>894898083</v>
      </c>
      <c r="I99" s="594">
        <f t="shared" si="7"/>
        <v>738862926.60350001</v>
      </c>
      <c r="J99" s="538"/>
      <c r="K99" s="538"/>
    </row>
    <row r="100" spans="1:11" x14ac:dyDescent="0.25">
      <c r="A100" s="542" t="s">
        <v>59</v>
      </c>
      <c r="B100" s="537" t="s">
        <v>121</v>
      </c>
      <c r="D100" s="594">
        <v>14067777.5811</v>
      </c>
      <c r="E100" s="594">
        <v>6993363.1740999995</v>
      </c>
      <c r="F100" s="594">
        <v>0</v>
      </c>
      <c r="G100" s="594">
        <v>5627257.6900000004</v>
      </c>
      <c r="H100" s="594">
        <v>15433883.059999999</v>
      </c>
      <c r="I100" s="594">
        <f t="shared" si="7"/>
        <v>8440519.8858999982</v>
      </c>
      <c r="J100" s="538"/>
      <c r="K100" s="538"/>
    </row>
    <row r="101" spans="1:11" x14ac:dyDescent="0.25">
      <c r="A101" s="542" t="s">
        <v>69</v>
      </c>
      <c r="B101" s="537" t="s">
        <v>122</v>
      </c>
      <c r="D101" s="594">
        <v>63332954.689999998</v>
      </c>
      <c r="E101" s="594">
        <v>94986.61</v>
      </c>
      <c r="F101" s="594">
        <v>0</v>
      </c>
      <c r="G101" s="594">
        <v>10090484.84</v>
      </c>
      <c r="H101" s="594">
        <v>53337456.460000001</v>
      </c>
      <c r="I101" s="594">
        <f t="shared" si="7"/>
        <v>53242469.850000001</v>
      </c>
      <c r="J101" s="538"/>
      <c r="K101" s="538"/>
    </row>
    <row r="102" spans="1:11" x14ac:dyDescent="0.25">
      <c r="A102" s="542" t="s">
        <v>88</v>
      </c>
      <c r="B102" s="537" t="s">
        <v>123</v>
      </c>
      <c r="D102" s="594">
        <v>23065446.73</v>
      </c>
      <c r="E102" s="594">
        <v>9525474.5167999994</v>
      </c>
      <c r="F102" s="594">
        <v>90895</v>
      </c>
      <c r="G102" s="594">
        <v>7548877</v>
      </c>
      <c r="H102" s="594">
        <v>24951149.200000003</v>
      </c>
      <c r="I102" s="594">
        <f t="shared" si="7"/>
        <v>15425674.683200004</v>
      </c>
      <c r="J102" s="538"/>
      <c r="K102" s="538"/>
    </row>
    <row r="103" spans="1:11" x14ac:dyDescent="0.25">
      <c r="A103" s="542" t="s">
        <v>95</v>
      </c>
      <c r="B103" s="537" t="s">
        <v>124</v>
      </c>
      <c r="D103" s="594">
        <v>12496517.449999999</v>
      </c>
      <c r="E103" s="594">
        <v>6596626.8807000006</v>
      </c>
      <c r="F103" s="594">
        <v>0</v>
      </c>
      <c r="G103" s="594">
        <v>362811.76</v>
      </c>
      <c r="H103" s="594">
        <v>18730332.569999997</v>
      </c>
      <c r="I103" s="594">
        <f t="shared" si="7"/>
        <v>12133705.689299997</v>
      </c>
      <c r="J103" s="538"/>
      <c r="K103" s="538"/>
    </row>
    <row r="104" spans="1:11" x14ac:dyDescent="0.25">
      <c r="A104" s="542" t="s">
        <v>96</v>
      </c>
      <c r="B104" s="537" t="s">
        <v>125</v>
      </c>
      <c r="D104" s="594"/>
      <c r="E104" s="594">
        <v>0</v>
      </c>
      <c r="F104" s="594">
        <v>0</v>
      </c>
      <c r="G104" s="594">
        <v>0</v>
      </c>
      <c r="H104" s="594">
        <v>437764178.56</v>
      </c>
      <c r="I104" s="594">
        <f t="shared" si="7"/>
        <v>437764178.56</v>
      </c>
      <c r="J104" s="538"/>
      <c r="K104" s="538"/>
    </row>
    <row r="105" spans="1:11" x14ac:dyDescent="0.25">
      <c r="A105" s="542" t="s">
        <v>116</v>
      </c>
      <c r="B105" s="537" t="s">
        <v>127</v>
      </c>
      <c r="D105" s="594">
        <v>3076777.45</v>
      </c>
      <c r="E105" s="594">
        <v>659089.56000000006</v>
      </c>
      <c r="F105" s="594">
        <v>0</v>
      </c>
      <c r="G105" s="594">
        <v>455053.88</v>
      </c>
      <c r="H105" s="594">
        <v>3280813.13</v>
      </c>
      <c r="I105" s="594">
        <f t="shared" si="7"/>
        <v>2621723.5699999998</v>
      </c>
      <c r="J105" s="538"/>
      <c r="K105" s="538"/>
    </row>
    <row r="106" spans="1:11" x14ac:dyDescent="0.25">
      <c r="A106" s="542" t="s">
        <v>5</v>
      </c>
      <c r="B106" s="537" t="s">
        <v>6</v>
      </c>
      <c r="D106" s="594">
        <v>250408755.9813</v>
      </c>
      <c r="E106" s="594">
        <v>0</v>
      </c>
      <c r="F106" s="594">
        <v>0</v>
      </c>
      <c r="G106" s="594">
        <v>243785175.67560005</v>
      </c>
      <c r="H106" s="594">
        <v>6623580.3357000025</v>
      </c>
      <c r="I106" s="594">
        <f t="shared" si="7"/>
        <v>6623580.3357000025</v>
      </c>
      <c r="J106" s="538"/>
      <c r="K106" s="538"/>
    </row>
    <row r="107" spans="1:11" x14ac:dyDescent="0.25">
      <c r="A107" s="542"/>
      <c r="B107" s="537"/>
      <c r="D107" s="550"/>
      <c r="E107" s="550"/>
      <c r="F107" s="550"/>
      <c r="G107" s="550"/>
      <c r="H107" s="550"/>
      <c r="I107" s="538"/>
    </row>
    <row r="108" spans="1:11" x14ac:dyDescent="0.25">
      <c r="A108" s="532" t="s">
        <v>128</v>
      </c>
      <c r="B108" s="537" t="s">
        <v>117</v>
      </c>
      <c r="D108" s="599">
        <f>SUM(D97:D106)</f>
        <v>2552973446.9424996</v>
      </c>
      <c r="E108" s="599">
        <f t="shared" ref="E108:I108" si="8">SUM(E97:E106)</f>
        <v>481650107.50009996</v>
      </c>
      <c r="F108" s="599">
        <f t="shared" si="8"/>
        <v>11777579</v>
      </c>
      <c r="G108" s="599">
        <f t="shared" si="8"/>
        <v>1118844943.9561999</v>
      </c>
      <c r="H108" s="599">
        <f t="shared" si="8"/>
        <v>2341765210.0157003</v>
      </c>
      <c r="I108" s="599">
        <f t="shared" si="8"/>
        <v>1860115102.5156002</v>
      </c>
      <c r="J108" s="531"/>
    </row>
    <row r="109" spans="1:11" x14ac:dyDescent="0.25">
      <c r="A109" s="551"/>
      <c r="B109" s="537"/>
      <c r="D109" s="557"/>
      <c r="E109" s="557"/>
      <c r="F109" s="557"/>
      <c r="G109" s="567"/>
      <c r="H109" s="567"/>
      <c r="I109" s="567"/>
    </row>
    <row r="110" spans="1:11" x14ac:dyDescent="0.25">
      <c r="A110" s="532"/>
      <c r="B110" s="537" t="s">
        <v>644</v>
      </c>
      <c r="C110" s="568"/>
      <c r="D110" s="598">
        <v>20860182516.570004</v>
      </c>
      <c r="G110" s="538"/>
      <c r="H110" s="561"/>
    </row>
    <row r="111" spans="1:11" x14ac:dyDescent="0.25">
      <c r="A111" s="532"/>
      <c r="C111" s="537"/>
      <c r="G111" s="538"/>
      <c r="J111" s="541"/>
    </row>
    <row r="112" spans="1:11" x14ac:dyDescent="0.25">
      <c r="A112" s="532"/>
      <c r="B112" s="537" t="s">
        <v>645</v>
      </c>
      <c r="C112" s="569"/>
      <c r="D112" s="600">
        <f>H108/D110</f>
        <v>0.11226005372462829</v>
      </c>
      <c r="G112" s="538"/>
      <c r="H112" s="570"/>
      <c r="I112" s="540"/>
      <c r="J112" s="541"/>
    </row>
    <row r="113" spans="1:11" x14ac:dyDescent="0.25">
      <c r="A113" s="551"/>
      <c r="C113" s="537"/>
      <c r="H113" s="571"/>
      <c r="I113" s="540"/>
      <c r="J113" s="541"/>
    </row>
    <row r="114" spans="1:11" x14ac:dyDescent="0.25">
      <c r="A114" s="551"/>
      <c r="B114" s="537" t="s">
        <v>646</v>
      </c>
      <c r="C114" s="572"/>
      <c r="D114" s="600">
        <f>I108/D110</f>
        <v>8.9170605340487458E-2</v>
      </c>
      <c r="H114" s="573"/>
      <c r="I114" s="540"/>
      <c r="J114" s="541"/>
    </row>
    <row r="115" spans="1:11" x14ac:dyDescent="0.25">
      <c r="A115" s="551"/>
      <c r="H115" s="571"/>
      <c r="I115" s="540"/>
      <c r="J115" s="540"/>
      <c r="K115" s="541"/>
    </row>
    <row r="116" spans="1:11" x14ac:dyDescent="0.25">
      <c r="H116" s="571"/>
    </row>
    <row r="117" spans="1:11" x14ac:dyDescent="0.25">
      <c r="H117" s="574"/>
    </row>
  </sheetData>
  <mergeCells count="1">
    <mergeCell ref="A1:G1"/>
  </mergeCells>
  <pageMargins left="0.7" right="0.7" top="0.75" bottom="0.75" header="0.3" footer="0.3"/>
  <pageSetup scale="63" fitToHeight="0" orientation="landscape" r:id="rId1"/>
  <rowBreaks count="2" manualBreakCount="2">
    <brk id="37" max="16383" man="1"/>
    <brk id="7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CED2-A180-464B-B8C4-62D157D82526}">
  <sheetPr codeName="Sheet16">
    <tabColor rgb="FFB8CCE4"/>
  </sheetPr>
  <dimension ref="A2:J76"/>
  <sheetViews>
    <sheetView workbookViewId="0">
      <selection activeCell="G5" sqref="G5"/>
    </sheetView>
  </sheetViews>
  <sheetFormatPr defaultRowHeight="15" x14ac:dyDescent="0.25"/>
  <cols>
    <col min="1" max="1" width="8.7109375" customWidth="1"/>
    <col min="2" max="2" width="20.140625" customWidth="1"/>
    <col min="3" max="3" width="14.7109375" customWidth="1"/>
    <col min="4" max="4" width="14.42578125" customWidth="1"/>
    <col min="5" max="5" width="14.7109375" customWidth="1"/>
    <col min="6" max="6" width="14.28515625" customWidth="1"/>
    <col min="7" max="7" width="14.85546875" customWidth="1"/>
    <col min="8" max="8" width="15.28515625" customWidth="1"/>
  </cols>
  <sheetData>
    <row r="2" spans="1:10" ht="15.75" thickBot="1" x14ac:dyDescent="0.3"/>
    <row r="3" spans="1:10" ht="60.75" thickBot="1" x14ac:dyDescent="0.3">
      <c r="A3" s="575" t="s">
        <v>647</v>
      </c>
      <c r="B3" s="576" t="s">
        <v>648</v>
      </c>
      <c r="C3" s="577" t="s">
        <v>649</v>
      </c>
      <c r="D3" s="577" t="s">
        <v>650</v>
      </c>
      <c r="E3" s="577" t="s">
        <v>651</v>
      </c>
      <c r="F3" s="577" t="s">
        <v>652</v>
      </c>
      <c r="G3" s="578" t="s">
        <v>574</v>
      </c>
      <c r="H3" s="577" t="s">
        <v>653</v>
      </c>
    </row>
    <row r="4" spans="1:10" ht="15.75" thickBot="1" x14ac:dyDescent="0.3">
      <c r="A4" s="620" t="s">
        <v>654</v>
      </c>
      <c r="B4" s="621"/>
      <c r="C4" s="621"/>
      <c r="D4" s="621"/>
      <c r="E4" s="621"/>
      <c r="F4" s="621"/>
      <c r="G4" s="621"/>
      <c r="H4" s="622"/>
    </row>
    <row r="5" spans="1:10" ht="15.75" thickBot="1" x14ac:dyDescent="0.3">
      <c r="A5" s="579" t="s">
        <v>5</v>
      </c>
      <c r="B5" s="580" t="s">
        <v>6</v>
      </c>
      <c r="C5" s="581">
        <f>'Attachment III-All'!D6</f>
        <v>250408755.9813</v>
      </c>
      <c r="D5" s="581"/>
      <c r="E5" s="581"/>
      <c r="F5" s="581">
        <f>'Attachment III-All'!G6</f>
        <v>243785175.67560005</v>
      </c>
      <c r="G5" s="581">
        <f>'Attachment III-All'!H6</f>
        <v>6623580.3357000025</v>
      </c>
      <c r="H5" s="581">
        <f>'Attachment III-All'!I6</f>
        <v>6623580.3357000025</v>
      </c>
    </row>
    <row r="6" spans="1:10" ht="15.75" thickBot="1" x14ac:dyDescent="0.3">
      <c r="A6" s="620" t="s">
        <v>118</v>
      </c>
      <c r="B6" s="621"/>
      <c r="C6" s="621"/>
      <c r="D6" s="621"/>
      <c r="E6" s="621"/>
      <c r="F6" s="621"/>
      <c r="G6" s="621"/>
      <c r="H6" s="622"/>
      <c r="J6" s="143"/>
    </row>
    <row r="7" spans="1:10" ht="15.75" thickBot="1" x14ac:dyDescent="0.3">
      <c r="A7" s="579" t="str">
        <f>'Attachment III-All'!A9</f>
        <v>A10</v>
      </c>
      <c r="B7" s="582" t="str">
        <f>'Attachment III-All'!B9</f>
        <v>Community Health Education</v>
      </c>
      <c r="C7" s="583">
        <f>'Attachment III-All'!D9</f>
        <v>15504807.469999997</v>
      </c>
      <c r="D7" s="583">
        <f>'Attachment III-All'!E9</f>
        <v>8309384.6498000007</v>
      </c>
      <c r="E7" s="583">
        <f>'Attachment III-All'!F9</f>
        <v>570011</v>
      </c>
      <c r="F7" s="583">
        <f>'Attachment III-All'!G9</f>
        <v>1906913</v>
      </c>
      <c r="G7" s="583">
        <f>'Attachment III-All'!H9</f>
        <v>21337268.129999999</v>
      </c>
      <c r="H7" s="583">
        <f>'Attachment III-All'!I9</f>
        <v>13027883.480199998</v>
      </c>
    </row>
    <row r="8" spans="1:10" ht="15.75" thickBot="1" x14ac:dyDescent="0.3">
      <c r="A8" s="579" t="str">
        <f>'Attachment III-All'!A10</f>
        <v>A11</v>
      </c>
      <c r="B8" s="582" t="str">
        <f>'Attachment III-All'!B10</f>
        <v>Support Groups</v>
      </c>
      <c r="C8" s="583">
        <f>'Attachment III-All'!D10</f>
        <v>2814707.6499999994</v>
      </c>
      <c r="D8" s="583">
        <f>'Attachment III-All'!E10</f>
        <v>1880505.4499999995</v>
      </c>
      <c r="E8" s="583">
        <f>'Attachment III-All'!F10</f>
        <v>880</v>
      </c>
      <c r="F8" s="583">
        <f>'Attachment III-All'!G10</f>
        <v>35607.24</v>
      </c>
      <c r="G8" s="583">
        <f>'Attachment III-All'!H10</f>
        <v>4658725.8599999994</v>
      </c>
      <c r="H8" s="583">
        <f>'Attachment III-All'!I10</f>
        <v>2778220.41</v>
      </c>
    </row>
    <row r="9" spans="1:10" ht="15.75" thickBot="1" x14ac:dyDescent="0.3">
      <c r="A9" s="579" t="str">
        <f>'Attachment III-All'!A11</f>
        <v>A12</v>
      </c>
      <c r="B9" s="582" t="str">
        <f>'Attachment III-All'!B11</f>
        <v>Self-Help</v>
      </c>
      <c r="C9" s="583">
        <f>'Attachment III-All'!D11</f>
        <v>1943619.9</v>
      </c>
      <c r="D9" s="583">
        <f>'Attachment III-All'!E11</f>
        <v>926588.58000000007</v>
      </c>
      <c r="E9" s="583"/>
      <c r="F9" s="583">
        <f>'Attachment III-All'!G11</f>
        <v>265386.95999999996</v>
      </c>
      <c r="G9" s="583">
        <f>'Attachment III-All'!H11</f>
        <v>2604821.5</v>
      </c>
      <c r="H9" s="583">
        <f>'Attachment III-All'!I11</f>
        <v>1678232.92</v>
      </c>
    </row>
    <row r="10" spans="1:10" ht="15.75" thickBot="1" x14ac:dyDescent="0.3">
      <c r="A10" s="579" t="str">
        <f>'Attachment III-All'!A12</f>
        <v>A20</v>
      </c>
      <c r="B10" s="582" t="str">
        <f>'Attachment III-All'!B12</f>
        <v>Community-Based Clinical Services</v>
      </c>
      <c r="C10" s="583">
        <f>'Attachment III-All'!D12</f>
        <v>26626201.120000001</v>
      </c>
      <c r="D10" s="583">
        <f>'Attachment III-All'!E12</f>
        <v>7927265.6440000003</v>
      </c>
      <c r="E10" s="583"/>
      <c r="F10" s="583">
        <f>'Attachment III-All'!G12</f>
        <v>8967629.6500000004</v>
      </c>
      <c r="G10" s="583">
        <f>'Attachment III-All'!H12</f>
        <v>25585837.109999996</v>
      </c>
      <c r="H10" s="583"/>
    </row>
    <row r="11" spans="1:10" ht="15.75" thickBot="1" x14ac:dyDescent="0.3">
      <c r="A11" s="579" t="str">
        <f>'Attachment III-All'!A13</f>
        <v>A21</v>
      </c>
      <c r="B11" s="582" t="str">
        <f>'Attachment III-All'!B13</f>
        <v>Screenings</v>
      </c>
      <c r="C11" s="583">
        <f>'Attachment III-All'!D13</f>
        <v>5000455.49</v>
      </c>
      <c r="D11" s="583">
        <f>'Attachment III-All'!E13</f>
        <v>3965566.92</v>
      </c>
      <c r="E11" s="583"/>
      <c r="F11" s="583">
        <f>'Attachment III-All'!G13</f>
        <v>2512704.52</v>
      </c>
      <c r="G11" s="583">
        <f>'Attachment III-All'!H13</f>
        <v>6453317.8999999994</v>
      </c>
      <c r="H11" s="583">
        <f>'Attachment III-All'!I13</f>
        <v>2487750.9799999995</v>
      </c>
    </row>
    <row r="12" spans="1:10" ht="15.75" thickBot="1" x14ac:dyDescent="0.3">
      <c r="A12" s="579" t="str">
        <f>'Attachment III-All'!A14</f>
        <v>A22</v>
      </c>
      <c r="B12" s="582" t="str">
        <f>'Attachment III-All'!B14</f>
        <v>One-Time/Occasionally Held Clinics</v>
      </c>
      <c r="C12" s="583">
        <f>'Attachment III-All'!D14</f>
        <v>1501672.21</v>
      </c>
      <c r="D12" s="583">
        <f>'Attachment III-All'!E14</f>
        <v>82569.509999999995</v>
      </c>
      <c r="E12" s="583"/>
      <c r="F12" s="583">
        <f>'Attachment III-All'!G14</f>
        <v>0</v>
      </c>
      <c r="G12" s="583">
        <f>'Attachment III-All'!H14</f>
        <v>1584241.72</v>
      </c>
      <c r="H12" s="583">
        <f>'Attachment III-All'!I14</f>
        <v>1501672.21</v>
      </c>
    </row>
    <row r="13" spans="1:10" ht="15.75" thickBot="1" x14ac:dyDescent="0.3">
      <c r="A13" s="579" t="str">
        <f>'Attachment III-All'!A15</f>
        <v>A23</v>
      </c>
      <c r="B13" s="582" t="str">
        <f>'Attachment III-All'!B15</f>
        <v>Clinics for Underinsured and Uninsured</v>
      </c>
      <c r="C13" s="583">
        <f>'Attachment III-All'!D15</f>
        <v>6236642.9400000004</v>
      </c>
      <c r="D13" s="583">
        <f>'Attachment III-All'!E15</f>
        <v>2275188.87</v>
      </c>
      <c r="E13" s="583"/>
      <c r="F13" s="583">
        <f>'Attachment III-All'!G15</f>
        <v>1616088.4</v>
      </c>
      <c r="G13" s="583">
        <f>'Attachment III-All'!H15</f>
        <v>6895743.4100000001</v>
      </c>
      <c r="H13" s="583">
        <f>'Attachment III-All'!I15</f>
        <v>4620554.54</v>
      </c>
    </row>
    <row r="14" spans="1:10" ht="15.75" thickBot="1" x14ac:dyDescent="0.3">
      <c r="A14" s="579" t="str">
        <f>'Attachment III-All'!A16</f>
        <v>A24</v>
      </c>
      <c r="B14" s="582" t="str">
        <f>'Attachment III-All'!B16</f>
        <v>Mobile Units</v>
      </c>
      <c r="C14" s="583">
        <f>'Attachment III-All'!D16</f>
        <v>3416094.87</v>
      </c>
      <c r="D14" s="583">
        <f>'Attachment III-All'!E16</f>
        <v>1514074.29</v>
      </c>
      <c r="E14" s="583"/>
      <c r="F14" s="583">
        <f>'Attachment III-All'!G16</f>
        <v>1626196</v>
      </c>
      <c r="G14" s="583">
        <f>'Attachment III-All'!H16</f>
        <v>3303973.1599999997</v>
      </c>
      <c r="H14" s="583">
        <f>'Attachment III-All'!I16</f>
        <v>1789898.8699999996</v>
      </c>
    </row>
    <row r="15" spans="1:10" ht="15.75" thickBot="1" x14ac:dyDescent="0.3">
      <c r="A15" s="579" t="str">
        <f>'Attachment III-All'!A17</f>
        <v>A30</v>
      </c>
      <c r="B15" s="582" t="str">
        <f>'Attachment III-All'!B17</f>
        <v>Health Care Support Services</v>
      </c>
      <c r="C15" s="583">
        <f>'Attachment III-All'!D17</f>
        <v>83706267.289999992</v>
      </c>
      <c r="D15" s="583">
        <f>'Attachment III-All'!E17</f>
        <v>35666314.972399995</v>
      </c>
      <c r="E15" s="583">
        <f>'Attachment III-All'!F17</f>
        <v>4857222</v>
      </c>
      <c r="F15" s="583">
        <f>'Attachment III-All'!G17</f>
        <v>11243878.360000001</v>
      </c>
      <c r="G15" s="583">
        <f>'Attachment III-All'!H17</f>
        <v>103271481.91</v>
      </c>
      <c r="H15" s="583">
        <f>'Attachment III-All'!I17</f>
        <v>67605166.937600002</v>
      </c>
    </row>
    <row r="16" spans="1:10" ht="15.75" thickBot="1" x14ac:dyDescent="0.3">
      <c r="A16" s="579" t="str">
        <f>'Attachment III-All'!A18</f>
        <v>A40</v>
      </c>
      <c r="B16" s="582" t="str">
        <f>'Attachment III-All'!B18</f>
        <v>Other</v>
      </c>
      <c r="C16" s="583">
        <f>'Attachment III-All'!D18</f>
        <v>7583207.0800000001</v>
      </c>
      <c r="D16" s="583">
        <f>'Attachment III-All'!E18</f>
        <v>2929313.9858000004</v>
      </c>
      <c r="E16" s="583">
        <f>'Attachment III-All'!F18</f>
        <v>728741</v>
      </c>
      <c r="F16" s="583">
        <f>'Attachment III-All'!G18</f>
        <v>1583091</v>
      </c>
      <c r="G16" s="583">
        <f>'Attachment III-All'!H18</f>
        <v>8200689.0799999991</v>
      </c>
      <c r="H16" s="583">
        <f>'Attachment III-All'!I18</f>
        <v>5271375.0941999983</v>
      </c>
    </row>
    <row r="17" spans="1:8" ht="15.75" thickBot="1" x14ac:dyDescent="0.3">
      <c r="A17" s="579" t="s">
        <v>29</v>
      </c>
      <c r="B17" s="580" t="s">
        <v>579</v>
      </c>
      <c r="C17" s="581">
        <f>'Attachment III-All'!D20</f>
        <v>154333676.01999992</v>
      </c>
      <c r="D17" s="581">
        <f>'Attachment III-All'!E20</f>
        <v>65476772.872000009</v>
      </c>
      <c r="E17" s="581">
        <f>'Attachment III-All'!F20</f>
        <v>6156854</v>
      </c>
      <c r="F17" s="581">
        <f>'Attachment III-All'!G20</f>
        <v>29757495.130000003</v>
      </c>
      <c r="G17" s="581">
        <f>'Attachment III-All'!H20</f>
        <v>183896099.77999994</v>
      </c>
      <c r="H17" s="581">
        <f>'Attachment III-All'!I20</f>
        <v>118419326.90799993</v>
      </c>
    </row>
    <row r="18" spans="1:8" ht="15.75" thickBot="1" x14ac:dyDescent="0.3">
      <c r="A18" s="620" t="s">
        <v>119</v>
      </c>
      <c r="B18" s="621"/>
      <c r="C18" s="621"/>
      <c r="D18" s="621"/>
      <c r="E18" s="621"/>
      <c r="F18" s="621"/>
      <c r="G18" s="621"/>
      <c r="H18" s="622"/>
    </row>
    <row r="19" spans="1:8" ht="15.75" thickBot="1" x14ac:dyDescent="0.3">
      <c r="A19" s="579" t="str">
        <f>'Attachment III-All'!A25</f>
        <v>B10</v>
      </c>
      <c r="B19" s="582" t="str">
        <f>'Attachment III-All'!B25</f>
        <v>Physicians/Medical Students</v>
      </c>
      <c r="C19" s="583">
        <f>'Attachment III-All'!D25</f>
        <v>423235563.55000001</v>
      </c>
      <c r="D19" s="583">
        <f>'Attachment III-All'!E25</f>
        <v>205945592.87000003</v>
      </c>
      <c r="E19" s="583">
        <f>'Attachment III-All'!F25</f>
        <v>629282</v>
      </c>
      <c r="F19" s="583">
        <f>'Attachment III-All'!G25</f>
        <v>10663572.4</v>
      </c>
      <c r="G19" s="583">
        <f>'Attachment III-All'!H25</f>
        <v>617888302.01000011</v>
      </c>
      <c r="H19" s="583">
        <f>'Attachment III-All'!I25</f>
        <v>411942709.1400001</v>
      </c>
    </row>
    <row r="20" spans="1:8" ht="15.75" thickBot="1" x14ac:dyDescent="0.3">
      <c r="A20" s="579" t="str">
        <f>'Attachment III-All'!A26</f>
        <v>B20</v>
      </c>
      <c r="B20" s="582" t="str">
        <f>'Attachment III-All'!B26</f>
        <v>Nurses/Nursing Students</v>
      </c>
      <c r="C20" s="583">
        <f>'Attachment III-All'!D26</f>
        <v>32705537.959999997</v>
      </c>
      <c r="D20" s="583">
        <f>'Attachment III-All'!E26</f>
        <v>17232005.539999999</v>
      </c>
      <c r="E20" s="583">
        <f>'Attachment III-All'!F26</f>
        <v>4477961</v>
      </c>
      <c r="F20" s="583"/>
      <c r="G20" s="583">
        <f>'Attachment III-All'!H26</f>
        <v>45443893.480000004</v>
      </c>
      <c r="H20" s="583">
        <f>'Attachment III-All'!I26</f>
        <v>28211887.940000005</v>
      </c>
    </row>
    <row r="21" spans="1:8" ht="15.75" thickBot="1" x14ac:dyDescent="0.3">
      <c r="A21" s="579" t="str">
        <f>'Attachment III-All'!A27</f>
        <v>B30</v>
      </c>
      <c r="B21" s="582" t="str">
        <f>'Attachment III-All'!B27</f>
        <v>Other Health Professionals</v>
      </c>
      <c r="C21" s="583">
        <f>'Attachment III-All'!D27</f>
        <v>22210494.309999999</v>
      </c>
      <c r="D21" s="583">
        <f>'Attachment III-All'!E27</f>
        <v>10016262.129999999</v>
      </c>
      <c r="E21" s="583"/>
      <c r="F21" s="583">
        <f>'Attachment III-All'!G27</f>
        <v>263310</v>
      </c>
      <c r="G21" s="583">
        <f>'Attachment III-All'!H27</f>
        <v>31963446.449999996</v>
      </c>
      <c r="H21" s="583">
        <f>'Attachment III-All'!I27</f>
        <v>21947184.319999997</v>
      </c>
    </row>
    <row r="22" spans="1:8" ht="15.75" thickBot="1" x14ac:dyDescent="0.3">
      <c r="A22" s="579" t="str">
        <f>'Attachment III-All'!A28</f>
        <v>B40</v>
      </c>
      <c r="B22" s="582" t="str">
        <f>'Attachment III-All'!B28</f>
        <v>Scholarships/Funding for Professional Education</v>
      </c>
      <c r="C22" s="583">
        <f>'Attachment III-All'!D28</f>
        <v>3827807.01</v>
      </c>
      <c r="D22" s="583">
        <f>'Attachment III-All'!E28</f>
        <v>1677015.26</v>
      </c>
      <c r="E22" s="583">
        <f>'Attachment III-All'!F28</f>
        <v>344977</v>
      </c>
      <c r="F22" s="583"/>
      <c r="G22" s="583">
        <f>'Attachment III-All'!H28</f>
        <v>5099845.26</v>
      </c>
      <c r="H22" s="583">
        <f>'Attachment III-All'!I28</f>
        <v>3422830</v>
      </c>
    </row>
    <row r="23" spans="1:8" ht="15.75" thickBot="1" x14ac:dyDescent="0.3">
      <c r="A23" s="579" t="str">
        <f>'Attachment III-All'!A29</f>
        <v>B50</v>
      </c>
      <c r="B23" s="582" t="str">
        <f>'Attachment III-All'!B29</f>
        <v>Other</v>
      </c>
      <c r="C23" s="583">
        <f>'Attachment III-All'!D29</f>
        <v>1491961.03</v>
      </c>
      <c r="D23" s="583">
        <f>'Attachment III-All'!E29</f>
        <v>1397761.6900000002</v>
      </c>
      <c r="E23" s="583"/>
      <c r="F23" s="583">
        <f>'Attachment III-All'!G29</f>
        <v>435576</v>
      </c>
      <c r="G23" s="583">
        <f>'Attachment III-All'!H29</f>
        <v>2454146.7199999997</v>
      </c>
      <c r="H23" s="583">
        <f>'Attachment III-All'!I29</f>
        <v>1056385.0299999996</v>
      </c>
    </row>
    <row r="24" spans="1:8" ht="15.75" thickBot="1" x14ac:dyDescent="0.3">
      <c r="A24" s="579" t="s">
        <v>41</v>
      </c>
      <c r="B24" s="580" t="s">
        <v>579</v>
      </c>
      <c r="C24" s="581">
        <f>'Attachment III-All'!D31</f>
        <v>483471363.85999995</v>
      </c>
      <c r="D24" s="581">
        <f>'Attachment III-All'!E31</f>
        <v>236268637.49000001</v>
      </c>
      <c r="E24" s="581">
        <f>'Attachment III-All'!F31</f>
        <v>5452220</v>
      </c>
      <c r="F24" s="581">
        <f>'Attachment III-All'!G31</f>
        <v>11438147.4</v>
      </c>
      <c r="G24" s="581">
        <f>'Attachment III-All'!H31</f>
        <v>702849633.92000008</v>
      </c>
      <c r="H24" s="581">
        <f>'Attachment III-All'!I31</f>
        <v>466580996.43000007</v>
      </c>
    </row>
    <row r="25" spans="1:8" ht="15.75" thickBot="1" x14ac:dyDescent="0.3">
      <c r="A25" s="620" t="s">
        <v>655</v>
      </c>
      <c r="B25" s="621"/>
      <c r="C25" s="621"/>
      <c r="D25" s="621"/>
      <c r="E25" s="621"/>
      <c r="F25" s="621"/>
      <c r="G25" s="621"/>
      <c r="H25" s="622"/>
    </row>
    <row r="26" spans="1:8" ht="15.75" thickBot="1" x14ac:dyDescent="0.3">
      <c r="A26" s="579" t="s">
        <v>53</v>
      </c>
      <c r="B26" s="580" t="s">
        <v>656</v>
      </c>
      <c r="C26" s="581">
        <f>'Attachment III-All'!D36</f>
        <v>1548720177.1801002</v>
      </c>
      <c r="D26" s="581">
        <f>'Attachment III-All'!E36</f>
        <v>156035156.39649999</v>
      </c>
      <c r="E26" s="581">
        <f>'Attachment III-All'!F36</f>
        <v>77610</v>
      </c>
      <c r="F26" s="581">
        <f>'Attachment III-All'!G36</f>
        <v>809779640.58059978</v>
      </c>
      <c r="G26" s="581">
        <f>'Attachment III-All'!H36</f>
        <v>894898083</v>
      </c>
      <c r="H26" s="581">
        <f>'Attachment III-All'!I36</f>
        <v>738862926.60350001</v>
      </c>
    </row>
    <row r="27" spans="1:8" ht="15.75" thickBot="1" x14ac:dyDescent="0.3">
      <c r="A27" s="620" t="s">
        <v>121</v>
      </c>
      <c r="B27" s="621"/>
      <c r="C27" s="621"/>
      <c r="D27" s="621"/>
      <c r="E27" s="621"/>
      <c r="F27" s="621"/>
      <c r="G27" s="621"/>
      <c r="H27" s="622"/>
    </row>
    <row r="28" spans="1:8" ht="15.75" thickBot="1" x14ac:dyDescent="0.3">
      <c r="A28" s="579" t="s">
        <v>54</v>
      </c>
      <c r="B28" s="582" t="str">
        <f>'Attachment III-All'!B41</f>
        <v>Clinical Research</v>
      </c>
      <c r="C28" s="583">
        <f>'Attachment III-All'!D41</f>
        <v>12284502.099300001</v>
      </c>
      <c r="D28" s="583">
        <f>'Attachment III-All'!E41</f>
        <v>5994336.8340999996</v>
      </c>
      <c r="E28" s="583"/>
      <c r="F28" s="583">
        <f>'Attachment III-All'!G41</f>
        <v>5284686.6900000004</v>
      </c>
      <c r="G28" s="583">
        <f>'Attachment III-All'!H41</f>
        <v>12994152.239999998</v>
      </c>
      <c r="H28" s="583">
        <f>'Attachment III-All'!I41</f>
        <v>6999815.4058999987</v>
      </c>
    </row>
    <row r="29" spans="1:8" ht="15.75" thickBot="1" x14ac:dyDescent="0.3">
      <c r="A29" s="579" t="s">
        <v>56</v>
      </c>
      <c r="B29" s="582" t="str">
        <f>'Attachment III-All'!B42</f>
        <v>Community Health Research</v>
      </c>
      <c r="C29" s="583">
        <f>'Attachment III-All'!D42</f>
        <v>1232414.4818</v>
      </c>
      <c r="D29" s="583">
        <f>'Attachment III-All'!E42</f>
        <v>755687.34000000008</v>
      </c>
      <c r="E29" s="583"/>
      <c r="F29" s="583">
        <f>'Attachment III-All'!G42</f>
        <v>197276</v>
      </c>
      <c r="G29" s="583">
        <f>'Attachment III-All'!H42</f>
        <v>1790825.8199999998</v>
      </c>
      <c r="H29" s="583">
        <f>'Attachment III-All'!I42</f>
        <v>1035138.4799999997</v>
      </c>
    </row>
    <row r="30" spans="1:8" ht="15.75" thickBot="1" x14ac:dyDescent="0.3">
      <c r="A30" s="579" t="s">
        <v>58</v>
      </c>
      <c r="B30" s="582" t="str">
        <f>'Attachment III-All'!B43</f>
        <v>Other</v>
      </c>
      <c r="C30" s="583">
        <f>'Attachment III-All'!D43</f>
        <v>550861</v>
      </c>
      <c r="D30" s="583">
        <f>'Attachment III-All'!E43</f>
        <v>243339</v>
      </c>
      <c r="E30" s="583"/>
      <c r="F30" s="583">
        <f>'Attachment III-All'!G43</f>
        <v>145295</v>
      </c>
      <c r="G30" s="583">
        <f>'Attachment III-All'!H43</f>
        <v>648905</v>
      </c>
      <c r="H30" s="583">
        <f>'Attachment III-All'!I43</f>
        <v>405566</v>
      </c>
    </row>
    <row r="31" spans="1:8" ht="15.75" thickBot="1" x14ac:dyDescent="0.3">
      <c r="A31" s="579" t="s">
        <v>59</v>
      </c>
      <c r="B31" s="580" t="s">
        <v>167</v>
      </c>
      <c r="C31" s="581">
        <f>'Attachment III-All'!D45</f>
        <v>14067777.5811</v>
      </c>
      <c r="D31" s="581">
        <f>'Attachment III-All'!E45</f>
        <v>6993363.1740999995</v>
      </c>
      <c r="E31" s="581"/>
      <c r="F31" s="581">
        <f>'Attachment III-All'!G45</f>
        <v>5627257.6900000004</v>
      </c>
      <c r="G31" s="581">
        <f>'Attachment III-All'!H45</f>
        <v>15433883.059999999</v>
      </c>
      <c r="H31" s="581">
        <f>'Attachment III-All'!I45</f>
        <v>8440519.8858999982</v>
      </c>
    </row>
    <row r="32" spans="1:8" ht="15.75" thickBot="1" x14ac:dyDescent="0.3">
      <c r="A32" s="620" t="s">
        <v>122</v>
      </c>
      <c r="B32" s="621"/>
      <c r="C32" s="621"/>
      <c r="D32" s="621"/>
      <c r="E32" s="621"/>
      <c r="F32" s="621"/>
      <c r="G32" s="621"/>
      <c r="H32" s="622"/>
    </row>
    <row r="33" spans="1:8" ht="15.75" thickBot="1" x14ac:dyDescent="0.3">
      <c r="A33" s="579" t="s">
        <v>61</v>
      </c>
      <c r="B33" s="582" t="s">
        <v>62</v>
      </c>
      <c r="C33" s="583">
        <f>'Attachment III-All'!D49</f>
        <v>45291848</v>
      </c>
      <c r="D33" s="583">
        <f>'Attachment III-All'!E49</f>
        <v>0</v>
      </c>
      <c r="E33" s="583"/>
      <c r="F33" s="583">
        <f>'Attachment III-All'!G49</f>
        <v>0</v>
      </c>
      <c r="G33" s="583">
        <f>'Attachment III-All'!H49</f>
        <v>45291848</v>
      </c>
      <c r="H33" s="583">
        <f>'Attachment III-All'!I49</f>
        <v>45291848</v>
      </c>
    </row>
    <row r="34" spans="1:8" ht="15.75" thickBot="1" x14ac:dyDescent="0.3">
      <c r="A34" s="579" t="s">
        <v>63</v>
      </c>
      <c r="B34" s="582" t="s">
        <v>64</v>
      </c>
      <c r="C34" s="583">
        <f>'Attachment III-All'!D50</f>
        <v>6681544.9799999995</v>
      </c>
      <c r="D34" s="583"/>
      <c r="E34" s="583"/>
      <c r="F34" s="583">
        <f>'Attachment III-All'!G50</f>
        <v>3151972.84</v>
      </c>
      <c r="G34" s="583">
        <f>'Attachment III-All'!H50</f>
        <v>3585727.75</v>
      </c>
      <c r="H34" s="583">
        <f>'Attachment III-All'!I50</f>
        <v>3529572.14</v>
      </c>
    </row>
    <row r="35" spans="1:8" ht="15.75" thickBot="1" x14ac:dyDescent="0.3">
      <c r="A35" s="579" t="s">
        <v>65</v>
      </c>
      <c r="B35" s="582" t="s">
        <v>66</v>
      </c>
      <c r="C35" s="583">
        <f>'Attachment III-All'!D51</f>
        <v>2045459.61</v>
      </c>
      <c r="D35" s="583">
        <f>'Attachment III-All'!E51</f>
        <v>38831</v>
      </c>
      <c r="E35" s="583"/>
      <c r="F35" s="583">
        <f>'Attachment III-All'!G51</f>
        <v>133615</v>
      </c>
      <c r="G35" s="583">
        <f>'Attachment III-All'!H51</f>
        <v>1950675.6099999999</v>
      </c>
      <c r="H35" s="583">
        <f>'Attachment III-All'!I51</f>
        <v>1911844.6099999999</v>
      </c>
    </row>
    <row r="36" spans="1:8" ht="15.75" thickBot="1" x14ac:dyDescent="0.3">
      <c r="A36" s="579" t="s">
        <v>67</v>
      </c>
      <c r="B36" s="582" t="s">
        <v>68</v>
      </c>
      <c r="C36" s="583">
        <f>'Attachment III-All'!D52</f>
        <v>9314102.0999999996</v>
      </c>
      <c r="D36" s="583"/>
      <c r="E36" s="583"/>
      <c r="F36" s="583">
        <f>'Attachment III-All'!G52</f>
        <v>6804897</v>
      </c>
      <c r="G36" s="583">
        <f>'Attachment III-All'!H52</f>
        <v>2509205.1</v>
      </c>
      <c r="H36" s="583">
        <f>'Attachment III-All'!I52</f>
        <v>2509205.1</v>
      </c>
    </row>
    <row r="37" spans="1:8" ht="15.75" thickBot="1" x14ac:dyDescent="0.3">
      <c r="A37" s="579" t="s">
        <v>69</v>
      </c>
      <c r="B37" s="580" t="s">
        <v>167</v>
      </c>
      <c r="C37" s="581">
        <f>'Attachment III-All'!D54</f>
        <v>63332954.689999998</v>
      </c>
      <c r="D37" s="581">
        <f>'Attachment III-All'!E54</f>
        <v>94986.61</v>
      </c>
      <c r="E37" s="581"/>
      <c r="F37" s="581">
        <f>'Attachment III-All'!G54</f>
        <v>10090484.84</v>
      </c>
      <c r="G37" s="581">
        <f>'Attachment III-All'!H54</f>
        <v>53337456.460000001</v>
      </c>
      <c r="H37" s="581">
        <f>'Attachment III-All'!I54</f>
        <v>53242469.850000001</v>
      </c>
    </row>
    <row r="38" spans="1:8" ht="15.75" thickBot="1" x14ac:dyDescent="0.3">
      <c r="A38" s="620" t="s">
        <v>657</v>
      </c>
      <c r="B38" s="621"/>
      <c r="C38" s="621"/>
      <c r="D38" s="621"/>
      <c r="E38" s="621"/>
      <c r="F38" s="621"/>
      <c r="G38" s="621"/>
      <c r="H38" s="622"/>
    </row>
    <row r="39" spans="1:8" ht="15.75" thickBot="1" x14ac:dyDescent="0.3">
      <c r="A39" s="579" t="str">
        <f>'Attachment III-All'!A60</f>
        <v>F10</v>
      </c>
      <c r="B39" s="582" t="str">
        <f>'Attachment III-All'!B60</f>
        <v>Physical Improvements and Housing</v>
      </c>
      <c r="C39" s="583">
        <f>'Attachment III-All'!D60</f>
        <v>2186008.91</v>
      </c>
      <c r="D39" s="583">
        <f>'Attachment III-All'!E60</f>
        <v>1153570.8399999999</v>
      </c>
      <c r="E39" s="583"/>
      <c r="F39" s="583">
        <f>'Attachment III-All'!G60</f>
        <v>100837</v>
      </c>
      <c r="G39" s="583">
        <f>'Attachment III-All'!H60</f>
        <v>3238742.75</v>
      </c>
      <c r="H39" s="583">
        <f>'Attachment III-All'!I60</f>
        <v>2085171.9100000001</v>
      </c>
    </row>
    <row r="40" spans="1:8" ht="15.75" thickBot="1" x14ac:dyDescent="0.3">
      <c r="A40" s="579" t="str">
        <f>'Attachment III-All'!A61</f>
        <v>F20</v>
      </c>
      <c r="B40" s="582" t="str">
        <f>'Attachment III-All'!B61</f>
        <v>Economic Development</v>
      </c>
      <c r="C40" s="583">
        <f>'Attachment III-All'!D61</f>
        <v>990857.08</v>
      </c>
      <c r="D40" s="583">
        <f>'Attachment III-All'!E61</f>
        <v>182309.08</v>
      </c>
      <c r="E40" s="583"/>
      <c r="F40" s="583">
        <f>'Attachment III-All'!G61</f>
        <v>133731</v>
      </c>
      <c r="G40" s="583">
        <f>'Attachment III-All'!H61</f>
        <v>1039435.16</v>
      </c>
      <c r="H40" s="583">
        <f>'Attachment III-All'!I61</f>
        <v>857126.08000000007</v>
      </c>
    </row>
    <row r="41" spans="1:8" ht="15.75" thickBot="1" x14ac:dyDescent="0.3">
      <c r="A41" s="579" t="str">
        <f>'Attachment III-All'!A62</f>
        <v>F30</v>
      </c>
      <c r="B41" s="582" t="str">
        <f>'Attachment III-All'!B62</f>
        <v>Community Support</v>
      </c>
      <c r="C41" s="583">
        <f>'Attachment III-All'!D62</f>
        <v>7780482.1799999997</v>
      </c>
      <c r="D41" s="583">
        <f>'Attachment III-All'!E62</f>
        <v>3532552.8007000005</v>
      </c>
      <c r="E41" s="583">
        <f>'Attachment III-All'!F62</f>
        <v>0</v>
      </c>
      <c r="F41" s="583">
        <f>'Attachment III-All'!G62</f>
        <v>4059379</v>
      </c>
      <c r="G41" s="583">
        <f>'Attachment III-All'!H62</f>
        <v>7253655.9499999993</v>
      </c>
      <c r="H41" s="583">
        <f>'Attachment III-All'!I62</f>
        <v>3721103.1492999988</v>
      </c>
    </row>
    <row r="42" spans="1:8" ht="15.75" thickBot="1" x14ac:dyDescent="0.3">
      <c r="A42" s="579" t="str">
        <f>'Attachment III-All'!A63</f>
        <v>F40</v>
      </c>
      <c r="B42" s="582" t="str">
        <f>'Attachment III-All'!B63</f>
        <v>Environmental Improvements</v>
      </c>
      <c r="C42" s="583">
        <f>'Attachment III-All'!D63</f>
        <v>590642.28</v>
      </c>
      <c r="D42" s="583">
        <f>'Attachment III-All'!E63</f>
        <v>299262.26</v>
      </c>
      <c r="E42" s="583"/>
      <c r="F42" s="583">
        <f>'Attachment III-All'!G63</f>
        <v>19568</v>
      </c>
      <c r="G42" s="583">
        <f>'Attachment III-All'!H63</f>
        <v>870336.54</v>
      </c>
      <c r="H42" s="583">
        <f>'Attachment III-All'!I63</f>
        <v>571074.28</v>
      </c>
    </row>
    <row r="43" spans="1:8" ht="15.75" thickBot="1" x14ac:dyDescent="0.3">
      <c r="A43" s="579" t="str">
        <f>'Attachment III-All'!A64</f>
        <v>F50</v>
      </c>
      <c r="B43" s="582" t="str">
        <f>'Attachment III-All'!B64</f>
        <v>Leadership Development/Training for Community Members</v>
      </c>
      <c r="C43" s="583">
        <f>'Attachment III-All'!D64</f>
        <v>478018.01999999996</v>
      </c>
      <c r="D43" s="583">
        <f>'Attachment III-All'!E64</f>
        <v>356409.81639999995</v>
      </c>
      <c r="E43" s="583"/>
      <c r="F43" s="583"/>
      <c r="G43" s="583">
        <f>'Attachment III-All'!H64</f>
        <v>834427.83</v>
      </c>
      <c r="H43" s="583">
        <f>'Attachment III-All'!I64</f>
        <v>478018.01360000001</v>
      </c>
    </row>
    <row r="44" spans="1:8" ht="15.75" thickBot="1" x14ac:dyDescent="0.3">
      <c r="A44" s="579" t="str">
        <f>'Attachment III-All'!A65</f>
        <v>F60</v>
      </c>
      <c r="B44" s="582" t="str">
        <f>'Attachment III-All'!B65</f>
        <v>Coalition Building</v>
      </c>
      <c r="C44" s="583">
        <f>'Attachment III-All'!D65</f>
        <v>6868536.8200000003</v>
      </c>
      <c r="D44" s="583">
        <f>'Attachment III-All'!E65</f>
        <v>2485750.7200000002</v>
      </c>
      <c r="E44" s="583"/>
      <c r="F44" s="583">
        <f>'Attachment III-All'!G65</f>
        <v>2712648</v>
      </c>
      <c r="G44" s="583">
        <f>'Attachment III-All'!H65</f>
        <v>6641639.5300000003</v>
      </c>
      <c r="H44" s="583">
        <f>'Attachment III-All'!I65</f>
        <v>4155888.81</v>
      </c>
    </row>
    <row r="45" spans="1:8" ht="15.75" thickBot="1" x14ac:dyDescent="0.3">
      <c r="A45" s="579" t="str">
        <f>'Attachment III-All'!A66</f>
        <v>F70</v>
      </c>
      <c r="B45" s="582" t="str">
        <f>'Attachment III-All'!B66</f>
        <v>Advocacy for Community Health Improvements</v>
      </c>
      <c r="C45" s="583">
        <f>'Attachment III-All'!D66</f>
        <v>1955958.59</v>
      </c>
      <c r="D45" s="583">
        <f>'Attachment III-All'!E66</f>
        <v>373951.21970000002</v>
      </c>
      <c r="E45" s="583"/>
      <c r="F45" s="583"/>
      <c r="G45" s="583">
        <f>'Attachment III-All'!H66</f>
        <v>1809351.8199999996</v>
      </c>
      <c r="H45" s="583">
        <f>'Attachment III-All'!I66</f>
        <v>1435400.6002999996</v>
      </c>
    </row>
    <row r="46" spans="1:8" ht="15.75" thickBot="1" x14ac:dyDescent="0.3">
      <c r="A46" s="579" t="str">
        <f>'Attachment III-All'!A67</f>
        <v>F80</v>
      </c>
      <c r="B46" s="582" t="str">
        <f>'Attachment III-All'!B67</f>
        <v>Workforce Development</v>
      </c>
      <c r="C46" s="583">
        <f>'Attachment III-All'!D67</f>
        <v>2157915.1199999996</v>
      </c>
      <c r="D46" s="583">
        <f>'Attachment III-All'!E67</f>
        <v>1125789.02</v>
      </c>
      <c r="E46" s="583"/>
      <c r="F46" s="583">
        <f>'Attachment III-All'!G67</f>
        <v>2156</v>
      </c>
      <c r="G46" s="583">
        <f>'Attachment III-All'!H67</f>
        <v>3190653.13</v>
      </c>
      <c r="H46" s="583">
        <f>'Attachment III-All'!I67</f>
        <v>2064864.1099999999</v>
      </c>
    </row>
    <row r="47" spans="1:8" ht="15.75" thickBot="1" x14ac:dyDescent="0.3">
      <c r="A47" s="579" t="str">
        <f>'Attachment III-All'!A68</f>
        <v>F90</v>
      </c>
      <c r="B47" s="582" t="str">
        <f>'Attachment III-All'!B68</f>
        <v>Other</v>
      </c>
      <c r="C47" s="583">
        <f>'Attachment III-All'!D68</f>
        <v>57027.73</v>
      </c>
      <c r="D47" s="583">
        <f>'Attachment III-All'!E68</f>
        <v>15878.76</v>
      </c>
      <c r="E47" s="583"/>
      <c r="F47" s="583"/>
      <c r="G47" s="583">
        <f>'Attachment III-All'!H68</f>
        <v>72906.490000000005</v>
      </c>
      <c r="H47" s="583">
        <f>'Attachment III-All'!I68</f>
        <v>57027.73</v>
      </c>
    </row>
    <row r="48" spans="1:8" ht="15.75" thickBot="1" x14ac:dyDescent="0.3">
      <c r="A48" s="579" t="s">
        <v>88</v>
      </c>
      <c r="B48" s="580" t="s">
        <v>167</v>
      </c>
      <c r="C48" s="581">
        <f>'Attachment III-All'!D70</f>
        <v>23065446.73</v>
      </c>
      <c r="D48" s="581">
        <f>'Attachment III-All'!E70</f>
        <v>9525474.5167999994</v>
      </c>
      <c r="E48" s="581">
        <f>'Attachment III-All'!F70</f>
        <v>90895</v>
      </c>
      <c r="F48" s="581">
        <f>'Attachment III-All'!G70</f>
        <v>7548877</v>
      </c>
      <c r="G48" s="581">
        <f>'Attachment III-All'!H70</f>
        <v>24951149.200000003</v>
      </c>
      <c r="H48" s="581">
        <f>'Attachment III-All'!I70</f>
        <v>15425674.683200004</v>
      </c>
    </row>
    <row r="49" spans="1:8" ht="15.75" thickBot="1" x14ac:dyDescent="0.3">
      <c r="A49" s="620" t="s">
        <v>124</v>
      </c>
      <c r="B49" s="621"/>
      <c r="C49" s="621"/>
      <c r="D49" s="621"/>
      <c r="E49" s="621"/>
      <c r="F49" s="621"/>
      <c r="G49" s="621"/>
      <c r="H49" s="622"/>
    </row>
    <row r="50" spans="1:8" ht="15.75" thickBot="1" x14ac:dyDescent="0.3">
      <c r="A50" s="579" t="s">
        <v>89</v>
      </c>
      <c r="B50" s="582" t="str">
        <f>'Attachment III-All'!B75</f>
        <v>Assigned Staff</v>
      </c>
      <c r="C50" s="583">
        <f>'Attachment III-All'!D75</f>
        <v>9605065.879999999</v>
      </c>
      <c r="D50" s="583">
        <f>'Attachment III-All'!E75</f>
        <v>5324498.5607000003</v>
      </c>
      <c r="E50" s="583"/>
      <c r="F50" s="583">
        <f>'Attachment III-All'!G75</f>
        <v>343432.76</v>
      </c>
      <c r="G50" s="583">
        <f>'Attachment III-All'!H75</f>
        <v>14586131.660000002</v>
      </c>
      <c r="H50" s="583">
        <f>'Attachment III-All'!I75</f>
        <v>9261633.0993000008</v>
      </c>
    </row>
    <row r="51" spans="1:8" ht="15.75" thickBot="1" x14ac:dyDescent="0.3">
      <c r="A51" s="579" t="s">
        <v>91</v>
      </c>
      <c r="B51" s="582" t="str">
        <f>'Attachment III-All'!B76</f>
        <v>Community Health/Health Assets Assessments</v>
      </c>
      <c r="C51" s="583">
        <f>'Attachment III-All'!D76</f>
        <v>952355.39000000013</v>
      </c>
      <c r="D51" s="583">
        <f>'Attachment III-All'!E76</f>
        <v>689986.62</v>
      </c>
      <c r="E51" s="583"/>
      <c r="F51" s="583">
        <f>'Attachment III-All'!G76</f>
        <v>19283</v>
      </c>
      <c r="G51" s="583">
        <f>'Attachment III-All'!H76</f>
        <v>1623059.01</v>
      </c>
      <c r="H51" s="583">
        <f>'Attachment III-All'!I76</f>
        <v>933072.39</v>
      </c>
    </row>
    <row r="52" spans="1:8" ht="15.75" thickBot="1" x14ac:dyDescent="0.3">
      <c r="A52" s="579" t="s">
        <v>93</v>
      </c>
      <c r="B52" s="582" t="str">
        <f>'Attachment III-All'!B77</f>
        <v>Other</v>
      </c>
      <c r="C52" s="583">
        <f>'Attachment III-All'!D77</f>
        <v>1939096.18</v>
      </c>
      <c r="D52" s="583">
        <f>'Attachment III-All'!E77</f>
        <v>582141.69999999995</v>
      </c>
      <c r="E52" s="583"/>
      <c r="F52" s="583">
        <f>'Attachment III-All'!G77</f>
        <v>96</v>
      </c>
      <c r="G52" s="583">
        <f>'Attachment III-All'!H77</f>
        <v>2521141.9000000004</v>
      </c>
      <c r="H52" s="583">
        <f>'Attachment III-All'!I77</f>
        <v>1939000.2000000004</v>
      </c>
    </row>
    <row r="53" spans="1:8" ht="15.75" thickBot="1" x14ac:dyDescent="0.3">
      <c r="A53" s="579" t="s">
        <v>95</v>
      </c>
      <c r="B53" s="580" t="s">
        <v>167</v>
      </c>
      <c r="C53" s="581">
        <f>'Attachment III-All'!D79</f>
        <v>12496517.449999999</v>
      </c>
      <c r="D53" s="581">
        <f>'Attachment III-All'!E79</f>
        <v>6596626.8807000006</v>
      </c>
      <c r="E53" s="581"/>
      <c r="F53" s="581">
        <f>'Attachment III-All'!G79</f>
        <v>362811.76</v>
      </c>
      <c r="G53" s="581">
        <f>'Attachment III-All'!H79</f>
        <v>18730332.569999997</v>
      </c>
      <c r="H53" s="581">
        <f>'Attachment III-All'!I79</f>
        <v>12133705.689299997</v>
      </c>
    </row>
    <row r="54" spans="1:8" ht="15.75" thickBot="1" x14ac:dyDescent="0.3">
      <c r="A54" s="620" t="s">
        <v>125</v>
      </c>
      <c r="B54" s="621"/>
      <c r="C54" s="621"/>
      <c r="D54" s="621"/>
      <c r="E54" s="621"/>
      <c r="F54" s="621"/>
      <c r="G54" s="621"/>
      <c r="H54" s="622"/>
    </row>
    <row r="55" spans="1:8" ht="15.75" thickBot="1" x14ac:dyDescent="0.3">
      <c r="A55" s="579" t="s">
        <v>272</v>
      </c>
      <c r="B55" s="580" t="s">
        <v>97</v>
      </c>
      <c r="C55" s="623">
        <f>'Attachment III-All'!D83</f>
        <v>437764178.56</v>
      </c>
      <c r="D55" s="624"/>
      <c r="E55" s="624"/>
      <c r="F55" s="624"/>
      <c r="G55" s="624"/>
      <c r="H55" s="625"/>
    </row>
    <row r="56" spans="1:8" ht="15.75" thickBot="1" x14ac:dyDescent="0.3">
      <c r="A56" s="620" t="s">
        <v>658</v>
      </c>
      <c r="B56" s="621"/>
      <c r="C56" s="621"/>
      <c r="D56" s="621"/>
      <c r="E56" s="621"/>
      <c r="F56" s="621"/>
      <c r="G56" s="621"/>
      <c r="H56" s="622"/>
    </row>
    <row r="57" spans="1:8" ht="15.75" thickBot="1" x14ac:dyDescent="0.3">
      <c r="A57" s="579" t="s">
        <v>112</v>
      </c>
      <c r="B57" s="582" t="s">
        <v>113</v>
      </c>
      <c r="C57" s="583">
        <f>'Attachment III-All'!D88</f>
        <v>1333671.93</v>
      </c>
      <c r="D57" s="583">
        <f>'Attachment III-All'!E88</f>
        <v>653839.56000000006</v>
      </c>
      <c r="E57" s="583"/>
      <c r="F57" s="583">
        <f>'Attachment III-All'!G88</f>
        <v>55053.88</v>
      </c>
      <c r="G57" s="583">
        <f>'Attachment III-All'!H88</f>
        <v>1932457.6099999999</v>
      </c>
      <c r="H57" s="583">
        <f>'Attachment III-All'!I88</f>
        <v>1278618.0499999998</v>
      </c>
    </row>
    <row r="58" spans="1:8" ht="15.75" thickBot="1" x14ac:dyDescent="0.3">
      <c r="A58" s="579" t="s">
        <v>114</v>
      </c>
      <c r="B58" s="582" t="s">
        <v>115</v>
      </c>
      <c r="C58" s="583">
        <f>'Attachment III-All'!D89</f>
        <v>1349090.52</v>
      </c>
      <c r="D58" s="583">
        <f>'Attachment III-All'!E89</f>
        <v>5250</v>
      </c>
      <c r="E58" s="583"/>
      <c r="F58" s="583">
        <f>'Attachment III-All'!G89</f>
        <v>400000</v>
      </c>
      <c r="G58" s="583">
        <f>'Attachment III-All'!H89</f>
        <v>954340.52</v>
      </c>
      <c r="H58" s="583">
        <f>'Attachment III-All'!I89</f>
        <v>949090.52</v>
      </c>
    </row>
    <row r="59" spans="1:8" ht="15.75" thickBot="1" x14ac:dyDescent="0.3">
      <c r="A59" s="579" t="s">
        <v>285</v>
      </c>
      <c r="B59" s="582" t="s">
        <v>130</v>
      </c>
      <c r="C59" s="583"/>
      <c r="D59" s="583">
        <f>'Attachment III-All'!E90</f>
        <v>0</v>
      </c>
      <c r="E59" s="583"/>
      <c r="F59" s="583"/>
      <c r="G59" s="583">
        <f>'Attachment III-All'!H90</f>
        <v>394015</v>
      </c>
      <c r="H59" s="583"/>
    </row>
    <row r="60" spans="1:8" ht="15.75" thickBot="1" x14ac:dyDescent="0.3">
      <c r="A60" s="579" t="s">
        <v>116</v>
      </c>
      <c r="B60" s="580" t="s">
        <v>167</v>
      </c>
      <c r="C60" s="581">
        <f>'Attachment III-All'!D92</f>
        <v>3076777.45</v>
      </c>
      <c r="D60" s="581">
        <f>'Attachment III-All'!E92</f>
        <v>659089.56000000006</v>
      </c>
      <c r="E60" s="581"/>
      <c r="F60" s="581">
        <f>'Attachment III-All'!G92</f>
        <v>455053.88</v>
      </c>
      <c r="G60" s="581">
        <f>'Attachment III-All'!H92</f>
        <v>3280813.13</v>
      </c>
      <c r="H60" s="581">
        <f>'Attachment III-All'!I92</f>
        <v>2621723.5699999998</v>
      </c>
    </row>
    <row r="61" spans="1:8" ht="15.75" thickBot="1" x14ac:dyDescent="0.3">
      <c r="A61" s="620" t="s">
        <v>659</v>
      </c>
      <c r="B61" s="621"/>
      <c r="C61" s="621"/>
      <c r="D61" s="621"/>
      <c r="E61" s="621"/>
      <c r="F61" s="621"/>
      <c r="G61" s="621"/>
      <c r="H61" s="622"/>
    </row>
    <row r="62" spans="1:8" ht="15.75" thickBot="1" x14ac:dyDescent="0.3">
      <c r="A62" s="579" t="s">
        <v>29</v>
      </c>
      <c r="B62" s="582" t="s">
        <v>118</v>
      </c>
      <c r="C62" s="583">
        <f>C17</f>
        <v>154333676.01999992</v>
      </c>
      <c r="D62" s="583">
        <f t="shared" ref="D62:H62" si="0">D17</f>
        <v>65476772.872000009</v>
      </c>
      <c r="E62" s="583">
        <f t="shared" si="0"/>
        <v>6156854</v>
      </c>
      <c r="F62" s="583">
        <f t="shared" si="0"/>
        <v>29757495.130000003</v>
      </c>
      <c r="G62" s="583">
        <f t="shared" si="0"/>
        <v>183896099.77999994</v>
      </c>
      <c r="H62" s="583">
        <f t="shared" si="0"/>
        <v>118419326.90799993</v>
      </c>
    </row>
    <row r="63" spans="1:8" ht="15.75" thickBot="1" x14ac:dyDescent="0.3">
      <c r="A63" s="579" t="s">
        <v>41</v>
      </c>
      <c r="B63" s="582" t="s">
        <v>119</v>
      </c>
      <c r="C63" s="583">
        <f>C24</f>
        <v>483471363.85999995</v>
      </c>
      <c r="D63" s="583">
        <f t="shared" ref="D63:H63" si="1">D24</f>
        <v>236268637.49000001</v>
      </c>
      <c r="E63" s="583">
        <f t="shared" si="1"/>
        <v>5452220</v>
      </c>
      <c r="F63" s="583">
        <f t="shared" si="1"/>
        <v>11438147.4</v>
      </c>
      <c r="G63" s="583">
        <f t="shared" si="1"/>
        <v>702849633.92000008</v>
      </c>
      <c r="H63" s="583">
        <f t="shared" si="1"/>
        <v>466580996.43000007</v>
      </c>
    </row>
    <row r="64" spans="1:8" ht="15.75" thickBot="1" x14ac:dyDescent="0.3">
      <c r="A64" s="579" t="s">
        <v>53</v>
      </c>
      <c r="B64" s="582" t="s">
        <v>120</v>
      </c>
      <c r="C64" s="583">
        <f>C26</f>
        <v>1548720177.1801002</v>
      </c>
      <c r="D64" s="583">
        <f t="shared" ref="D64:H64" si="2">D26</f>
        <v>156035156.39649999</v>
      </c>
      <c r="E64" s="583">
        <f t="shared" si="2"/>
        <v>77610</v>
      </c>
      <c r="F64" s="583">
        <f t="shared" si="2"/>
        <v>809779640.58059978</v>
      </c>
      <c r="G64" s="583">
        <f t="shared" si="2"/>
        <v>894898083</v>
      </c>
      <c r="H64" s="583">
        <f t="shared" si="2"/>
        <v>738862926.60350001</v>
      </c>
    </row>
    <row r="65" spans="1:8" ht="15.75" thickBot="1" x14ac:dyDescent="0.3">
      <c r="A65" s="579" t="s">
        <v>59</v>
      </c>
      <c r="B65" s="582" t="s">
        <v>121</v>
      </c>
      <c r="C65" s="583">
        <f>C31</f>
        <v>14067777.5811</v>
      </c>
      <c r="D65" s="583">
        <f t="shared" ref="D65:H65" si="3">D31</f>
        <v>6993363.1740999995</v>
      </c>
      <c r="E65" s="583"/>
      <c r="F65" s="583">
        <f t="shared" si="3"/>
        <v>5627257.6900000004</v>
      </c>
      <c r="G65" s="583">
        <f t="shared" si="3"/>
        <v>15433883.059999999</v>
      </c>
      <c r="H65" s="583">
        <f t="shared" si="3"/>
        <v>8440519.8858999982</v>
      </c>
    </row>
    <row r="66" spans="1:8" ht="15.75" thickBot="1" x14ac:dyDescent="0.3">
      <c r="A66" s="579" t="s">
        <v>69</v>
      </c>
      <c r="B66" s="582" t="s">
        <v>122</v>
      </c>
      <c r="C66" s="583">
        <f>C37</f>
        <v>63332954.689999998</v>
      </c>
      <c r="D66" s="583">
        <f t="shared" ref="D66:H66" si="4">D37</f>
        <v>94986.61</v>
      </c>
      <c r="E66" s="583"/>
      <c r="F66" s="583">
        <f t="shared" si="4"/>
        <v>10090484.84</v>
      </c>
      <c r="G66" s="583">
        <f t="shared" si="4"/>
        <v>53337456.460000001</v>
      </c>
      <c r="H66" s="583">
        <f t="shared" si="4"/>
        <v>53242469.850000001</v>
      </c>
    </row>
    <row r="67" spans="1:8" ht="15.75" thickBot="1" x14ac:dyDescent="0.3">
      <c r="A67" s="579" t="s">
        <v>88</v>
      </c>
      <c r="B67" s="582" t="s">
        <v>123</v>
      </c>
      <c r="C67" s="583">
        <f>C48</f>
        <v>23065446.73</v>
      </c>
      <c r="D67" s="583">
        <f t="shared" ref="D67:H67" si="5">D48</f>
        <v>9525474.5167999994</v>
      </c>
      <c r="E67" s="583">
        <f t="shared" si="5"/>
        <v>90895</v>
      </c>
      <c r="F67" s="583">
        <f t="shared" si="5"/>
        <v>7548877</v>
      </c>
      <c r="G67" s="583">
        <f t="shared" si="5"/>
        <v>24951149.200000003</v>
      </c>
      <c r="H67" s="583">
        <f t="shared" si="5"/>
        <v>15425674.683200004</v>
      </c>
    </row>
    <row r="68" spans="1:8" ht="15.75" thickBot="1" x14ac:dyDescent="0.3">
      <c r="A68" s="579" t="s">
        <v>95</v>
      </c>
      <c r="B68" s="582" t="s">
        <v>124</v>
      </c>
      <c r="C68" s="583">
        <f>C53</f>
        <v>12496517.449999999</v>
      </c>
      <c r="D68" s="583">
        <f t="shared" ref="D68:H68" si="6">D53</f>
        <v>6596626.8807000006</v>
      </c>
      <c r="E68" s="583"/>
      <c r="F68" s="583">
        <f t="shared" si="6"/>
        <v>362811.76</v>
      </c>
      <c r="G68" s="583">
        <f t="shared" si="6"/>
        <v>18730332.569999997</v>
      </c>
      <c r="H68" s="583">
        <f t="shared" si="6"/>
        <v>12133705.689299997</v>
      </c>
    </row>
    <row r="69" spans="1:8" ht="15.75" thickBot="1" x14ac:dyDescent="0.3">
      <c r="A69" s="579" t="s">
        <v>96</v>
      </c>
      <c r="B69" s="582" t="s">
        <v>125</v>
      </c>
      <c r="C69" s="583"/>
      <c r="D69" s="583"/>
      <c r="E69" s="583"/>
      <c r="F69" s="583"/>
      <c r="G69" s="583">
        <f>C55</f>
        <v>437764178.56</v>
      </c>
      <c r="H69" s="583">
        <f>C55</f>
        <v>437764178.56</v>
      </c>
    </row>
    <row r="70" spans="1:8" ht="15.75" thickBot="1" x14ac:dyDescent="0.3">
      <c r="A70" s="579" t="s">
        <v>116</v>
      </c>
      <c r="B70" s="582" t="s">
        <v>127</v>
      </c>
      <c r="C70" s="583">
        <f>C60</f>
        <v>3076777.45</v>
      </c>
      <c r="D70" s="583">
        <f t="shared" ref="D70:H70" si="7">D60</f>
        <v>659089.56000000006</v>
      </c>
      <c r="E70" s="583"/>
      <c r="F70" s="583">
        <f t="shared" si="7"/>
        <v>455053.88</v>
      </c>
      <c r="G70" s="583">
        <f t="shared" si="7"/>
        <v>3280813.13</v>
      </c>
      <c r="H70" s="583">
        <f t="shared" si="7"/>
        <v>2621723.5699999998</v>
      </c>
    </row>
    <row r="71" spans="1:8" ht="15.75" thickBot="1" x14ac:dyDescent="0.3">
      <c r="A71" s="579" t="s">
        <v>5</v>
      </c>
      <c r="B71" s="582" t="s">
        <v>6</v>
      </c>
      <c r="C71" s="583">
        <f>C5</f>
        <v>250408755.9813</v>
      </c>
      <c r="D71" s="583"/>
      <c r="E71" s="583"/>
      <c r="F71" s="583">
        <f t="shared" ref="F71:H71" si="8">F5</f>
        <v>243785175.67560005</v>
      </c>
      <c r="G71" s="583">
        <f t="shared" si="8"/>
        <v>6623580.3357000025</v>
      </c>
      <c r="H71" s="583">
        <f t="shared" si="8"/>
        <v>6623580.3357000025</v>
      </c>
    </row>
    <row r="72" spans="1:8" ht="15.75" thickBot="1" x14ac:dyDescent="0.3">
      <c r="A72" s="584" t="s">
        <v>128</v>
      </c>
      <c r="B72" s="585" t="s">
        <v>660</v>
      </c>
      <c r="C72" s="586">
        <f>SUM(C62:C71)</f>
        <v>2552973446.9424996</v>
      </c>
      <c r="D72" s="586">
        <f t="shared" ref="D72:H72" si="9">SUM(D62:D71)</f>
        <v>481650107.50009996</v>
      </c>
      <c r="E72" s="586">
        <f t="shared" si="9"/>
        <v>11777579</v>
      </c>
      <c r="F72" s="586">
        <f t="shared" si="9"/>
        <v>1118844943.9561999</v>
      </c>
      <c r="G72" s="586">
        <f t="shared" si="9"/>
        <v>2341765210.0157003</v>
      </c>
      <c r="H72" s="586">
        <f t="shared" si="9"/>
        <v>1860115102.5156002</v>
      </c>
    </row>
    <row r="75" spans="1:8" x14ac:dyDescent="0.25">
      <c r="A75" t="s">
        <v>661</v>
      </c>
    </row>
    <row r="76" spans="1:8" x14ac:dyDescent="0.25">
      <c r="A76" t="s">
        <v>662</v>
      </c>
    </row>
  </sheetData>
  <mergeCells count="12">
    <mergeCell ref="A61:H61"/>
    <mergeCell ref="A4:H4"/>
    <mergeCell ref="A6:H6"/>
    <mergeCell ref="A18:H18"/>
    <mergeCell ref="A25:H25"/>
    <mergeCell ref="A27:H27"/>
    <mergeCell ref="A32:H32"/>
    <mergeCell ref="A38:H38"/>
    <mergeCell ref="A49:H49"/>
    <mergeCell ref="A54:H54"/>
    <mergeCell ref="C55:H55"/>
    <mergeCell ref="A56:H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295-6748-45B7-B078-A07CDC21CBD4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2" t="s">
        <v>133</v>
      </c>
      <c r="D5" s="12"/>
      <c r="E5" s="12"/>
      <c r="F5" s="13"/>
    </row>
    <row r="6" spans="1:8" ht="18" customHeight="1" x14ac:dyDescent="0.25">
      <c r="B6" s="11" t="s">
        <v>405</v>
      </c>
      <c r="C6" s="14">
        <v>210001</v>
      </c>
      <c r="D6" s="12"/>
      <c r="E6" s="14"/>
      <c r="F6" s="15"/>
    </row>
    <row r="7" spans="1:8" ht="18" customHeight="1" x14ac:dyDescent="0.25">
      <c r="B7" s="11" t="s">
        <v>406</v>
      </c>
      <c r="C7" s="16">
        <v>3194</v>
      </c>
      <c r="D7" s="12"/>
      <c r="E7" s="16"/>
      <c r="F7" s="17"/>
    </row>
    <row r="8" spans="1:8" ht="18" customHeight="1" x14ac:dyDescent="0.25">
      <c r="C8" s="18"/>
      <c r="D8" s="12"/>
      <c r="E8" s="18"/>
      <c r="F8" s="19"/>
    </row>
    <row r="9" spans="1:8" ht="18" customHeight="1" x14ac:dyDescent="0.25">
      <c r="B9" s="11" t="s">
        <v>407</v>
      </c>
      <c r="C9" s="12" t="s">
        <v>238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239</v>
      </c>
      <c r="D10" s="12"/>
      <c r="E10" s="20"/>
      <c r="F10" s="21"/>
    </row>
    <row r="11" spans="1:8" ht="18" customHeight="1" x14ac:dyDescent="0.25">
      <c r="B11" s="11" t="s">
        <v>409</v>
      </c>
      <c r="C11" s="22" t="s">
        <v>240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5298266.6890537851</v>
      </c>
      <c r="E18" s="27"/>
      <c r="F18" s="27"/>
      <c r="G18" s="27">
        <v>5158121.8489460498</v>
      </c>
      <c r="H18" s="28">
        <v>140144.84010773525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29">
        <v>389739.11</v>
      </c>
      <c r="E21" s="30">
        <v>58460.866499999996</v>
      </c>
      <c r="F21" s="30">
        <v>0</v>
      </c>
      <c r="G21" s="30">
        <v>14050</v>
      </c>
      <c r="H21" s="31">
        <f>(D21+E21)-F21-G21</f>
        <v>434149.97649999999</v>
      </c>
    </row>
    <row r="22" spans="1:8" ht="18" customHeight="1" x14ac:dyDescent="0.25">
      <c r="A22" s="11" t="s">
        <v>9</v>
      </c>
      <c r="B22" s="8" t="s">
        <v>10</v>
      </c>
      <c r="D22" s="29">
        <v>6267</v>
      </c>
      <c r="E22" s="30">
        <v>940.05</v>
      </c>
      <c r="F22" s="30">
        <v>0</v>
      </c>
      <c r="G22" s="30">
        <v>0</v>
      </c>
      <c r="H22" s="31">
        <f t="shared" ref="H22:H34" si="0">(D22+E22)-F22-G22</f>
        <v>7207.05</v>
      </c>
    </row>
    <row r="23" spans="1:8" ht="18" customHeight="1" x14ac:dyDescent="0.25">
      <c r="A23" s="11" t="s">
        <v>11</v>
      </c>
      <c r="B23" s="8" t="s">
        <v>12</v>
      </c>
      <c r="D23" s="30">
        <v>0</v>
      </c>
      <c r="E23" s="30">
        <v>0</v>
      </c>
      <c r="F23" s="30">
        <v>0</v>
      </c>
      <c r="G23" s="30">
        <v>0</v>
      </c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30">
        <v>0</v>
      </c>
      <c r="E24" s="30">
        <v>0</v>
      </c>
      <c r="F24" s="30">
        <v>0</v>
      </c>
      <c r="G24" s="30">
        <v>0</v>
      </c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29">
        <v>1599</v>
      </c>
      <c r="E25" s="30">
        <v>239.85</v>
      </c>
      <c r="F25" s="30">
        <v>0</v>
      </c>
      <c r="G25" s="30">
        <v>0</v>
      </c>
      <c r="H25" s="31">
        <f t="shared" si="0"/>
        <v>1838.85</v>
      </c>
    </row>
    <row r="26" spans="1:8" ht="18" customHeight="1" x14ac:dyDescent="0.25">
      <c r="A26" s="11" t="s">
        <v>17</v>
      </c>
      <c r="B26" s="8" t="s">
        <v>18</v>
      </c>
      <c r="D26" s="30">
        <v>0</v>
      </c>
      <c r="E26" s="30">
        <v>0</v>
      </c>
      <c r="F26" s="30">
        <v>0</v>
      </c>
      <c r="G26" s="30">
        <v>0</v>
      </c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30">
        <v>0</v>
      </c>
      <c r="E27" s="30">
        <v>0</v>
      </c>
      <c r="F27" s="30">
        <v>0</v>
      </c>
      <c r="G27" s="30">
        <v>0</v>
      </c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30">
        <v>0</v>
      </c>
      <c r="E28" s="30">
        <v>0</v>
      </c>
      <c r="F28" s="30">
        <v>0</v>
      </c>
      <c r="G28" s="30">
        <v>0</v>
      </c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29">
        <v>324270.81999999995</v>
      </c>
      <c r="E29" s="30">
        <v>48640.622999999992</v>
      </c>
      <c r="F29" s="30">
        <v>0</v>
      </c>
      <c r="G29" s="30">
        <v>20833.330000000002</v>
      </c>
      <c r="H29" s="31">
        <f t="shared" si="0"/>
        <v>352078.11299999995</v>
      </c>
    </row>
    <row r="30" spans="1:8" ht="18" customHeight="1" x14ac:dyDescent="0.25">
      <c r="A30" s="11" t="s">
        <v>25</v>
      </c>
      <c r="B30" s="32"/>
      <c r="D30" s="29">
        <v>0</v>
      </c>
      <c r="E30" s="30">
        <v>0</v>
      </c>
      <c r="F30" s="30">
        <v>0</v>
      </c>
      <c r="G30" s="30">
        <v>0</v>
      </c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29">
        <v>0</v>
      </c>
      <c r="E31" s="30">
        <v>0</v>
      </c>
      <c r="F31" s="30">
        <v>0</v>
      </c>
      <c r="G31" s="30">
        <v>0</v>
      </c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29">
        <v>0</v>
      </c>
      <c r="E32" s="30">
        <v>0</v>
      </c>
      <c r="F32" s="30">
        <v>0</v>
      </c>
      <c r="G32" s="30">
        <v>0</v>
      </c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29">
        <v>0</v>
      </c>
      <c r="E33" s="30">
        <v>0</v>
      </c>
      <c r="F33" s="30">
        <v>0</v>
      </c>
      <c r="G33" s="30">
        <v>0</v>
      </c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29">
        <v>0</v>
      </c>
      <c r="E34" s="30">
        <v>0</v>
      </c>
      <c r="F34" s="30">
        <v>0</v>
      </c>
      <c r="G34" s="30">
        <v>0</v>
      </c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721875.92999999993</v>
      </c>
      <c r="E36" s="31">
        <f t="shared" si="1"/>
        <v>108281.38949999999</v>
      </c>
      <c r="F36" s="31">
        <f>SUM(F21:F34)</f>
        <v>0</v>
      </c>
      <c r="G36" s="31">
        <f t="shared" si="1"/>
        <v>34883.33</v>
      </c>
      <c r="H36" s="31">
        <f t="shared" si="1"/>
        <v>795273.98949999991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29">
        <v>5061724.26</v>
      </c>
      <c r="E40" s="30">
        <v>0</v>
      </c>
      <c r="F40" s="30">
        <v>0</v>
      </c>
      <c r="G40" s="29">
        <v>5069654.3600000003</v>
      </c>
      <c r="H40" s="31">
        <f>(D40+E40)-F40-G40</f>
        <v>-7930.1000000005588</v>
      </c>
    </row>
    <row r="41" spans="1:8" ht="18" customHeight="1" x14ac:dyDescent="0.25">
      <c r="A41" s="11" t="s">
        <v>32</v>
      </c>
      <c r="B41" s="8" t="s">
        <v>33</v>
      </c>
      <c r="D41" s="29">
        <v>16697</v>
      </c>
      <c r="E41" s="30">
        <v>0</v>
      </c>
      <c r="F41" s="30">
        <v>0</v>
      </c>
      <c r="G41" s="29">
        <v>0</v>
      </c>
      <c r="H41" s="31">
        <f t="shared" ref="H41:H47" si="2">(D41+E41)-F41-G41</f>
        <v>16697</v>
      </c>
    </row>
    <row r="42" spans="1:8" ht="18" customHeight="1" x14ac:dyDescent="0.25">
      <c r="A42" s="11" t="s">
        <v>34</v>
      </c>
      <c r="B42" s="8" t="s">
        <v>35</v>
      </c>
      <c r="D42" s="29">
        <v>2155207</v>
      </c>
      <c r="E42" s="30">
        <v>0</v>
      </c>
      <c r="F42" s="30">
        <v>0</v>
      </c>
      <c r="G42" s="29">
        <v>0</v>
      </c>
      <c r="H42" s="31">
        <f t="shared" si="2"/>
        <v>2155207</v>
      </c>
    </row>
    <row r="43" spans="1:8" ht="18" customHeight="1" x14ac:dyDescent="0.25">
      <c r="A43" s="11" t="s">
        <v>36</v>
      </c>
      <c r="B43" s="8" t="s">
        <v>37</v>
      </c>
      <c r="D43" s="29">
        <v>0</v>
      </c>
      <c r="E43" s="30">
        <v>0</v>
      </c>
      <c r="F43" s="30">
        <v>0</v>
      </c>
      <c r="G43" s="29">
        <v>0</v>
      </c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36">
        <v>0</v>
      </c>
      <c r="E44" s="37">
        <v>0</v>
      </c>
      <c r="F44" s="37">
        <v>0</v>
      </c>
      <c r="G44" s="36">
        <v>0</v>
      </c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29">
        <v>0</v>
      </c>
      <c r="E45" s="30">
        <v>0</v>
      </c>
      <c r="F45" s="30">
        <v>0</v>
      </c>
      <c r="G45" s="29">
        <v>0</v>
      </c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29">
        <v>0</v>
      </c>
      <c r="E46" s="30">
        <v>0</v>
      </c>
      <c r="F46" s="30">
        <v>0</v>
      </c>
      <c r="G46" s="29">
        <v>0</v>
      </c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29">
        <v>0</v>
      </c>
      <c r="E47" s="30">
        <v>0</v>
      </c>
      <c r="F47" s="30">
        <v>0</v>
      </c>
      <c r="G47" s="29">
        <v>0</v>
      </c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7233628.2599999998</v>
      </c>
      <c r="E49" s="31">
        <f t="shared" si="3"/>
        <v>0</v>
      </c>
      <c r="F49" s="31">
        <f>SUM(F40:F47)</f>
        <v>0</v>
      </c>
      <c r="G49" s="31">
        <f t="shared" si="3"/>
        <v>5069654.3600000003</v>
      </c>
      <c r="H49" s="31">
        <f t="shared" si="3"/>
        <v>2163973.8999999994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40">
        <v>21896686.859999999</v>
      </c>
      <c r="E53" s="40">
        <v>0</v>
      </c>
      <c r="F53" s="40">
        <v>0</v>
      </c>
      <c r="G53" s="40">
        <v>2043912.6400000001</v>
      </c>
      <c r="H53" s="31">
        <f>(D53+E53)-F53-G53</f>
        <v>19852774.219999999</v>
      </c>
    </row>
    <row r="54" spans="1:8" ht="18" customHeight="1" x14ac:dyDescent="0.25">
      <c r="A54" s="11" t="s">
        <v>44</v>
      </c>
      <c r="B54" s="41" t="s">
        <v>134</v>
      </c>
      <c r="D54" s="29">
        <v>40829.65</v>
      </c>
      <c r="E54" s="40">
        <v>0</v>
      </c>
      <c r="F54" s="40">
        <v>0</v>
      </c>
      <c r="G54" s="29">
        <v>912</v>
      </c>
      <c r="H54" s="31">
        <f t="shared" ref="H54:H62" si="4">(D54+E54)-F54-G54</f>
        <v>39917.65</v>
      </c>
    </row>
    <row r="55" spans="1:8" ht="18" customHeight="1" x14ac:dyDescent="0.25">
      <c r="A55" s="11" t="s">
        <v>45</v>
      </c>
      <c r="B55" s="42" t="s">
        <v>183</v>
      </c>
      <c r="D55" s="29">
        <v>4379668.9659509053</v>
      </c>
      <c r="E55" s="30">
        <v>0</v>
      </c>
      <c r="F55" s="40">
        <v>0</v>
      </c>
      <c r="G55" s="29">
        <v>0</v>
      </c>
      <c r="H55" s="31">
        <f t="shared" si="4"/>
        <v>4379668.9659509053</v>
      </c>
    </row>
    <row r="56" spans="1:8" ht="18" customHeight="1" x14ac:dyDescent="0.25">
      <c r="A56" s="11" t="s">
        <v>46</v>
      </c>
      <c r="B56" s="41" t="s">
        <v>255</v>
      </c>
      <c r="D56" s="29">
        <v>48475.7</v>
      </c>
      <c r="E56" s="30">
        <v>0</v>
      </c>
      <c r="F56" s="40">
        <v>0</v>
      </c>
      <c r="G56" s="29">
        <v>0</v>
      </c>
      <c r="H56" s="31">
        <f t="shared" si="4"/>
        <v>48475.7</v>
      </c>
    </row>
    <row r="57" spans="1:8" ht="18" customHeight="1" x14ac:dyDescent="0.25">
      <c r="A57" s="11" t="s">
        <v>47</v>
      </c>
      <c r="B57" s="41" t="s">
        <v>345</v>
      </c>
      <c r="D57" s="29">
        <v>5290404.92</v>
      </c>
      <c r="E57" s="30">
        <v>641921</v>
      </c>
      <c r="F57" s="40">
        <v>0</v>
      </c>
      <c r="G57" s="29">
        <v>3079268.91</v>
      </c>
      <c r="H57" s="31">
        <f t="shared" si="4"/>
        <v>2853057.01</v>
      </c>
    </row>
    <row r="58" spans="1:8" ht="18" customHeight="1" x14ac:dyDescent="0.25">
      <c r="A58" s="11" t="s">
        <v>48</v>
      </c>
      <c r="B58" s="41" t="s">
        <v>346</v>
      </c>
      <c r="D58" s="29">
        <v>701930.8</v>
      </c>
      <c r="E58" s="30">
        <v>0</v>
      </c>
      <c r="F58" s="40">
        <v>0</v>
      </c>
      <c r="G58" s="29">
        <v>175253.04</v>
      </c>
      <c r="H58" s="31">
        <f>(D58+E58)-F58-G58</f>
        <v>526677.76000000001</v>
      </c>
    </row>
    <row r="59" spans="1:8" ht="18" customHeight="1" x14ac:dyDescent="0.25">
      <c r="A59" s="11" t="s">
        <v>49</v>
      </c>
      <c r="B59" s="43" t="s">
        <v>347</v>
      </c>
      <c r="D59" s="44">
        <v>3737880.68</v>
      </c>
      <c r="E59" s="45">
        <v>560682.10199999996</v>
      </c>
      <c r="F59" s="40">
        <v>0</v>
      </c>
      <c r="G59" s="44">
        <v>3867583.29</v>
      </c>
      <c r="H59" s="31">
        <f t="shared" si="4"/>
        <v>430979.49199999962</v>
      </c>
    </row>
    <row r="60" spans="1:8" ht="18" customHeight="1" x14ac:dyDescent="0.25">
      <c r="A60" s="11" t="s">
        <v>50</v>
      </c>
      <c r="B60" s="46" t="s">
        <v>181</v>
      </c>
      <c r="C60" s="19"/>
      <c r="D60" s="40">
        <v>4783584.87</v>
      </c>
      <c r="E60" s="40">
        <v>524703</v>
      </c>
      <c r="F60" s="40">
        <v>0</v>
      </c>
      <c r="G60" s="40">
        <v>4884094.0200000005</v>
      </c>
      <c r="H60" s="31">
        <f t="shared" si="4"/>
        <v>424193.84999999963</v>
      </c>
    </row>
    <row r="61" spans="1:8" ht="18" customHeight="1" x14ac:dyDescent="0.25">
      <c r="A61" s="11" t="s">
        <v>51</v>
      </c>
      <c r="B61" s="46" t="s">
        <v>182</v>
      </c>
      <c r="C61" s="19"/>
      <c r="D61" s="40">
        <v>111997899.13999999</v>
      </c>
      <c r="E61" s="40">
        <v>12494795</v>
      </c>
      <c r="F61" s="40">
        <v>0</v>
      </c>
      <c r="G61" s="40">
        <v>91400932.799999997</v>
      </c>
      <c r="H61" s="31">
        <f t="shared" si="4"/>
        <v>33091761.339999989</v>
      </c>
    </row>
    <row r="62" spans="1:8" ht="18" customHeight="1" x14ac:dyDescent="0.25">
      <c r="A62" s="11" t="s">
        <v>52</v>
      </c>
      <c r="B62" s="46"/>
      <c r="C62" s="19"/>
      <c r="D62" s="40">
        <v>0</v>
      </c>
      <c r="E62" s="40">
        <v>0</v>
      </c>
      <c r="F62" s="40">
        <v>0</v>
      </c>
      <c r="G62" s="40">
        <v>0</v>
      </c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152877361.58595088</v>
      </c>
      <c r="E64" s="31">
        <f t="shared" ref="E64:G64" si="5">SUM(E53:E62)</f>
        <v>14222101.102</v>
      </c>
      <c r="F64" s="31">
        <f t="shared" si="5"/>
        <v>0</v>
      </c>
      <c r="G64" s="31">
        <f t="shared" si="5"/>
        <v>105451956.7</v>
      </c>
      <c r="H64" s="31">
        <f>SUM(H53:H62)</f>
        <v>61647505.987950891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29">
        <v>249401.88</v>
      </c>
      <c r="E68" s="30">
        <v>0</v>
      </c>
      <c r="F68" s="30">
        <v>0</v>
      </c>
      <c r="G68" s="29">
        <v>89786</v>
      </c>
      <c r="H68" s="31">
        <f>(D68+E68)-F68-G68</f>
        <v>159615.88</v>
      </c>
      <c r="J68" s="51"/>
    </row>
    <row r="69" spans="1:10" ht="18" customHeight="1" x14ac:dyDescent="0.25">
      <c r="A69" s="11" t="s">
        <v>56</v>
      </c>
      <c r="B69" s="8" t="s">
        <v>57</v>
      </c>
      <c r="D69" s="29">
        <v>0</v>
      </c>
      <c r="E69" s="30">
        <v>0</v>
      </c>
      <c r="F69" s="30">
        <v>0</v>
      </c>
      <c r="G69" s="29">
        <v>0</v>
      </c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44">
        <v>0</v>
      </c>
      <c r="E70" s="30">
        <v>0</v>
      </c>
      <c r="F70" s="45">
        <v>0</v>
      </c>
      <c r="G70" s="44">
        <v>0</v>
      </c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44">
        <v>0</v>
      </c>
      <c r="E71" s="30">
        <v>0</v>
      </c>
      <c r="F71" s="45">
        <v>0</v>
      </c>
      <c r="G71" s="44">
        <v>0</v>
      </c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29">
        <v>0</v>
      </c>
      <c r="E72" s="30">
        <v>0</v>
      </c>
      <c r="F72" s="30">
        <v>0</v>
      </c>
      <c r="G72" s="29">
        <v>0</v>
      </c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249401.88</v>
      </c>
      <c r="E74" s="53">
        <f t="shared" si="7"/>
        <v>0</v>
      </c>
      <c r="F74" s="53">
        <f t="shared" si="7"/>
        <v>0</v>
      </c>
      <c r="G74" s="31">
        <f t="shared" si="7"/>
        <v>89786</v>
      </c>
      <c r="H74" s="31">
        <f t="shared" si="7"/>
        <v>159615.88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29">
        <v>88455</v>
      </c>
      <c r="E77" s="54"/>
      <c r="F77" s="44">
        <v>0</v>
      </c>
      <c r="G77" s="44">
        <v>0</v>
      </c>
      <c r="H77" s="31">
        <f>(D77-F77-G77)</f>
        <v>88455</v>
      </c>
    </row>
    <row r="78" spans="1:10" ht="18" customHeight="1" x14ac:dyDescent="0.25">
      <c r="A78" s="11" t="s">
        <v>63</v>
      </c>
      <c r="B78" s="8" t="s">
        <v>64</v>
      </c>
      <c r="D78" s="29">
        <v>51159.75</v>
      </c>
      <c r="E78" s="54"/>
      <c r="F78" s="44">
        <v>0</v>
      </c>
      <c r="G78" s="44">
        <v>0</v>
      </c>
      <c r="H78" s="31">
        <f t="shared" ref="H78:H80" si="8">(D78-F78-G78)</f>
        <v>51159.75</v>
      </c>
    </row>
    <row r="79" spans="1:10" ht="18" customHeight="1" x14ac:dyDescent="0.25">
      <c r="A79" s="11" t="s">
        <v>65</v>
      </c>
      <c r="B79" s="8" t="s">
        <v>66</v>
      </c>
      <c r="D79" s="29">
        <v>355256.14</v>
      </c>
      <c r="E79" s="54"/>
      <c r="F79" s="44">
        <v>0</v>
      </c>
      <c r="G79" s="44">
        <v>0</v>
      </c>
      <c r="H79" s="31">
        <f t="shared" si="8"/>
        <v>355256.14</v>
      </c>
    </row>
    <row r="80" spans="1:10" ht="18" customHeight="1" x14ac:dyDescent="0.25">
      <c r="A80" s="11" t="s">
        <v>67</v>
      </c>
      <c r="B80" s="8" t="s">
        <v>68</v>
      </c>
      <c r="D80" s="29">
        <v>0</v>
      </c>
      <c r="E80" s="54"/>
      <c r="F80" s="29">
        <v>0</v>
      </c>
      <c r="G80" s="29">
        <v>0</v>
      </c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494870.89</v>
      </c>
      <c r="E82" s="56"/>
      <c r="F82" s="31">
        <f t="shared" si="9"/>
        <v>0</v>
      </c>
      <c r="G82" s="31">
        <f t="shared" si="9"/>
        <v>0</v>
      </c>
      <c r="H82" s="31">
        <f t="shared" si="9"/>
        <v>494870.89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29">
        <v>0</v>
      </c>
      <c r="E86" s="29">
        <v>0</v>
      </c>
      <c r="F86" s="29">
        <v>0</v>
      </c>
      <c r="G86" s="29">
        <v>0</v>
      </c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29">
        <v>0</v>
      </c>
      <c r="E87" s="29">
        <v>0</v>
      </c>
      <c r="F87" s="29">
        <v>0</v>
      </c>
      <c r="G87" s="29">
        <v>0</v>
      </c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29">
        <v>1000</v>
      </c>
      <c r="E88" s="30">
        <v>0</v>
      </c>
      <c r="F88" s="29">
        <v>0</v>
      </c>
      <c r="G88" s="29">
        <v>0</v>
      </c>
      <c r="H88" s="31">
        <f t="shared" si="10"/>
        <v>1000</v>
      </c>
    </row>
    <row r="89" spans="1:8" ht="18" customHeight="1" x14ac:dyDescent="0.25">
      <c r="A89" s="11" t="s">
        <v>76</v>
      </c>
      <c r="B89" s="8" t="s">
        <v>77</v>
      </c>
      <c r="D89" s="29">
        <v>0</v>
      </c>
      <c r="E89" s="29">
        <v>0</v>
      </c>
      <c r="F89" s="29">
        <v>0</v>
      </c>
      <c r="G89" s="29">
        <v>0</v>
      </c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29">
        <v>0</v>
      </c>
      <c r="E90" s="29">
        <v>0</v>
      </c>
      <c r="F90" s="29">
        <v>0</v>
      </c>
      <c r="G90" s="29">
        <v>0</v>
      </c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29">
        <v>9846</v>
      </c>
      <c r="E91" s="30">
        <v>0</v>
      </c>
      <c r="F91" s="29">
        <v>0</v>
      </c>
      <c r="G91" s="29">
        <v>0</v>
      </c>
      <c r="H91" s="31">
        <f t="shared" si="10"/>
        <v>9846</v>
      </c>
    </row>
    <row r="92" spans="1:8" ht="18" customHeight="1" x14ac:dyDescent="0.25">
      <c r="A92" s="11" t="s">
        <v>82</v>
      </c>
      <c r="B92" s="8" t="s">
        <v>83</v>
      </c>
      <c r="D92" s="57">
        <v>0</v>
      </c>
      <c r="E92" s="57">
        <v>0</v>
      </c>
      <c r="F92" s="57">
        <v>0</v>
      </c>
      <c r="G92" s="57">
        <v>0</v>
      </c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29">
        <v>0</v>
      </c>
      <c r="E93" s="29">
        <v>0</v>
      </c>
      <c r="F93" s="29">
        <v>0</v>
      </c>
      <c r="G93" s="29">
        <v>0</v>
      </c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29">
        <v>0</v>
      </c>
      <c r="E94" s="29">
        <v>0</v>
      </c>
      <c r="F94" s="29">
        <v>0</v>
      </c>
      <c r="G94" s="29">
        <v>0</v>
      </c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29">
        <v>0</v>
      </c>
      <c r="E95" s="29">
        <v>0</v>
      </c>
      <c r="F95" s="29">
        <v>0</v>
      </c>
      <c r="G95" s="29">
        <v>0</v>
      </c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29">
        <v>0</v>
      </c>
      <c r="E96" s="29">
        <v>0</v>
      </c>
      <c r="F96" s="29">
        <v>0</v>
      </c>
      <c r="G96" s="29">
        <v>0</v>
      </c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10846</v>
      </c>
      <c r="E98" s="31">
        <f t="shared" si="11"/>
        <v>0</v>
      </c>
      <c r="F98" s="31">
        <f t="shared" si="11"/>
        <v>0</v>
      </c>
      <c r="G98" s="31">
        <f t="shared" si="11"/>
        <v>0</v>
      </c>
      <c r="H98" s="31">
        <f t="shared" si="11"/>
        <v>10846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29">
        <v>24360</v>
      </c>
      <c r="E102" s="30">
        <v>0</v>
      </c>
      <c r="F102" s="30">
        <v>0</v>
      </c>
      <c r="G102" s="30">
        <v>0</v>
      </c>
      <c r="H102" s="31">
        <f>(D102+E102)-F102-G102</f>
        <v>24360</v>
      </c>
    </row>
    <row r="103" spans="1:8" ht="18" customHeight="1" x14ac:dyDescent="0.25">
      <c r="A103" s="11" t="s">
        <v>91</v>
      </c>
      <c r="B103" s="8" t="s">
        <v>92</v>
      </c>
      <c r="D103" s="29">
        <v>1196</v>
      </c>
      <c r="E103" s="30">
        <v>0</v>
      </c>
      <c r="F103" s="30">
        <v>0</v>
      </c>
      <c r="G103" s="30">
        <v>0</v>
      </c>
      <c r="H103" s="31">
        <f t="shared" ref="H103:H106" si="12">(D103+E103)-F103-G103</f>
        <v>1196</v>
      </c>
    </row>
    <row r="104" spans="1:8" ht="18" customHeight="1" x14ac:dyDescent="0.25">
      <c r="A104" s="11" t="s">
        <v>93</v>
      </c>
      <c r="B104" s="41"/>
      <c r="D104" s="29">
        <v>0</v>
      </c>
      <c r="E104" s="30">
        <v>0</v>
      </c>
      <c r="F104" s="30">
        <v>0</v>
      </c>
      <c r="G104" s="30">
        <v>0</v>
      </c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29">
        <v>0</v>
      </c>
      <c r="E105" s="30">
        <v>0</v>
      </c>
      <c r="F105" s="30">
        <v>0</v>
      </c>
      <c r="G105" s="30">
        <v>0</v>
      </c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29">
        <v>0</v>
      </c>
      <c r="E106" s="30">
        <v>0</v>
      </c>
      <c r="F106" s="30">
        <v>0</v>
      </c>
      <c r="G106" s="30">
        <v>0</v>
      </c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25556</v>
      </c>
      <c r="E108" s="31">
        <f t="shared" si="13"/>
        <v>0</v>
      </c>
      <c r="F108" s="31">
        <f t="shared" si="13"/>
        <v>0</v>
      </c>
      <c r="G108" s="31">
        <f t="shared" si="13"/>
        <v>0</v>
      </c>
      <c r="H108" s="31">
        <f t="shared" si="13"/>
        <v>25556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18196186</v>
      </c>
      <c r="G111" s="61"/>
      <c r="H111" s="31">
        <f>F111-G111</f>
        <v>18196186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0.68230000000000002</v>
      </c>
      <c r="F114" s="62" t="s">
        <v>280</v>
      </c>
      <c r="G114" s="63">
        <v>0.15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577712822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27787790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605500612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591199119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14301493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6">
        <v>53834287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68135780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721875.92999999993</v>
      </c>
      <c r="E141" s="68">
        <f t="shared" si="16"/>
        <v>108281.38949999999</v>
      </c>
      <c r="F141" s="68">
        <f>F36</f>
        <v>0</v>
      </c>
      <c r="G141" s="68">
        <f t="shared" si="16"/>
        <v>34883.33</v>
      </c>
      <c r="H141" s="68">
        <f t="shared" si="16"/>
        <v>795273.98949999991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7233628.2599999998</v>
      </c>
      <c r="E142" s="68">
        <f t="shared" si="17"/>
        <v>0</v>
      </c>
      <c r="F142" s="68">
        <f>F49</f>
        <v>0</v>
      </c>
      <c r="G142" s="68">
        <f t="shared" si="17"/>
        <v>5069654.3600000003</v>
      </c>
      <c r="H142" s="68">
        <f t="shared" si="17"/>
        <v>2163973.8999999994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152877361.58595088</v>
      </c>
      <c r="E143" s="68">
        <f t="shared" si="18"/>
        <v>14222101.102</v>
      </c>
      <c r="F143" s="68">
        <f>F64</f>
        <v>0</v>
      </c>
      <c r="G143" s="68">
        <f t="shared" si="18"/>
        <v>105451956.7</v>
      </c>
      <c r="H143" s="68">
        <f t="shared" si="18"/>
        <v>61647505.987950891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249401.88</v>
      </c>
      <c r="E144" s="68">
        <f t="shared" si="19"/>
        <v>0</v>
      </c>
      <c r="F144" s="68">
        <f>F74</f>
        <v>0</v>
      </c>
      <c r="G144" s="68">
        <f t="shared" si="19"/>
        <v>89786</v>
      </c>
      <c r="H144" s="68">
        <f t="shared" si="19"/>
        <v>159615.88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494870.89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494870.89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10846</v>
      </c>
      <c r="E146" s="68">
        <f t="shared" si="21"/>
        <v>0</v>
      </c>
      <c r="F146" s="68">
        <f>F98</f>
        <v>0</v>
      </c>
      <c r="G146" s="68">
        <f t="shared" si="21"/>
        <v>0</v>
      </c>
      <c r="H146" s="68">
        <f t="shared" si="21"/>
        <v>10846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25556</v>
      </c>
      <c r="E147" s="31">
        <f t="shared" si="22"/>
        <v>0</v>
      </c>
      <c r="F147" s="31">
        <f>F108</f>
        <v>0</v>
      </c>
      <c r="G147" s="31">
        <f t="shared" si="22"/>
        <v>0</v>
      </c>
      <c r="H147" s="31">
        <f t="shared" si="22"/>
        <v>25556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18196186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5298266.6890537851</v>
      </c>
      <c r="E150" s="31">
        <f>E18</f>
        <v>0</v>
      </c>
      <c r="F150" s="31">
        <f>F18</f>
        <v>0</v>
      </c>
      <c r="G150" s="31">
        <f>G18</f>
        <v>5158121.8489460498</v>
      </c>
      <c r="H150" s="31">
        <f>H18</f>
        <v>140144.84010773525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166911807.23500463</v>
      </c>
      <c r="E152" s="70">
        <f t="shared" si="24"/>
        <v>14330382.4915</v>
      </c>
      <c r="F152" s="70">
        <f t="shared" si="24"/>
        <v>0</v>
      </c>
      <c r="G152" s="70">
        <f t="shared" si="24"/>
        <v>115804402.23894605</v>
      </c>
      <c r="H152" s="70">
        <f t="shared" si="24"/>
        <v>83633973.487558633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0.14146498328519774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1.2274604251622074</v>
      </c>
    </row>
  </sheetData>
  <mergeCells count="2">
    <mergeCell ref="C2:D2"/>
    <mergeCell ref="B13:D13"/>
  </mergeCells>
  <hyperlinks>
    <hyperlink ref="C11" r:id="rId1" xr:uid="{F5F9A68E-83D8-4498-BC67-EA6F56B25336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FBC9-B175-4F63-872F-D8B35A466090}">
  <dimension ref="A1:V154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28515625" style="8" bestFit="1" customWidth="1"/>
    <col min="3" max="3" width="7.285156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35">
      <c r="B5" s="11" t="s">
        <v>404</v>
      </c>
      <c r="C5" s="72" t="s">
        <v>410</v>
      </c>
      <c r="D5" s="14"/>
      <c r="E5" s="12"/>
      <c r="F5" s="13"/>
    </row>
    <row r="6" spans="1:8" ht="18" customHeight="1" x14ac:dyDescent="0.25">
      <c r="B6" s="11" t="s">
        <v>405</v>
      </c>
      <c r="C6" s="14">
        <v>210002</v>
      </c>
      <c r="D6" s="14"/>
      <c r="E6" s="14"/>
      <c r="F6" s="15"/>
    </row>
    <row r="7" spans="1:8" ht="18" customHeight="1" x14ac:dyDescent="0.25">
      <c r="B7" s="11" t="s">
        <v>406</v>
      </c>
      <c r="C7" s="16">
        <v>8289</v>
      </c>
      <c r="D7" s="14"/>
      <c r="E7" s="16"/>
      <c r="F7" s="17"/>
    </row>
    <row r="8" spans="1:8" ht="18" customHeight="1" x14ac:dyDescent="0.25">
      <c r="C8" s="18"/>
      <c r="D8" s="14"/>
      <c r="E8" s="18"/>
      <c r="F8" s="19"/>
    </row>
    <row r="9" spans="1:8" ht="18" customHeight="1" x14ac:dyDescent="0.25">
      <c r="B9" s="11" t="s">
        <v>407</v>
      </c>
      <c r="C9" s="12" t="s">
        <v>411</v>
      </c>
      <c r="D9" s="14"/>
      <c r="E9" s="12"/>
      <c r="F9" s="13"/>
    </row>
    <row r="10" spans="1:8" ht="18" customHeight="1" x14ac:dyDescent="0.25">
      <c r="B10" s="11" t="s">
        <v>408</v>
      </c>
      <c r="C10" s="20"/>
      <c r="D10" s="14"/>
      <c r="E10" s="20"/>
      <c r="F10" s="21"/>
    </row>
    <row r="11" spans="1:8" ht="18" customHeight="1" x14ac:dyDescent="0.25">
      <c r="B11" s="11" t="s">
        <v>409</v>
      </c>
      <c r="C11" s="22" t="s">
        <v>412</v>
      </c>
      <c r="D11" s="14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22" ht="18" customHeight="1" x14ac:dyDescent="0.25">
      <c r="A17" s="26" t="s">
        <v>242</v>
      </c>
      <c r="B17" s="10" t="s">
        <v>243</v>
      </c>
    </row>
    <row r="18" spans="1:22" ht="18" customHeight="1" x14ac:dyDescent="0.25">
      <c r="A18" s="11" t="s">
        <v>5</v>
      </c>
      <c r="B18" s="8" t="s">
        <v>6</v>
      </c>
      <c r="D18" s="27">
        <v>25874451.740660984</v>
      </c>
      <c r="E18" s="27">
        <v>0</v>
      </c>
      <c r="F18" s="27">
        <v>0</v>
      </c>
      <c r="G18" s="27">
        <v>25190044.72325623</v>
      </c>
      <c r="H18" s="27">
        <v>684407.01740475465</v>
      </c>
    </row>
    <row r="19" spans="1:22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22" ht="18" customHeight="1" x14ac:dyDescent="0.25">
      <c r="A20" s="26" t="s">
        <v>245</v>
      </c>
      <c r="B20" s="10" t="s">
        <v>246</v>
      </c>
    </row>
    <row r="21" spans="1:22" ht="18" customHeight="1" x14ac:dyDescent="0.25">
      <c r="A21" s="11" t="s">
        <v>7</v>
      </c>
      <c r="B21" s="8" t="s">
        <v>8</v>
      </c>
      <c r="D21" s="73">
        <v>285707.92318065569</v>
      </c>
      <c r="E21" s="74">
        <f>D21*$E$113</f>
        <v>161045.36027274714</v>
      </c>
      <c r="F21" s="67"/>
      <c r="G21" s="61"/>
      <c r="H21" s="75">
        <f>(D21+E21)-F21-G21</f>
        <v>446753.28345340281</v>
      </c>
    </row>
    <row r="22" spans="1:22" ht="18" customHeight="1" x14ac:dyDescent="0.25">
      <c r="A22" s="11" t="s">
        <v>9</v>
      </c>
      <c r="B22" s="8" t="s">
        <v>10</v>
      </c>
      <c r="D22" s="76"/>
      <c r="E22" s="76"/>
      <c r="F22" s="76"/>
      <c r="G22" s="76"/>
      <c r="H22" s="77"/>
    </row>
    <row r="23" spans="1:22" ht="18" customHeight="1" x14ac:dyDescent="0.25">
      <c r="A23" s="11" t="s">
        <v>11</v>
      </c>
      <c r="B23" s="8" t="s">
        <v>12</v>
      </c>
      <c r="D23" s="73">
        <v>56461.599999999999</v>
      </c>
      <c r="E23" s="74">
        <f t="shared" ref="E23:E33" si="0">D23*$E$113</f>
        <v>31825.784221693535</v>
      </c>
      <c r="F23" s="67"/>
      <c r="G23" s="61"/>
      <c r="H23" s="75">
        <f>(D23+E23)-F23-G23</f>
        <v>88287.38422169353</v>
      </c>
    </row>
    <row r="24" spans="1:22" ht="18" customHeight="1" x14ac:dyDescent="0.25">
      <c r="A24" s="11" t="s">
        <v>13</v>
      </c>
      <c r="B24" s="8" t="s">
        <v>14</v>
      </c>
      <c r="D24" s="73"/>
      <c r="E24" s="74">
        <f t="shared" si="0"/>
        <v>0</v>
      </c>
      <c r="F24" s="67"/>
      <c r="G24" s="61"/>
      <c r="H24" s="75">
        <f t="shared" ref="H24:H33" si="1">(D24+E24)-F24-G24</f>
        <v>0</v>
      </c>
    </row>
    <row r="25" spans="1:22" ht="18" customHeight="1" x14ac:dyDescent="0.25">
      <c r="A25" s="11" t="s">
        <v>15</v>
      </c>
      <c r="B25" s="8" t="s">
        <v>16</v>
      </c>
      <c r="D25" s="73">
        <v>56461.599999999999</v>
      </c>
      <c r="E25" s="74">
        <f t="shared" si="0"/>
        <v>31825.784221693535</v>
      </c>
      <c r="F25" s="67"/>
      <c r="G25" s="61"/>
      <c r="H25" s="75">
        <f t="shared" si="1"/>
        <v>88287.38422169353</v>
      </c>
    </row>
    <row r="26" spans="1:22" ht="18" customHeight="1" x14ac:dyDescent="0.25">
      <c r="A26" s="11" t="s">
        <v>17</v>
      </c>
      <c r="B26" s="8" t="s">
        <v>18</v>
      </c>
      <c r="D26" s="73"/>
      <c r="E26" s="74">
        <f t="shared" si="0"/>
        <v>0</v>
      </c>
      <c r="F26" s="67"/>
      <c r="G26" s="61"/>
      <c r="H26" s="75">
        <f t="shared" si="1"/>
        <v>0</v>
      </c>
    </row>
    <row r="27" spans="1:22" ht="18" customHeight="1" x14ac:dyDescent="0.25">
      <c r="A27" s="11" t="s">
        <v>19</v>
      </c>
      <c r="B27" s="8" t="s">
        <v>20</v>
      </c>
      <c r="D27" s="73"/>
      <c r="E27" s="74">
        <f t="shared" si="0"/>
        <v>0</v>
      </c>
      <c r="F27" s="67"/>
      <c r="G27" s="61"/>
      <c r="H27" s="75">
        <f t="shared" si="1"/>
        <v>0</v>
      </c>
    </row>
    <row r="28" spans="1:22" ht="18" customHeight="1" x14ac:dyDescent="0.25">
      <c r="A28" s="11" t="s">
        <v>21</v>
      </c>
      <c r="B28" s="8" t="s">
        <v>22</v>
      </c>
      <c r="D28" s="73">
        <v>1673035</v>
      </c>
      <c r="E28" s="74">
        <f t="shared" si="0"/>
        <v>943041.83560758189</v>
      </c>
      <c r="F28" s="67"/>
      <c r="G28" s="61"/>
      <c r="H28" s="75">
        <f>(D28+E28)-F28-G28</f>
        <v>2616076.8356075818</v>
      </c>
    </row>
    <row r="29" spans="1:22" ht="18" customHeight="1" x14ac:dyDescent="0.25">
      <c r="A29" s="11" t="s">
        <v>23</v>
      </c>
      <c r="B29" s="8" t="s">
        <v>24</v>
      </c>
      <c r="D29" s="73"/>
      <c r="E29" s="74">
        <f t="shared" si="0"/>
        <v>0</v>
      </c>
      <c r="F29" s="67"/>
      <c r="G29" s="61"/>
      <c r="H29" s="75">
        <f t="shared" si="1"/>
        <v>0</v>
      </c>
    </row>
    <row r="30" spans="1:22" ht="18" customHeight="1" x14ac:dyDescent="0.25">
      <c r="A30" s="11" t="s">
        <v>25</v>
      </c>
      <c r="B30" s="32" t="s">
        <v>413</v>
      </c>
      <c r="D30" s="73">
        <v>46689.4</v>
      </c>
      <c r="E30" s="74">
        <f t="shared" si="0"/>
        <v>26317.475414092733</v>
      </c>
      <c r="F30" s="67"/>
      <c r="G30" s="61"/>
      <c r="H30" s="75">
        <f t="shared" si="1"/>
        <v>73006.875414092734</v>
      </c>
    </row>
    <row r="31" spans="1:22" ht="18" customHeight="1" x14ac:dyDescent="0.25">
      <c r="A31" s="11" t="s">
        <v>26</v>
      </c>
      <c r="B31" s="32" t="s">
        <v>414</v>
      </c>
      <c r="D31" s="73">
        <v>360631</v>
      </c>
      <c r="E31" s="74">
        <f t="shared" si="0"/>
        <v>203277.34937822452</v>
      </c>
      <c r="F31" s="67"/>
      <c r="G31" s="61"/>
      <c r="H31" s="75">
        <f t="shared" si="1"/>
        <v>563908.34937822446</v>
      </c>
      <c r="I31" s="78"/>
      <c r="J31" s="19"/>
      <c r="K31" s="19"/>
      <c r="L31" s="19"/>
      <c r="M31" s="19"/>
      <c r="N31" s="19"/>
      <c r="O31" s="19"/>
      <c r="P31" s="19"/>
    </row>
    <row r="32" spans="1:22" ht="18" customHeight="1" x14ac:dyDescent="0.25">
      <c r="A32" s="11" t="s">
        <v>27</v>
      </c>
      <c r="B32" s="46" t="s">
        <v>415</v>
      </c>
      <c r="D32" s="73">
        <v>111961</v>
      </c>
      <c r="E32" s="74">
        <f t="shared" si="0"/>
        <v>63109.203905752402</v>
      </c>
      <c r="F32" s="67"/>
      <c r="G32" s="61"/>
      <c r="H32" s="75">
        <f t="shared" si="1"/>
        <v>175070.20390575239</v>
      </c>
      <c r="Q32" s="19"/>
      <c r="R32" s="19"/>
      <c r="S32" s="19"/>
      <c r="T32" s="19"/>
      <c r="U32" s="79"/>
      <c r="V32" s="79"/>
    </row>
    <row r="33" spans="1:9" ht="18" customHeight="1" x14ac:dyDescent="0.25">
      <c r="A33" s="11" t="s">
        <v>28</v>
      </c>
      <c r="B33" s="46" t="s">
        <v>416</v>
      </c>
      <c r="D33" s="73">
        <v>77020</v>
      </c>
      <c r="E33" s="74">
        <f t="shared" si="0"/>
        <v>43413.964548557531</v>
      </c>
      <c r="F33" s="61"/>
      <c r="G33" s="61"/>
      <c r="H33" s="80">
        <f t="shared" si="1"/>
        <v>120433.96454855753</v>
      </c>
    </row>
    <row r="34" spans="1:9" ht="18" customHeight="1" x14ac:dyDescent="0.25">
      <c r="D34" s="81"/>
      <c r="H34" s="65"/>
    </row>
    <row r="35" spans="1:9" ht="18" customHeight="1" x14ac:dyDescent="0.25">
      <c r="A35" s="26" t="s">
        <v>29</v>
      </c>
      <c r="B35" s="10" t="s">
        <v>247</v>
      </c>
      <c r="C35" s="10" t="s">
        <v>248</v>
      </c>
      <c r="D35" s="82">
        <f>SUM(D21:D33)</f>
        <v>2667967.5231806557</v>
      </c>
      <c r="E35" s="82">
        <f>SUM(E21:E33)</f>
        <v>1503856.7575703431</v>
      </c>
      <c r="F35" s="82">
        <f>SUM(F21:F33)</f>
        <v>0</v>
      </c>
      <c r="G35" s="82">
        <f>SUM(G21:G33)</f>
        <v>0</v>
      </c>
      <c r="H35" s="75">
        <f>SUM(H21:H33)</f>
        <v>4171824.2807509988</v>
      </c>
      <c r="I35" s="83"/>
    </row>
    <row r="36" spans="1:9" ht="18" customHeight="1" x14ac:dyDescent="0.25">
      <c r="B36" s="10"/>
      <c r="D36" s="84"/>
      <c r="E36" s="84"/>
      <c r="F36" s="84"/>
      <c r="G36" s="84"/>
      <c r="H36" s="65"/>
    </row>
    <row r="37" spans="1:9" ht="42.75" customHeight="1" x14ac:dyDescent="0.25">
      <c r="D37" s="25" t="s">
        <v>0</v>
      </c>
      <c r="E37" s="25" t="s">
        <v>1</v>
      </c>
      <c r="F37" s="25" t="s">
        <v>2</v>
      </c>
      <c r="G37" s="25" t="s">
        <v>3</v>
      </c>
      <c r="H37" s="25" t="s">
        <v>4</v>
      </c>
    </row>
    <row r="38" spans="1:9" ht="18.75" customHeight="1" x14ac:dyDescent="0.25">
      <c r="A38" s="26" t="s">
        <v>249</v>
      </c>
      <c r="B38" s="10" t="s">
        <v>250</v>
      </c>
    </row>
    <row r="39" spans="1:9" ht="18" customHeight="1" x14ac:dyDescent="0.25">
      <c r="A39" s="11" t="s">
        <v>30</v>
      </c>
      <c r="B39" s="8" t="s">
        <v>31</v>
      </c>
      <c r="D39" s="74">
        <v>143672323.43264017</v>
      </c>
      <c r="E39" s="74">
        <f>D39*$E$113</f>
        <v>80983967.230765149</v>
      </c>
      <c r="F39" s="67"/>
      <c r="G39" s="61"/>
      <c r="H39" s="75">
        <f>(D39+E39)-F39-G39</f>
        <v>224656290.6634053</v>
      </c>
    </row>
    <row r="40" spans="1:9" ht="18" customHeight="1" x14ac:dyDescent="0.25">
      <c r="A40" s="11" t="s">
        <v>32</v>
      </c>
      <c r="B40" s="8" t="s">
        <v>33</v>
      </c>
      <c r="D40" s="73">
        <v>6286456.2599999998</v>
      </c>
      <c r="E40" s="74">
        <f>D40*$E$113</f>
        <v>3543495.055929597</v>
      </c>
      <c r="F40" s="67"/>
      <c r="G40" s="61"/>
      <c r="H40" s="75">
        <f t="shared" ref="H40:H46" si="2">(D40+E40)-F40-G40</f>
        <v>9829951.3159295972</v>
      </c>
    </row>
    <row r="41" spans="1:9" ht="18" customHeight="1" x14ac:dyDescent="0.25">
      <c r="A41" s="11" t="s">
        <v>34</v>
      </c>
      <c r="B41" s="8" t="s">
        <v>35</v>
      </c>
      <c r="D41" s="61"/>
      <c r="E41" s="67"/>
      <c r="F41" s="67"/>
      <c r="G41" s="61"/>
      <c r="H41" s="75">
        <f t="shared" si="2"/>
        <v>0</v>
      </c>
    </row>
    <row r="42" spans="1:9" ht="18" customHeight="1" x14ac:dyDescent="0.25">
      <c r="A42" s="11" t="s">
        <v>36</v>
      </c>
      <c r="B42" s="8" t="s">
        <v>37</v>
      </c>
      <c r="D42" s="61"/>
      <c r="E42" s="67"/>
      <c r="F42" s="67"/>
      <c r="G42" s="61"/>
      <c r="H42" s="75">
        <f t="shared" si="2"/>
        <v>0</v>
      </c>
    </row>
    <row r="43" spans="1:9" ht="18" customHeight="1" x14ac:dyDescent="0.25">
      <c r="A43" s="11" t="s">
        <v>38</v>
      </c>
      <c r="B43" s="32"/>
      <c r="D43" s="85"/>
      <c r="E43" s="86"/>
      <c r="F43" s="86"/>
      <c r="G43" s="85"/>
      <c r="H43" s="75">
        <f t="shared" si="2"/>
        <v>0</v>
      </c>
    </row>
    <row r="44" spans="1:9" ht="18" customHeight="1" x14ac:dyDescent="0.25">
      <c r="A44" s="11" t="s">
        <v>39</v>
      </c>
      <c r="B44" s="32"/>
      <c r="D44" s="61"/>
      <c r="E44" s="67"/>
      <c r="F44" s="67"/>
      <c r="G44" s="61"/>
      <c r="H44" s="75">
        <f t="shared" si="2"/>
        <v>0</v>
      </c>
    </row>
    <row r="45" spans="1:9" ht="18" customHeight="1" x14ac:dyDescent="0.25">
      <c r="A45" s="11" t="s">
        <v>40</v>
      </c>
      <c r="B45" s="32"/>
      <c r="D45" s="61"/>
      <c r="E45" s="67"/>
      <c r="F45" s="67"/>
      <c r="G45" s="61"/>
      <c r="H45" s="75">
        <f t="shared" si="2"/>
        <v>0</v>
      </c>
    </row>
    <row r="46" spans="1:9" ht="18" customHeight="1" x14ac:dyDescent="0.25">
      <c r="A46" s="11" t="s">
        <v>251</v>
      </c>
      <c r="B46" s="32"/>
      <c r="D46" s="61"/>
      <c r="E46" s="67"/>
      <c r="F46" s="67"/>
      <c r="G46" s="61"/>
      <c r="H46" s="75">
        <f t="shared" si="2"/>
        <v>0</v>
      </c>
    </row>
    <row r="48" spans="1:9" ht="18" customHeight="1" x14ac:dyDescent="0.25">
      <c r="A48" s="26" t="s">
        <v>41</v>
      </c>
      <c r="B48" s="10" t="s">
        <v>252</v>
      </c>
      <c r="C48" s="10" t="s">
        <v>248</v>
      </c>
      <c r="D48" s="82">
        <f t="shared" ref="D48:H48" si="3">SUM(D39:D46)</f>
        <v>149958779.69264016</v>
      </c>
      <c r="E48" s="82">
        <f t="shared" si="3"/>
        <v>84527462.28669475</v>
      </c>
      <c r="F48" s="82">
        <f>SUM(F39:F46)</f>
        <v>0</v>
      </c>
      <c r="G48" s="82">
        <f t="shared" si="3"/>
        <v>0</v>
      </c>
      <c r="H48" s="75">
        <f t="shared" si="3"/>
        <v>234486241.97933489</v>
      </c>
    </row>
    <row r="49" spans="1:8" ht="18" customHeight="1" thickBot="1" x14ac:dyDescent="0.3">
      <c r="D49" s="38"/>
      <c r="E49" s="38"/>
      <c r="F49" s="38"/>
      <c r="G49" s="38"/>
      <c r="H49" s="38"/>
    </row>
    <row r="50" spans="1:8" ht="42.75" customHeight="1" x14ac:dyDescent="0.25">
      <c r="D50" s="25" t="s">
        <v>0</v>
      </c>
      <c r="E50" s="25" t="s">
        <v>1</v>
      </c>
      <c r="F50" s="25" t="s">
        <v>2</v>
      </c>
      <c r="G50" s="25" t="s">
        <v>3</v>
      </c>
      <c r="H50" s="25" t="s">
        <v>4</v>
      </c>
    </row>
    <row r="51" spans="1:8" ht="18" customHeight="1" x14ac:dyDescent="0.25">
      <c r="A51" s="26" t="s">
        <v>253</v>
      </c>
      <c r="B51" s="39" t="s">
        <v>254</v>
      </c>
    </row>
    <row r="52" spans="1:8" ht="18" customHeight="1" x14ac:dyDescent="0.25">
      <c r="A52" s="11" t="s">
        <v>42</v>
      </c>
      <c r="B52" s="8" t="s">
        <v>43</v>
      </c>
      <c r="D52" s="87">
        <v>17810307.879999995</v>
      </c>
      <c r="E52" s="74">
        <f>D52*$E$113</f>
        <v>10039159.632578742</v>
      </c>
      <c r="F52" s="76"/>
      <c r="G52" s="74">
        <v>11610336.700000001</v>
      </c>
      <c r="H52" s="75">
        <f>(D52+E52)-F52-G52</f>
        <v>16239130.812578736</v>
      </c>
    </row>
    <row r="53" spans="1:8" ht="18" customHeight="1" x14ac:dyDescent="0.25">
      <c r="A53" s="11" t="s">
        <v>44</v>
      </c>
      <c r="B53" s="41"/>
      <c r="D53" s="61"/>
      <c r="E53" s="67"/>
      <c r="F53" s="67"/>
      <c r="G53" s="61"/>
      <c r="H53" s="75">
        <f t="shared" ref="H53:H61" si="4">(D53+E53)-F53-G53</f>
        <v>0</v>
      </c>
    </row>
    <row r="54" spans="1:8" ht="18" customHeight="1" x14ac:dyDescent="0.25">
      <c r="A54" s="11" t="s">
        <v>45</v>
      </c>
      <c r="B54" s="42"/>
      <c r="D54" s="61"/>
      <c r="E54" s="67"/>
      <c r="F54" s="67"/>
      <c r="G54" s="61"/>
      <c r="H54" s="75">
        <f t="shared" si="4"/>
        <v>0</v>
      </c>
    </row>
    <row r="55" spans="1:8" ht="18" customHeight="1" x14ac:dyDescent="0.25">
      <c r="A55" s="11" t="s">
        <v>46</v>
      </c>
      <c r="B55" s="41"/>
      <c r="D55" s="61"/>
      <c r="E55" s="67"/>
      <c r="F55" s="67"/>
      <c r="G55" s="61"/>
      <c r="H55" s="75">
        <f t="shared" si="4"/>
        <v>0</v>
      </c>
    </row>
    <row r="56" spans="1:8" ht="18" customHeight="1" x14ac:dyDescent="0.25">
      <c r="A56" s="11" t="s">
        <v>47</v>
      </c>
      <c r="B56" s="41"/>
      <c r="D56" s="61"/>
      <c r="E56" s="67"/>
      <c r="F56" s="67"/>
      <c r="G56" s="61"/>
      <c r="H56" s="75">
        <f t="shared" si="4"/>
        <v>0</v>
      </c>
    </row>
    <row r="57" spans="1:8" ht="18" customHeight="1" x14ac:dyDescent="0.25">
      <c r="A57" s="11" t="s">
        <v>48</v>
      </c>
      <c r="B57" s="41"/>
      <c r="D57" s="61"/>
      <c r="E57" s="67"/>
      <c r="F57" s="67"/>
      <c r="G57" s="61"/>
      <c r="H57" s="75">
        <f>(D57+E57)-F57-G57</f>
        <v>0</v>
      </c>
    </row>
    <row r="58" spans="1:8" ht="18" customHeight="1" x14ac:dyDescent="0.25">
      <c r="A58" s="11" t="s">
        <v>49</v>
      </c>
      <c r="B58" s="43"/>
      <c r="D58" s="88"/>
      <c r="E58" s="89"/>
      <c r="F58" s="89"/>
      <c r="G58" s="88"/>
      <c r="H58" s="75">
        <f t="shared" si="4"/>
        <v>0</v>
      </c>
    </row>
    <row r="59" spans="1:8" ht="18" customHeight="1" x14ac:dyDescent="0.25">
      <c r="A59" s="11" t="s">
        <v>50</v>
      </c>
      <c r="B59" s="46"/>
      <c r="C59" s="19"/>
      <c r="D59" s="76"/>
      <c r="E59" s="76"/>
      <c r="F59" s="76"/>
      <c r="G59" s="76"/>
      <c r="H59" s="75">
        <f t="shared" si="4"/>
        <v>0</v>
      </c>
    </row>
    <row r="60" spans="1:8" ht="18" customHeight="1" x14ac:dyDescent="0.25">
      <c r="A60" s="11" t="s">
        <v>51</v>
      </c>
      <c r="B60" s="46"/>
      <c r="C60" s="19"/>
      <c r="D60" s="76"/>
      <c r="E60" s="76"/>
      <c r="F60" s="76"/>
      <c r="G60" s="76"/>
      <c r="H60" s="75">
        <f t="shared" si="4"/>
        <v>0</v>
      </c>
    </row>
    <row r="61" spans="1:8" ht="18" customHeight="1" x14ac:dyDescent="0.25">
      <c r="A61" s="11" t="s">
        <v>52</v>
      </c>
      <c r="B61" s="46"/>
      <c r="C61" s="19"/>
      <c r="D61" s="76"/>
      <c r="E61" s="76"/>
      <c r="F61" s="76"/>
      <c r="G61" s="76"/>
      <c r="H61" s="75">
        <f t="shared" si="4"/>
        <v>0</v>
      </c>
    </row>
    <row r="62" spans="1:8" ht="18" customHeight="1" x14ac:dyDescent="0.25">
      <c r="A62" s="11"/>
      <c r="E62" s="47"/>
      <c r="F62" s="48"/>
    </row>
    <row r="63" spans="1:8" ht="18" customHeight="1" x14ac:dyDescent="0.25">
      <c r="A63" s="11" t="s">
        <v>53</v>
      </c>
      <c r="B63" s="10" t="s">
        <v>256</v>
      </c>
      <c r="C63" s="10" t="s">
        <v>248</v>
      </c>
      <c r="D63" s="82">
        <f>SUM(D52:D61)</f>
        <v>17810307.879999995</v>
      </c>
      <c r="E63" s="82">
        <f t="shared" ref="E63:G63" si="5">SUM(E52:E61)</f>
        <v>10039159.632578742</v>
      </c>
      <c r="F63" s="82">
        <f t="shared" si="5"/>
        <v>0</v>
      </c>
      <c r="G63" s="82">
        <f t="shared" si="5"/>
        <v>11610336.700000001</v>
      </c>
      <c r="H63" s="75">
        <f>SUM(H52:H61)</f>
        <v>16239130.812578736</v>
      </c>
    </row>
    <row r="64" spans="1:8" ht="18" customHeight="1" x14ac:dyDescent="0.25">
      <c r="D64" s="49"/>
      <c r="E64" s="49"/>
      <c r="F64" s="49"/>
      <c r="G64" s="49"/>
      <c r="H64" s="49"/>
    </row>
    <row r="65" spans="1:10" ht="42.75" customHeight="1" x14ac:dyDescent="0.25">
      <c r="D65" s="25" t="s">
        <v>0</v>
      </c>
      <c r="E65" s="25" t="s">
        <v>1</v>
      </c>
      <c r="F65" s="25" t="s">
        <v>2</v>
      </c>
      <c r="G65" s="25" t="s">
        <v>3</v>
      </c>
      <c r="H65" s="25" t="s">
        <v>4</v>
      </c>
    </row>
    <row r="66" spans="1:10" ht="18" customHeight="1" x14ac:dyDescent="0.25">
      <c r="A66" s="26" t="s">
        <v>257</v>
      </c>
      <c r="B66" s="10" t="s">
        <v>258</v>
      </c>
      <c r="D66" s="50"/>
      <c r="E66" s="48"/>
      <c r="F66" s="48"/>
      <c r="G66" s="50"/>
      <c r="H66" s="48"/>
    </row>
    <row r="67" spans="1:10" ht="18" customHeight="1" x14ac:dyDescent="0.25">
      <c r="A67" s="11" t="s">
        <v>54</v>
      </c>
      <c r="B67" s="8" t="s">
        <v>55</v>
      </c>
      <c r="D67" s="87">
        <v>1636510.1492844061</v>
      </c>
      <c r="E67" s="67"/>
      <c r="F67" s="67"/>
      <c r="G67" s="90"/>
      <c r="H67" s="75">
        <f>(D67+E67)-F67-G67</f>
        <v>1636510.1492844061</v>
      </c>
      <c r="J67" s="51"/>
    </row>
    <row r="68" spans="1:10" ht="18" customHeight="1" x14ac:dyDescent="0.25">
      <c r="A68" s="11" t="s">
        <v>56</v>
      </c>
      <c r="B68" s="8" t="s">
        <v>57</v>
      </c>
      <c r="D68" s="90"/>
      <c r="E68" s="67"/>
      <c r="F68" s="67"/>
      <c r="G68" s="90"/>
      <c r="H68" s="75">
        <f t="shared" ref="H68:H71" si="6">(D68+E68)-F68-G68</f>
        <v>0</v>
      </c>
    </row>
    <row r="69" spans="1:10" ht="18" customHeight="1" x14ac:dyDescent="0.25">
      <c r="A69" s="11" t="s">
        <v>58</v>
      </c>
      <c r="B69" s="41"/>
      <c r="C69" s="10"/>
      <c r="D69" s="88"/>
      <c r="E69" s="67"/>
      <c r="F69" s="89"/>
      <c r="G69" s="88"/>
      <c r="H69" s="75">
        <f t="shared" si="6"/>
        <v>0</v>
      </c>
    </row>
    <row r="70" spans="1:10" ht="18" customHeight="1" x14ac:dyDescent="0.25">
      <c r="A70" s="11" t="s">
        <v>259</v>
      </c>
      <c r="B70" s="41"/>
      <c r="C70" s="10"/>
      <c r="D70" s="88"/>
      <c r="E70" s="67"/>
      <c r="F70" s="89"/>
      <c r="G70" s="88"/>
      <c r="H70" s="75">
        <f t="shared" si="6"/>
        <v>0</v>
      </c>
    </row>
    <row r="71" spans="1:10" ht="18" customHeight="1" x14ac:dyDescent="0.25">
      <c r="A71" s="11" t="s">
        <v>260</v>
      </c>
      <c r="B71" s="42"/>
      <c r="C71" s="10"/>
      <c r="D71" s="61"/>
      <c r="E71" s="67"/>
      <c r="F71" s="67"/>
      <c r="G71" s="61"/>
      <c r="H71" s="75">
        <f t="shared" si="6"/>
        <v>0</v>
      </c>
    </row>
    <row r="72" spans="1:10" ht="18" customHeight="1" x14ac:dyDescent="0.25">
      <c r="A72" s="11"/>
      <c r="C72" s="10"/>
      <c r="D72" s="52"/>
      <c r="E72" s="48"/>
      <c r="F72" s="48"/>
      <c r="G72" s="52"/>
      <c r="H72" s="48"/>
    </row>
    <row r="73" spans="1:10" ht="18" customHeight="1" x14ac:dyDescent="0.25">
      <c r="A73" s="26" t="s">
        <v>59</v>
      </c>
      <c r="B73" s="10" t="s">
        <v>261</v>
      </c>
      <c r="C73" s="10" t="s">
        <v>248</v>
      </c>
      <c r="D73" s="82">
        <f t="shared" ref="D73:H73" si="7">SUM(D67:D71)</f>
        <v>1636510.1492844061</v>
      </c>
      <c r="E73" s="91">
        <f t="shared" si="7"/>
        <v>0</v>
      </c>
      <c r="F73" s="91">
        <f t="shared" si="7"/>
        <v>0</v>
      </c>
      <c r="G73" s="82">
        <f t="shared" si="7"/>
        <v>0</v>
      </c>
      <c r="H73" s="75">
        <f t="shared" si="7"/>
        <v>1636510.1492844061</v>
      </c>
    </row>
    <row r="74" spans="1:10" ht="42.75" customHeight="1" x14ac:dyDescent="0.25">
      <c r="D74" s="25" t="s">
        <v>0</v>
      </c>
      <c r="E74" s="25" t="s">
        <v>1</v>
      </c>
      <c r="F74" s="25" t="s">
        <v>2</v>
      </c>
      <c r="G74" s="25" t="s">
        <v>3</v>
      </c>
      <c r="H74" s="25" t="s">
        <v>4</v>
      </c>
    </row>
    <row r="75" spans="1:10" ht="18" customHeight="1" x14ac:dyDescent="0.25">
      <c r="A75" s="26" t="s">
        <v>262</v>
      </c>
      <c r="B75" s="10" t="s">
        <v>60</v>
      </c>
    </row>
    <row r="76" spans="1:10" ht="18" customHeight="1" x14ac:dyDescent="0.25">
      <c r="A76" s="11" t="s">
        <v>61</v>
      </c>
      <c r="B76" s="8" t="s">
        <v>62</v>
      </c>
      <c r="D76" s="61">
        <v>122000</v>
      </c>
      <c r="E76" s="54"/>
      <c r="F76" s="86"/>
      <c r="G76" s="61"/>
      <c r="H76" s="75">
        <f>(D76-F76-G76)</f>
        <v>122000</v>
      </c>
    </row>
    <row r="77" spans="1:10" ht="18" customHeight="1" x14ac:dyDescent="0.25">
      <c r="A77" s="11" t="s">
        <v>63</v>
      </c>
      <c r="B77" s="8" t="s">
        <v>64</v>
      </c>
      <c r="D77" s="61">
        <v>15782.908999999998</v>
      </c>
      <c r="E77" s="54"/>
      <c r="F77" s="86"/>
      <c r="G77" s="61"/>
      <c r="H77" s="75">
        <f t="shared" ref="H77:H79" si="8">(D77-F77-G77)</f>
        <v>15782.908999999998</v>
      </c>
    </row>
    <row r="78" spans="1:10" ht="18" customHeight="1" x14ac:dyDescent="0.25">
      <c r="A78" s="11" t="s">
        <v>65</v>
      </c>
      <c r="B78" s="8" t="s">
        <v>66</v>
      </c>
      <c r="D78" s="61"/>
      <c r="E78" s="54"/>
      <c r="F78" s="86"/>
      <c r="G78" s="61"/>
      <c r="H78" s="75">
        <f t="shared" si="8"/>
        <v>0</v>
      </c>
    </row>
    <row r="79" spans="1:10" ht="18" customHeight="1" x14ac:dyDescent="0.25">
      <c r="A79" s="11" t="s">
        <v>67</v>
      </c>
      <c r="B79" s="8" t="s">
        <v>68</v>
      </c>
      <c r="D79" s="61"/>
      <c r="E79" s="54"/>
      <c r="F79" s="86"/>
      <c r="G79" s="61"/>
      <c r="H79" s="75">
        <f t="shared" si="8"/>
        <v>0</v>
      </c>
    </row>
    <row r="80" spans="1:10" ht="18" customHeight="1" x14ac:dyDescent="0.25">
      <c r="A80" s="11"/>
      <c r="H80" s="55"/>
    </row>
    <row r="81" spans="1:16" ht="18" customHeight="1" x14ac:dyDescent="0.25">
      <c r="A81" s="11" t="s">
        <v>69</v>
      </c>
      <c r="B81" s="10" t="s">
        <v>263</v>
      </c>
      <c r="C81" s="10" t="s">
        <v>248</v>
      </c>
      <c r="D81" s="82">
        <f t="shared" ref="D81:H81" si="9">SUM(D76:D79)</f>
        <v>137782.90899999999</v>
      </c>
      <c r="E81" s="56"/>
      <c r="F81" s="82">
        <f t="shared" si="9"/>
        <v>0</v>
      </c>
      <c r="G81" s="82">
        <f t="shared" si="9"/>
        <v>0</v>
      </c>
      <c r="H81" s="75">
        <f t="shared" si="9"/>
        <v>137782.90899999999</v>
      </c>
    </row>
    <row r="82" spans="1:16" ht="18" customHeight="1" thickBot="1" x14ac:dyDescent="0.3">
      <c r="A82" s="11"/>
      <c r="D82" s="38"/>
      <c r="E82" s="38"/>
      <c r="F82" s="38"/>
      <c r="G82" s="38"/>
      <c r="H82" s="38"/>
    </row>
    <row r="83" spans="1:16" ht="42.75" customHeight="1" x14ac:dyDescent="0.25">
      <c r="D83" s="25" t="s">
        <v>0</v>
      </c>
      <c r="E83" s="25" t="s">
        <v>1</v>
      </c>
      <c r="F83" s="25" t="s">
        <v>2</v>
      </c>
      <c r="G83" s="25" t="s">
        <v>3</v>
      </c>
      <c r="H83" s="25" t="s">
        <v>4</v>
      </c>
    </row>
    <row r="84" spans="1:16" ht="18" customHeight="1" x14ac:dyDescent="0.25">
      <c r="A84" s="26" t="s">
        <v>264</v>
      </c>
      <c r="B84" s="10" t="s">
        <v>265</v>
      </c>
    </row>
    <row r="85" spans="1:16" ht="18" customHeight="1" x14ac:dyDescent="0.25">
      <c r="A85" s="11" t="s">
        <v>70</v>
      </c>
      <c r="B85" s="8" t="s">
        <v>71</v>
      </c>
      <c r="D85" s="61"/>
      <c r="E85" s="67"/>
      <c r="F85" s="67"/>
      <c r="G85" s="61"/>
      <c r="H85" s="75">
        <f>(D85+E85)-F85-G85</f>
        <v>0</v>
      </c>
    </row>
    <row r="86" spans="1:16" ht="18" customHeight="1" x14ac:dyDescent="0.25">
      <c r="A86" s="11" t="s">
        <v>72</v>
      </c>
      <c r="B86" s="8" t="s">
        <v>73</v>
      </c>
      <c r="D86" s="61"/>
      <c r="E86" s="67"/>
      <c r="F86" s="67"/>
      <c r="G86" s="61"/>
      <c r="H86" s="75">
        <f t="shared" ref="H86:H94" si="10">(D86+E86)-F86-G86</f>
        <v>0</v>
      </c>
    </row>
    <row r="87" spans="1:16" ht="18" customHeight="1" x14ac:dyDescent="0.25">
      <c r="A87" s="11" t="s">
        <v>74</v>
      </c>
      <c r="B87" s="8" t="s">
        <v>75</v>
      </c>
      <c r="D87" s="61"/>
      <c r="E87" s="67"/>
      <c r="F87" s="67"/>
      <c r="G87" s="61"/>
      <c r="H87" s="75">
        <f t="shared" si="10"/>
        <v>0</v>
      </c>
    </row>
    <row r="88" spans="1:16" ht="18" customHeight="1" x14ac:dyDescent="0.25">
      <c r="A88" s="11" t="s">
        <v>76</v>
      </c>
      <c r="B88" s="8" t="s">
        <v>77</v>
      </c>
      <c r="D88" s="61"/>
      <c r="E88" s="67"/>
      <c r="F88" s="67"/>
      <c r="G88" s="61"/>
      <c r="H88" s="75">
        <f t="shared" si="10"/>
        <v>0</v>
      </c>
    </row>
    <row r="89" spans="1:16" ht="18" customHeight="1" x14ac:dyDescent="0.25">
      <c r="A89" s="11" t="s">
        <v>78</v>
      </c>
      <c r="B89" s="8" t="s">
        <v>79</v>
      </c>
      <c r="D89" s="61"/>
      <c r="E89" s="67"/>
      <c r="F89" s="67"/>
      <c r="G89" s="61"/>
      <c r="H89" s="75">
        <f t="shared" si="10"/>
        <v>0</v>
      </c>
    </row>
    <row r="90" spans="1:16" ht="18" customHeight="1" x14ac:dyDescent="0.25">
      <c r="A90" s="11" t="s">
        <v>80</v>
      </c>
      <c r="B90" s="8" t="s">
        <v>81</v>
      </c>
      <c r="D90" s="61">
        <v>77376</v>
      </c>
      <c r="E90" s="67">
        <v>43615</v>
      </c>
      <c r="F90" s="67"/>
      <c r="G90" s="61"/>
      <c r="H90" s="75">
        <f t="shared" si="10"/>
        <v>120991</v>
      </c>
    </row>
    <row r="91" spans="1:16" ht="18" customHeight="1" x14ac:dyDescent="0.25">
      <c r="A91" s="11" t="s">
        <v>82</v>
      </c>
      <c r="B91" s="8" t="s">
        <v>83</v>
      </c>
      <c r="D91" s="92"/>
      <c r="E91" s="67"/>
      <c r="F91" s="93"/>
      <c r="G91" s="92"/>
      <c r="H91" s="75">
        <f t="shared" si="10"/>
        <v>0</v>
      </c>
      <c r="I91" s="78"/>
      <c r="J91" s="19"/>
      <c r="K91" s="19"/>
      <c r="L91" s="19"/>
      <c r="M91" s="19"/>
      <c r="N91" s="19"/>
      <c r="O91" s="19"/>
      <c r="P91" s="19"/>
    </row>
    <row r="92" spans="1:16" ht="18" customHeight="1" x14ac:dyDescent="0.25">
      <c r="A92" s="11" t="s">
        <v>84</v>
      </c>
      <c r="B92" s="8" t="s">
        <v>85</v>
      </c>
      <c r="D92" s="61">
        <v>340731.32</v>
      </c>
      <c r="E92" s="67">
        <v>192060</v>
      </c>
      <c r="F92" s="67"/>
      <c r="G92" s="61"/>
      <c r="H92" s="75">
        <f>(D92+E92)-F92-G92</f>
        <v>532791.32000000007</v>
      </c>
      <c r="I92" s="78"/>
      <c r="J92" s="19"/>
      <c r="K92" s="19"/>
      <c r="L92" s="19"/>
      <c r="M92" s="19"/>
      <c r="N92" s="19"/>
      <c r="O92" s="19"/>
      <c r="P92" s="19"/>
    </row>
    <row r="93" spans="1:16" ht="18" customHeight="1" x14ac:dyDescent="0.25">
      <c r="A93" s="11" t="s">
        <v>86</v>
      </c>
      <c r="B93" s="41"/>
      <c r="D93" s="61"/>
      <c r="E93" s="67"/>
      <c r="F93" s="67"/>
      <c r="G93" s="61"/>
      <c r="H93" s="75"/>
    </row>
    <row r="94" spans="1:16" ht="18" customHeight="1" x14ac:dyDescent="0.25">
      <c r="A94" s="11" t="s">
        <v>87</v>
      </c>
      <c r="B94" s="41"/>
      <c r="D94" s="61"/>
      <c r="E94" s="67"/>
      <c r="F94" s="67"/>
      <c r="G94" s="61"/>
      <c r="H94" s="75">
        <f t="shared" si="10"/>
        <v>0</v>
      </c>
    </row>
    <row r="95" spans="1:16" ht="18" customHeight="1" x14ac:dyDescent="0.25">
      <c r="A95" s="11" t="s">
        <v>266</v>
      </c>
      <c r="B95" s="41"/>
      <c r="D95" s="94"/>
      <c r="E95" s="94"/>
      <c r="F95" s="94"/>
      <c r="G95" s="94"/>
      <c r="H95" s="95"/>
    </row>
    <row r="96" spans="1:16" ht="15" x14ac:dyDescent="0.25">
      <c r="A96" s="11"/>
      <c r="I96" s="83"/>
    </row>
    <row r="97" spans="1:9" ht="15" x14ac:dyDescent="0.25">
      <c r="A97" s="26" t="s">
        <v>88</v>
      </c>
      <c r="B97" s="10" t="s">
        <v>267</v>
      </c>
      <c r="C97" s="10" t="s">
        <v>248</v>
      </c>
      <c r="D97" s="82">
        <v>418107</v>
      </c>
      <c r="E97" s="82">
        <v>235675</v>
      </c>
      <c r="F97" s="82">
        <f>SUM(F85:F94)</f>
        <v>0</v>
      </c>
      <c r="G97" s="82">
        <f>SUM(G85:G94)</f>
        <v>0</v>
      </c>
      <c r="H97" s="75">
        <v>653782</v>
      </c>
      <c r="I97" s="96"/>
    </row>
    <row r="98" spans="1:9" ht="15.75" thickBot="1" x14ac:dyDescent="0.3">
      <c r="B98" s="10"/>
      <c r="D98" s="38"/>
      <c r="E98" s="38"/>
      <c r="F98" s="38"/>
      <c r="G98" s="38"/>
      <c r="H98" s="38"/>
    </row>
    <row r="99" spans="1:9" ht="42.75" customHeight="1" x14ac:dyDescent="0.25">
      <c r="D99" s="25" t="s">
        <v>0</v>
      </c>
      <c r="E99" s="25" t="s">
        <v>1</v>
      </c>
      <c r="F99" s="25" t="s">
        <v>2</v>
      </c>
      <c r="G99" s="25" t="s">
        <v>3</v>
      </c>
      <c r="H99" s="25" t="s">
        <v>4</v>
      </c>
    </row>
    <row r="100" spans="1:9" ht="18" customHeight="1" x14ac:dyDescent="0.25">
      <c r="A100" s="26" t="s">
        <v>268</v>
      </c>
      <c r="B100" s="10" t="s">
        <v>269</v>
      </c>
    </row>
    <row r="101" spans="1:9" ht="18" customHeight="1" x14ac:dyDescent="0.25">
      <c r="A101" s="11" t="s">
        <v>89</v>
      </c>
      <c r="B101" s="8" t="s">
        <v>90</v>
      </c>
      <c r="D101" s="61">
        <v>12500</v>
      </c>
      <c r="E101" s="67">
        <v>7046</v>
      </c>
      <c r="F101" s="67"/>
      <c r="G101" s="61"/>
      <c r="H101" s="75">
        <f>(D101+E101)-F101-G101</f>
        <v>19546</v>
      </c>
    </row>
    <row r="102" spans="1:9" ht="18" customHeight="1" x14ac:dyDescent="0.25">
      <c r="A102" s="11" t="s">
        <v>91</v>
      </c>
      <c r="B102" s="8" t="s">
        <v>92</v>
      </c>
      <c r="D102" s="61">
        <v>12500</v>
      </c>
      <c r="E102" s="67">
        <v>7046</v>
      </c>
      <c r="F102" s="67"/>
      <c r="G102" s="61"/>
      <c r="H102" s="75">
        <f t="shared" ref="H102:H105" si="11">(D102+E102)-F102-G102</f>
        <v>19546</v>
      </c>
    </row>
    <row r="103" spans="1:9" ht="18" customHeight="1" x14ac:dyDescent="0.25">
      <c r="A103" s="11" t="s">
        <v>93</v>
      </c>
      <c r="B103" s="41"/>
      <c r="D103" s="61"/>
      <c r="E103" s="67"/>
      <c r="F103" s="67"/>
      <c r="G103" s="61"/>
      <c r="H103" s="75">
        <f t="shared" si="11"/>
        <v>0</v>
      </c>
    </row>
    <row r="104" spans="1:9" ht="18" customHeight="1" x14ac:dyDescent="0.25">
      <c r="A104" s="11" t="s">
        <v>94</v>
      </c>
      <c r="B104" s="41"/>
      <c r="D104" s="61"/>
      <c r="E104" s="67"/>
      <c r="F104" s="67"/>
      <c r="G104" s="61"/>
      <c r="H104" s="75">
        <f t="shared" si="11"/>
        <v>0</v>
      </c>
    </row>
    <row r="105" spans="1:9" ht="18" customHeight="1" x14ac:dyDescent="0.25">
      <c r="A105" s="11" t="s">
        <v>270</v>
      </c>
      <c r="B105" s="41"/>
      <c r="D105" s="61"/>
      <c r="E105" s="67"/>
      <c r="F105" s="67"/>
      <c r="G105" s="61"/>
      <c r="H105" s="75">
        <f t="shared" si="11"/>
        <v>0</v>
      </c>
    </row>
    <row r="106" spans="1:9" ht="18" customHeight="1" x14ac:dyDescent="0.25">
      <c r="B106" s="10"/>
    </row>
    <row r="107" spans="1:9" ht="18" customHeight="1" x14ac:dyDescent="0.25">
      <c r="A107" s="26" t="s">
        <v>95</v>
      </c>
      <c r="B107" s="10" t="s">
        <v>271</v>
      </c>
      <c r="C107" s="10" t="s">
        <v>248</v>
      </c>
      <c r="D107" s="82">
        <f t="shared" ref="D107:H107" si="12">SUM(D101:D105)</f>
        <v>25000</v>
      </c>
      <c r="E107" s="82">
        <f t="shared" si="12"/>
        <v>14092</v>
      </c>
      <c r="F107" s="82">
        <f t="shared" si="12"/>
        <v>0</v>
      </c>
      <c r="G107" s="82">
        <f t="shared" si="12"/>
        <v>0</v>
      </c>
      <c r="H107" s="75">
        <f t="shared" si="12"/>
        <v>39092</v>
      </c>
    </row>
    <row r="108" spans="1:9" ht="15.75" thickBot="1" x14ac:dyDescent="0.3">
      <c r="A108" s="58"/>
      <c r="B108" s="59"/>
      <c r="C108" s="60"/>
      <c r="D108" s="38"/>
      <c r="E108" s="38"/>
      <c r="F108" s="38"/>
      <c r="G108" s="38"/>
      <c r="H108" s="38"/>
    </row>
    <row r="109" spans="1:9" ht="26.25" x14ac:dyDescent="0.25">
      <c r="A109" s="26" t="s">
        <v>272</v>
      </c>
      <c r="B109" s="10" t="s">
        <v>273</v>
      </c>
      <c r="F109" s="25"/>
      <c r="G109" s="25" t="s">
        <v>274</v>
      </c>
      <c r="H109" s="25" t="s">
        <v>4</v>
      </c>
    </row>
    <row r="110" spans="1:9" ht="18" customHeight="1" x14ac:dyDescent="0.25">
      <c r="A110" s="26" t="s">
        <v>96</v>
      </c>
      <c r="B110" s="10" t="s">
        <v>97</v>
      </c>
      <c r="E110" s="10" t="s">
        <v>275</v>
      </c>
      <c r="F110" s="97">
        <v>22233000</v>
      </c>
      <c r="G110" s="61"/>
      <c r="H110" s="75">
        <f>F110-G110</f>
        <v>22233000</v>
      </c>
    </row>
    <row r="111" spans="1:9" ht="18" customHeight="1" x14ac:dyDescent="0.25">
      <c r="B111" s="10"/>
      <c r="D111" s="10"/>
    </row>
    <row r="112" spans="1:9" ht="18" customHeight="1" x14ac:dyDescent="0.25">
      <c r="A112" s="26"/>
      <c r="B112" s="10" t="s">
        <v>276</v>
      </c>
    </row>
    <row r="113" spans="1:8" ht="18" customHeight="1" x14ac:dyDescent="0.25">
      <c r="A113" s="11" t="s">
        <v>277</v>
      </c>
      <c r="B113" s="8" t="s">
        <v>278</v>
      </c>
      <c r="D113" s="62" t="s">
        <v>279</v>
      </c>
      <c r="E113" s="98">
        <v>0.56367131327651954</v>
      </c>
      <c r="F113" s="62" t="s">
        <v>280</v>
      </c>
      <c r="G113" s="63"/>
    </row>
    <row r="114" spans="1:8" ht="18" customHeight="1" x14ac:dyDescent="0.25">
      <c r="A114" s="11"/>
      <c r="B114" s="10"/>
      <c r="E114" s="81"/>
      <c r="F114" s="19"/>
    </row>
    <row r="115" spans="1:8" ht="18" customHeight="1" x14ac:dyDescent="0.25">
      <c r="A115" s="11" t="s">
        <v>281</v>
      </c>
      <c r="B115" s="10" t="s">
        <v>282</v>
      </c>
      <c r="E115" s="81"/>
      <c r="F115" s="19"/>
    </row>
    <row r="116" spans="1:8" ht="18" customHeight="1" x14ac:dyDescent="0.25">
      <c r="A116" s="11" t="s">
        <v>98</v>
      </c>
      <c r="B116" s="8" t="s">
        <v>99</v>
      </c>
      <c r="E116" s="97">
        <v>1898550000</v>
      </c>
      <c r="F116" s="64"/>
    </row>
    <row r="117" spans="1:8" ht="18" customHeight="1" x14ac:dyDescent="0.25">
      <c r="A117" s="11" t="s">
        <v>100</v>
      </c>
      <c r="B117" s="8" t="s">
        <v>101</v>
      </c>
      <c r="E117" s="97">
        <v>267690000</v>
      </c>
      <c r="F117" s="64"/>
    </row>
    <row r="118" spans="1:8" ht="18" customHeight="1" x14ac:dyDescent="0.25">
      <c r="A118" s="11" t="s">
        <v>102</v>
      </c>
      <c r="B118" s="10" t="s">
        <v>103</v>
      </c>
      <c r="E118" s="75">
        <f>SUM(E116:E117)</f>
        <v>2166240000</v>
      </c>
      <c r="F118" s="65"/>
    </row>
    <row r="119" spans="1:8" ht="18" customHeight="1" x14ac:dyDescent="0.25">
      <c r="A119" s="11"/>
      <c r="B119" s="10"/>
      <c r="E119" s="81"/>
      <c r="F119" s="19"/>
    </row>
    <row r="120" spans="1:8" ht="18" customHeight="1" x14ac:dyDescent="0.25">
      <c r="A120" s="11" t="s">
        <v>104</v>
      </c>
      <c r="B120" s="10" t="s">
        <v>105</v>
      </c>
      <c r="E120" s="97">
        <v>2117678000</v>
      </c>
      <c r="F120" s="64"/>
    </row>
    <row r="121" spans="1:8" ht="18" customHeight="1" x14ac:dyDescent="0.25">
      <c r="A121" s="11"/>
      <c r="E121" s="83"/>
      <c r="F121" s="19"/>
    </row>
    <row r="122" spans="1:8" ht="18" customHeight="1" x14ac:dyDescent="0.25">
      <c r="A122" s="11" t="s">
        <v>106</v>
      </c>
      <c r="B122" s="10" t="s">
        <v>107</v>
      </c>
      <c r="E122" s="97">
        <f>+E118-E120</f>
        <v>48562000</v>
      </c>
      <c r="F122" s="64"/>
    </row>
    <row r="123" spans="1:8" ht="18" customHeight="1" x14ac:dyDescent="0.25">
      <c r="A123" s="11"/>
      <c r="E123" s="83"/>
      <c r="F123" s="19"/>
    </row>
    <row r="124" spans="1:8" ht="18" customHeight="1" x14ac:dyDescent="0.25">
      <c r="A124" s="11" t="s">
        <v>108</v>
      </c>
      <c r="B124" s="10" t="s">
        <v>109</v>
      </c>
      <c r="E124" s="97">
        <v>54496000</v>
      </c>
      <c r="F124" s="64"/>
    </row>
    <row r="125" spans="1:8" ht="18" customHeight="1" x14ac:dyDescent="0.25">
      <c r="A125" s="11"/>
      <c r="E125" s="83"/>
      <c r="F125" s="19"/>
    </row>
    <row r="126" spans="1:8" ht="18" customHeight="1" x14ac:dyDescent="0.25">
      <c r="A126" s="11" t="s">
        <v>110</v>
      </c>
      <c r="B126" s="10" t="s">
        <v>111</v>
      </c>
      <c r="E126" s="97">
        <f>+E122+E124</f>
        <v>103058000</v>
      </c>
      <c r="F126" s="64"/>
    </row>
    <row r="127" spans="1:8" ht="15" x14ac:dyDescent="0.25">
      <c r="A127" s="11"/>
    </row>
    <row r="128" spans="1:8" ht="42.75" customHeight="1" x14ac:dyDescent="0.25">
      <c r="D128" s="25" t="s">
        <v>0</v>
      </c>
      <c r="E128" s="25" t="s">
        <v>1</v>
      </c>
      <c r="F128" s="25" t="s">
        <v>2</v>
      </c>
      <c r="G128" s="25" t="s">
        <v>3</v>
      </c>
      <c r="H128" s="25" t="s">
        <v>4</v>
      </c>
    </row>
    <row r="129" spans="1:8" ht="18" customHeight="1" x14ac:dyDescent="0.25">
      <c r="A129" s="26" t="s">
        <v>283</v>
      </c>
      <c r="B129" s="10" t="s">
        <v>284</v>
      </c>
    </row>
    <row r="130" spans="1:8" ht="18" customHeight="1" x14ac:dyDescent="0.25">
      <c r="A130" s="11" t="s">
        <v>112</v>
      </c>
      <c r="B130" s="8" t="s">
        <v>113</v>
      </c>
      <c r="D130" s="61"/>
      <c r="E130" s="67"/>
      <c r="F130" s="67"/>
      <c r="G130" s="61"/>
      <c r="H130" s="75">
        <f>(D130+E130)-F130-G130</f>
        <v>0</v>
      </c>
    </row>
    <row r="131" spans="1:8" ht="18" customHeight="1" x14ac:dyDescent="0.25">
      <c r="A131" s="11" t="s">
        <v>114</v>
      </c>
      <c r="B131" s="8" t="s">
        <v>115</v>
      </c>
      <c r="D131" s="61"/>
      <c r="E131" s="67"/>
      <c r="F131" s="67"/>
      <c r="G131" s="61"/>
      <c r="H131" s="75">
        <f t="shared" ref="H131:H134" si="13">(D131+E131)-F131-G131</f>
        <v>0</v>
      </c>
    </row>
    <row r="132" spans="1:8" ht="18" customHeight="1" x14ac:dyDescent="0.25">
      <c r="A132" s="11" t="s">
        <v>285</v>
      </c>
      <c r="B132" s="32"/>
      <c r="D132" s="61"/>
      <c r="E132" s="67"/>
      <c r="F132" s="67"/>
      <c r="G132" s="61"/>
      <c r="H132" s="75">
        <f t="shared" si="13"/>
        <v>0</v>
      </c>
    </row>
    <row r="133" spans="1:8" ht="18" customHeight="1" x14ac:dyDescent="0.25">
      <c r="A133" s="11" t="s">
        <v>286</v>
      </c>
      <c r="B133" s="32"/>
      <c r="D133" s="61"/>
      <c r="E133" s="67"/>
      <c r="F133" s="67"/>
      <c r="G133" s="61"/>
      <c r="H133" s="75">
        <f t="shared" si="13"/>
        <v>0</v>
      </c>
    </row>
    <row r="134" spans="1:8" ht="18" customHeight="1" x14ac:dyDescent="0.25">
      <c r="A134" s="11" t="s">
        <v>287</v>
      </c>
      <c r="B134" s="32"/>
      <c r="D134" s="61"/>
      <c r="E134" s="67"/>
      <c r="F134" s="67"/>
      <c r="G134" s="61"/>
      <c r="H134" s="75">
        <f t="shared" si="13"/>
        <v>0</v>
      </c>
    </row>
    <row r="135" spans="1:8" ht="18" customHeight="1" x14ac:dyDescent="0.25">
      <c r="A135" s="26"/>
    </row>
    <row r="136" spans="1:8" ht="15" x14ac:dyDescent="0.25">
      <c r="A136" s="26" t="s">
        <v>116</v>
      </c>
      <c r="B136" s="10" t="s">
        <v>288</v>
      </c>
      <c r="D136" s="82">
        <f t="shared" ref="D136:H136" si="14">SUM(D130:D134)</f>
        <v>0</v>
      </c>
      <c r="E136" s="82">
        <f t="shared" si="14"/>
        <v>0</v>
      </c>
      <c r="F136" s="82">
        <f t="shared" si="14"/>
        <v>0</v>
      </c>
      <c r="G136" s="82">
        <f t="shared" si="14"/>
        <v>0</v>
      </c>
      <c r="H136" s="75">
        <f t="shared" si="14"/>
        <v>0</v>
      </c>
    </row>
    <row r="137" spans="1:8" ht="15" x14ac:dyDescent="0.25">
      <c r="A137" s="8"/>
    </row>
    <row r="138" spans="1:8" ht="42.75" customHeight="1" x14ac:dyDescent="0.25">
      <c r="D138" s="25" t="s">
        <v>0</v>
      </c>
      <c r="E138" s="25" t="s">
        <v>1</v>
      </c>
      <c r="F138" s="25" t="s">
        <v>2</v>
      </c>
      <c r="G138" s="25" t="s">
        <v>3</v>
      </c>
      <c r="H138" s="25" t="s">
        <v>4</v>
      </c>
    </row>
    <row r="139" spans="1:8" ht="18" customHeight="1" x14ac:dyDescent="0.25">
      <c r="A139" s="26" t="s">
        <v>289</v>
      </c>
      <c r="B139" s="10" t="s">
        <v>117</v>
      </c>
    </row>
    <row r="140" spans="1:8" ht="18" customHeight="1" x14ac:dyDescent="0.25">
      <c r="A140" s="11" t="s">
        <v>29</v>
      </c>
      <c r="B140" s="10" t="s">
        <v>118</v>
      </c>
      <c r="D140" s="80">
        <f>D35</f>
        <v>2667967.5231806557</v>
      </c>
      <c r="E140" s="80">
        <f>E35</f>
        <v>1503856.7575703431</v>
      </c>
      <c r="F140" s="80">
        <f>F35</f>
        <v>0</v>
      </c>
      <c r="G140" s="80">
        <f>G35</f>
        <v>0</v>
      </c>
      <c r="H140" s="80">
        <f>H35</f>
        <v>4171824.2807509988</v>
      </c>
    </row>
    <row r="141" spans="1:8" ht="18" customHeight="1" x14ac:dyDescent="0.25">
      <c r="A141" s="11" t="s">
        <v>41</v>
      </c>
      <c r="B141" s="10" t="s">
        <v>119</v>
      </c>
      <c r="D141" s="80">
        <f>D48</f>
        <v>149958779.69264016</v>
      </c>
      <c r="E141" s="80">
        <f>E48</f>
        <v>84527462.28669475</v>
      </c>
      <c r="F141" s="80">
        <f>F48</f>
        <v>0</v>
      </c>
      <c r="G141" s="80">
        <f>G48</f>
        <v>0</v>
      </c>
      <c r="H141" s="80">
        <f>H48</f>
        <v>234486241.97933489</v>
      </c>
    </row>
    <row r="142" spans="1:8" ht="18" customHeight="1" x14ac:dyDescent="0.25">
      <c r="A142" s="11" t="s">
        <v>53</v>
      </c>
      <c r="B142" s="10" t="s">
        <v>120</v>
      </c>
      <c r="D142" s="80">
        <f>D63</f>
        <v>17810307.879999995</v>
      </c>
      <c r="E142" s="80">
        <f>E63</f>
        <v>10039159.632578742</v>
      </c>
      <c r="F142" s="80">
        <f>F63</f>
        <v>0</v>
      </c>
      <c r="G142" s="80">
        <f>G63</f>
        <v>11610336.700000001</v>
      </c>
      <c r="H142" s="80">
        <f>H63</f>
        <v>16239130.812578736</v>
      </c>
    </row>
    <row r="143" spans="1:8" ht="18" customHeight="1" x14ac:dyDescent="0.25">
      <c r="A143" s="11" t="s">
        <v>59</v>
      </c>
      <c r="B143" s="10" t="s">
        <v>121</v>
      </c>
      <c r="D143" s="80">
        <f>D73</f>
        <v>1636510.1492844061</v>
      </c>
      <c r="E143" s="80">
        <f>E73</f>
        <v>0</v>
      </c>
      <c r="F143" s="80">
        <f>F73</f>
        <v>0</v>
      </c>
      <c r="G143" s="80">
        <f>G73</f>
        <v>0</v>
      </c>
      <c r="H143" s="80">
        <f>H73</f>
        <v>1636510.1492844061</v>
      </c>
    </row>
    <row r="144" spans="1:8" ht="18" customHeight="1" x14ac:dyDescent="0.25">
      <c r="A144" s="11" t="s">
        <v>69</v>
      </c>
      <c r="B144" s="10" t="s">
        <v>122</v>
      </c>
      <c r="D144" s="80">
        <f>D81</f>
        <v>137782.90899999999</v>
      </c>
      <c r="E144" s="80">
        <f>E81</f>
        <v>0</v>
      </c>
      <c r="F144" s="80">
        <f>F81</f>
        <v>0</v>
      </c>
      <c r="G144" s="80">
        <f>G81</f>
        <v>0</v>
      </c>
      <c r="H144" s="80">
        <f>H81</f>
        <v>137782.90899999999</v>
      </c>
    </row>
    <row r="145" spans="1:8" ht="18" customHeight="1" x14ac:dyDescent="0.25">
      <c r="A145" s="11" t="s">
        <v>88</v>
      </c>
      <c r="B145" s="10" t="s">
        <v>123</v>
      </c>
      <c r="D145" s="80">
        <f t="shared" ref="D145:H145" si="15">D97</f>
        <v>418107</v>
      </c>
      <c r="E145" s="80">
        <f t="shared" si="15"/>
        <v>235675</v>
      </c>
      <c r="F145" s="80">
        <f>F97</f>
        <v>0</v>
      </c>
      <c r="G145" s="80">
        <f t="shared" si="15"/>
        <v>0</v>
      </c>
      <c r="H145" s="80">
        <f t="shared" si="15"/>
        <v>653782</v>
      </c>
    </row>
    <row r="146" spans="1:8" ht="18" customHeight="1" x14ac:dyDescent="0.25">
      <c r="A146" s="11" t="s">
        <v>95</v>
      </c>
      <c r="B146" s="10" t="s">
        <v>124</v>
      </c>
      <c r="D146" s="75">
        <f t="shared" ref="D146:H146" si="16">D107</f>
        <v>25000</v>
      </c>
      <c r="E146" s="75">
        <f t="shared" si="16"/>
        <v>14092</v>
      </c>
      <c r="F146" s="75">
        <f>F107</f>
        <v>0</v>
      </c>
      <c r="G146" s="75">
        <f t="shared" si="16"/>
        <v>0</v>
      </c>
      <c r="H146" s="75">
        <f t="shared" si="16"/>
        <v>39092</v>
      </c>
    </row>
    <row r="147" spans="1:8" ht="18" customHeight="1" x14ac:dyDescent="0.25">
      <c r="A147" s="11" t="s">
        <v>96</v>
      </c>
      <c r="B147" s="10" t="s">
        <v>125</v>
      </c>
      <c r="D147" s="69" t="s">
        <v>126</v>
      </c>
      <c r="E147" s="69" t="s">
        <v>126</v>
      </c>
      <c r="F147" s="69"/>
      <c r="G147" s="69" t="s">
        <v>126</v>
      </c>
      <c r="H147" s="80">
        <f>H110</f>
        <v>22233000</v>
      </c>
    </row>
    <row r="148" spans="1:8" ht="18" customHeight="1" x14ac:dyDescent="0.25">
      <c r="A148" s="11" t="s">
        <v>116</v>
      </c>
      <c r="B148" s="10" t="s">
        <v>127</v>
      </c>
      <c r="D148" s="75">
        <f t="shared" ref="D148:H148" si="17">D136</f>
        <v>0</v>
      </c>
      <c r="E148" s="75">
        <f t="shared" si="17"/>
        <v>0</v>
      </c>
      <c r="F148" s="75">
        <f>F136</f>
        <v>0</v>
      </c>
      <c r="G148" s="75">
        <f t="shared" si="17"/>
        <v>0</v>
      </c>
      <c r="H148" s="75">
        <f t="shared" si="17"/>
        <v>0</v>
      </c>
    </row>
    <row r="149" spans="1:8" ht="18" customHeight="1" x14ac:dyDescent="0.25">
      <c r="A149" s="11" t="s">
        <v>5</v>
      </c>
      <c r="B149" s="10" t="s">
        <v>6</v>
      </c>
      <c r="D149" s="75">
        <f>D18</f>
        <v>25874451.740660984</v>
      </c>
      <c r="E149" s="75">
        <f>E18</f>
        <v>0</v>
      </c>
      <c r="F149" s="75">
        <f>F18</f>
        <v>0</v>
      </c>
      <c r="G149" s="75">
        <f>G18</f>
        <v>25190044.72325623</v>
      </c>
      <c r="H149" s="75">
        <f>H18</f>
        <v>684407.01740475465</v>
      </c>
    </row>
    <row r="150" spans="1:8" ht="18" customHeight="1" x14ac:dyDescent="0.25">
      <c r="B150" s="10"/>
      <c r="D150" s="49"/>
      <c r="E150" s="49"/>
      <c r="F150" s="49"/>
      <c r="G150" s="49"/>
      <c r="H150" s="49"/>
    </row>
    <row r="151" spans="1:8" ht="18" customHeight="1" x14ac:dyDescent="0.25">
      <c r="A151" s="26" t="s">
        <v>128</v>
      </c>
      <c r="B151" s="10" t="s">
        <v>117</v>
      </c>
      <c r="D151" s="99">
        <f t="shared" ref="D151:H151" si="18">SUM(D140:D149)</f>
        <v>198528906.89476621</v>
      </c>
      <c r="E151" s="99">
        <f t="shared" si="18"/>
        <v>96320245.676843837</v>
      </c>
      <c r="F151" s="99">
        <f t="shared" si="18"/>
        <v>0</v>
      </c>
      <c r="G151" s="99">
        <f t="shared" si="18"/>
        <v>36800381.423256233</v>
      </c>
      <c r="H151" s="99">
        <f t="shared" si="18"/>
        <v>280281771.14835376</v>
      </c>
    </row>
    <row r="153" spans="1:8" ht="18" customHeight="1" x14ac:dyDescent="0.25">
      <c r="A153" s="26" t="s">
        <v>290</v>
      </c>
      <c r="B153" s="10" t="s">
        <v>291</v>
      </c>
      <c r="D153" s="100">
        <f>H151/E120</f>
        <v>0.13235334699059714</v>
      </c>
    </row>
    <row r="154" spans="1:8" ht="18" customHeight="1" x14ac:dyDescent="0.25">
      <c r="A154" s="26" t="s">
        <v>292</v>
      </c>
      <c r="B154" s="10" t="s">
        <v>293</v>
      </c>
      <c r="D154" s="100">
        <f>H151/E126</f>
        <v>2.7196507903156841</v>
      </c>
    </row>
  </sheetData>
  <mergeCells count="2">
    <mergeCell ref="C2:D2"/>
    <mergeCell ref="B13:D13"/>
  </mergeCells>
  <hyperlinks>
    <hyperlink ref="C11" r:id="rId1" xr:uid="{8913F1CE-0251-4219-97A0-9935D39DBB3A}"/>
  </hyperlinks>
  <printOptions headings="1" gridLines="1"/>
  <pageMargins left="0.17" right="0.16" top="0.35" bottom="0.32" header="0.17" footer="0.17"/>
  <pageSetup scale="59" fitToHeight="3" orientation="landscape" r:id="rId2"/>
  <headerFooter alignWithMargins="0">
    <oddFooter>&amp;L&amp;Z&amp;F.xls&amp;C&amp;P of &amp;N&amp;R&amp;D</oddFooter>
  </headerFooter>
  <rowBreaks count="4" manualBreakCount="4">
    <brk id="36" max="16383" man="1"/>
    <brk id="73" max="16383" man="1"/>
    <brk id="108" max="16383" man="1"/>
    <brk id="137" max="16383" man="1"/>
  </rowBreaks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EA51-8DBB-4645-9410-8E52A6A0286F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31.5703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01" t="s">
        <v>135</v>
      </c>
      <c r="D5" s="12"/>
      <c r="E5" s="12"/>
      <c r="F5" s="13"/>
    </row>
    <row r="6" spans="1:8" ht="18" customHeight="1" x14ac:dyDescent="0.25">
      <c r="B6" s="11" t="s">
        <v>405</v>
      </c>
      <c r="C6" s="102">
        <v>210003</v>
      </c>
      <c r="D6" s="14"/>
      <c r="E6" s="14"/>
      <c r="F6" s="15"/>
    </row>
    <row r="7" spans="1:8" ht="18" customHeight="1" x14ac:dyDescent="0.25">
      <c r="B7" s="11" t="s">
        <v>406</v>
      </c>
      <c r="C7" s="16"/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01" t="s">
        <v>417</v>
      </c>
      <c r="D9" s="12"/>
      <c r="E9" s="12"/>
      <c r="F9" s="13"/>
    </row>
    <row r="10" spans="1:8" ht="18" customHeight="1" x14ac:dyDescent="0.25">
      <c r="B10" s="11" t="s">
        <v>408</v>
      </c>
      <c r="C10" s="103">
        <v>2406771279</v>
      </c>
      <c r="D10" s="20"/>
      <c r="E10" s="20"/>
      <c r="F10" s="21"/>
    </row>
    <row r="11" spans="1:8" ht="18" customHeight="1" x14ac:dyDescent="0.25">
      <c r="B11" s="11" t="s">
        <v>409</v>
      </c>
      <c r="C11" s="104" t="s">
        <v>348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4815919.1709320042</v>
      </c>
      <c r="E18" s="27">
        <v>0</v>
      </c>
      <c r="F18" s="27">
        <v>0</v>
      </c>
      <c r="G18" s="27">
        <v>4688532.9403414531</v>
      </c>
      <c r="H18" s="27">
        <v>127386.23059055174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125223.64</v>
      </c>
      <c r="E21" s="67">
        <f>D21*G114</f>
        <v>13398.929479999999</v>
      </c>
      <c r="F21" s="67"/>
      <c r="G21" s="61"/>
      <c r="H21" s="31">
        <f>(D21+E21)-F21-G21</f>
        <v>138622.56948000001</v>
      </c>
    </row>
    <row r="22" spans="1:8" ht="18" customHeight="1" x14ac:dyDescent="0.25">
      <c r="A22" s="11" t="s">
        <v>9</v>
      </c>
      <c r="B22" s="8" t="s">
        <v>10</v>
      </c>
      <c r="D22" s="61">
        <v>4382.41</v>
      </c>
      <c r="E22" s="67">
        <f>D22*E114</f>
        <v>3152.2675129999998</v>
      </c>
      <c r="F22" s="67"/>
      <c r="G22" s="61"/>
      <c r="H22" s="31">
        <f t="shared" ref="H22:H34" si="0">(D22+E22)-F22-G22</f>
        <v>7534.6775129999996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42705</v>
      </c>
      <c r="E28" s="67">
        <f>D28*G114</f>
        <v>4569.4349999999995</v>
      </c>
      <c r="F28" s="67"/>
      <c r="G28" s="61"/>
      <c r="H28" s="31">
        <f t="shared" si="0"/>
        <v>47274.434999999998</v>
      </c>
    </row>
    <row r="29" spans="1:8" ht="18" customHeight="1" x14ac:dyDescent="0.25">
      <c r="A29" s="11" t="s">
        <v>23</v>
      </c>
      <c r="B29" s="8" t="s">
        <v>24</v>
      </c>
      <c r="D29" s="61">
        <v>423749.12</v>
      </c>
      <c r="E29" s="67">
        <f>D29*E114</f>
        <v>304802.74201599997</v>
      </c>
      <c r="F29" s="67"/>
      <c r="G29" s="61"/>
      <c r="H29" s="31">
        <f t="shared" si="0"/>
        <v>728551.86201599997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596060.16999999993</v>
      </c>
      <c r="E36" s="31">
        <f t="shared" si="1"/>
        <v>325923.37400899996</v>
      </c>
      <c r="F36" s="31">
        <f>SUM(F21:F34)</f>
        <v>0</v>
      </c>
      <c r="G36" s="31">
        <f t="shared" si="1"/>
        <v>0</v>
      </c>
      <c r="H36" s="31">
        <f t="shared" si="1"/>
        <v>921983.54400899995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5026828.4600000009</v>
      </c>
      <c r="E40" s="67"/>
      <c r="F40" s="67"/>
      <c r="G40" s="61">
        <v>1878964.48</v>
      </c>
      <c r="H40" s="31">
        <f>(D40+E40)-F40-G40</f>
        <v>3147863.9800000009</v>
      </c>
    </row>
    <row r="41" spans="1:8" ht="18" customHeight="1" x14ac:dyDescent="0.25">
      <c r="A41" s="11" t="s">
        <v>32</v>
      </c>
      <c r="B41" s="8" t="s">
        <v>33</v>
      </c>
      <c r="D41" s="61">
        <v>609600</v>
      </c>
      <c r="E41" s="67"/>
      <c r="F41" s="67"/>
      <c r="G41" s="61"/>
      <c r="H41" s="31">
        <f t="shared" ref="H41:H47" si="2">(D41+E41)-F41-G41</f>
        <v>609600</v>
      </c>
    </row>
    <row r="42" spans="1:8" ht="18" customHeight="1" x14ac:dyDescent="0.25">
      <c r="A42" s="11" t="s">
        <v>34</v>
      </c>
      <c r="B42" s="8" t="s">
        <v>35</v>
      </c>
      <c r="D42" s="61">
        <v>786160</v>
      </c>
      <c r="E42" s="67"/>
      <c r="F42" s="67"/>
      <c r="G42" s="61"/>
      <c r="H42" s="31">
        <f t="shared" si="2"/>
        <v>786160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6422588.4600000009</v>
      </c>
      <c r="E49" s="31">
        <f t="shared" si="3"/>
        <v>0</v>
      </c>
      <c r="F49" s="31">
        <f>SUM(F40:F47)</f>
        <v>0</v>
      </c>
      <c r="G49" s="31">
        <f t="shared" si="3"/>
        <v>1878964.48</v>
      </c>
      <c r="H49" s="31">
        <f t="shared" si="3"/>
        <v>4543623.9800000004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87">
        <v>38876168.841778852</v>
      </c>
      <c r="E53" s="76"/>
      <c r="F53" s="76"/>
      <c r="G53" s="87">
        <v>12556436.149999999</v>
      </c>
      <c r="H53" s="31">
        <f>(D53+E53)-F53-G53</f>
        <v>26319732.691778854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38876168.841778852</v>
      </c>
      <c r="E64" s="31">
        <f t="shared" ref="E64:G64" si="5">SUM(E53:E62)</f>
        <v>0</v>
      </c>
      <c r="F64" s="31">
        <f t="shared" si="5"/>
        <v>0</v>
      </c>
      <c r="G64" s="31">
        <f t="shared" si="5"/>
        <v>12556436.149999999</v>
      </c>
      <c r="H64" s="31">
        <f>SUM(H53:H62)</f>
        <v>26319732.691778854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15000</v>
      </c>
      <c r="E77" s="54"/>
      <c r="F77" s="86"/>
      <c r="G77" s="61"/>
      <c r="H77" s="31">
        <f>(D77-F77-G77)</f>
        <v>15000</v>
      </c>
    </row>
    <row r="78" spans="1:10" ht="18" customHeight="1" x14ac:dyDescent="0.25">
      <c r="A78" s="11" t="s">
        <v>63</v>
      </c>
      <c r="B78" s="8" t="s">
        <v>64</v>
      </c>
      <c r="D78" s="61">
        <f>3149043.84+859833+62000+598231.5+141460+282102.67</f>
        <v>5092671.01</v>
      </c>
      <c r="E78" s="54"/>
      <c r="F78" s="86"/>
      <c r="G78" s="61">
        <v>3149043.84</v>
      </c>
      <c r="H78" s="31">
        <f>(D78-F78-G78)</f>
        <v>1943627.17</v>
      </c>
    </row>
    <row r="79" spans="1:10" ht="18" customHeight="1" x14ac:dyDescent="0.25">
      <c r="A79" s="11" t="s">
        <v>65</v>
      </c>
      <c r="B79" s="8" t="s">
        <v>66</v>
      </c>
      <c r="D79" s="61">
        <v>7081</v>
      </c>
      <c r="E79" s="54"/>
      <c r="F79" s="86"/>
      <c r="G79" s="61"/>
      <c r="H79" s="31">
        <f t="shared" ref="H79:H80" si="8">(D79-F79-G79)</f>
        <v>7081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5114752.01</v>
      </c>
      <c r="E82" s="56"/>
      <c r="F82" s="31">
        <f t="shared" si="9"/>
        <v>0</v>
      </c>
      <c r="G82" s="31">
        <f t="shared" si="9"/>
        <v>3149043.84</v>
      </c>
      <c r="H82" s="31">
        <f t="shared" si="9"/>
        <v>1965708.17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f t="shared" si="10"/>
        <v>0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2404</v>
      </c>
      <c r="E91" s="67">
        <f>D91*G114</f>
        <v>257.22800000000001</v>
      </c>
      <c r="F91" s="67"/>
      <c r="G91" s="61"/>
      <c r="H91" s="31">
        <f t="shared" si="10"/>
        <v>2661.2280000000001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2404</v>
      </c>
      <c r="E98" s="31">
        <f t="shared" si="11"/>
        <v>257.22800000000001</v>
      </c>
      <c r="F98" s="31">
        <f t="shared" si="11"/>
        <v>0</v>
      </c>
      <c r="G98" s="31">
        <f t="shared" si="11"/>
        <v>0</v>
      </c>
      <c r="H98" s="31">
        <f t="shared" si="11"/>
        <v>2661.2280000000001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443598</v>
      </c>
      <c r="E102" s="67">
        <f>D102*E114</f>
        <v>319080.04139999999</v>
      </c>
      <c r="F102" s="67"/>
      <c r="G102" s="61"/>
      <c r="H102" s="31">
        <f>(D102+E102)-F102-G102</f>
        <v>762678.04139999999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443598</v>
      </c>
      <c r="E108" s="31">
        <f t="shared" si="13"/>
        <v>319080.04139999999</v>
      </c>
      <c r="F108" s="31">
        <f t="shared" si="13"/>
        <v>0</v>
      </c>
      <c r="G108" s="31">
        <f t="shared" si="13"/>
        <v>0</v>
      </c>
      <c r="H108" s="31">
        <f t="shared" si="13"/>
        <v>762678.04139999999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6771000</v>
      </c>
      <c r="G111" s="61"/>
      <c r="H111" s="31">
        <f>F111-G111</f>
        <v>6771000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f>82.63%-10.7%</f>
        <v>0.71929999999999994</v>
      </c>
      <c r="F114" s="62" t="s">
        <v>280</v>
      </c>
      <c r="G114" s="63">
        <v>0.107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f>369690*1000</f>
        <v>369690000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f>7141*1000</f>
        <v>7141000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376831000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f>398366*1000</f>
        <v>398366000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105">
        <f>+E119-E121</f>
        <v>-21535000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f>-9077*1000</f>
        <v>-9077000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f>+E123+E125</f>
        <v>-30612000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>
        <v>50000</v>
      </c>
      <c r="E132" s="67"/>
      <c r="F132" s="67"/>
      <c r="G132" s="61"/>
      <c r="H132" s="31">
        <f t="shared" ref="H132:H135" si="14">(D132+E132)-F132-G132</f>
        <v>50000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50000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50000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596060.16999999993</v>
      </c>
      <c r="E141" s="68">
        <f t="shared" si="16"/>
        <v>325923.37400899996</v>
      </c>
      <c r="F141" s="68">
        <f>F36</f>
        <v>0</v>
      </c>
      <c r="G141" s="68">
        <f t="shared" si="16"/>
        <v>0</v>
      </c>
      <c r="H141" s="68">
        <f t="shared" si="16"/>
        <v>921983.54400899995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6422588.4600000009</v>
      </c>
      <c r="E142" s="68">
        <f t="shared" si="17"/>
        <v>0</v>
      </c>
      <c r="F142" s="68">
        <f>F49</f>
        <v>0</v>
      </c>
      <c r="G142" s="68">
        <f t="shared" si="17"/>
        <v>1878964.48</v>
      </c>
      <c r="H142" s="68">
        <f t="shared" si="17"/>
        <v>4543623.9800000004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38876168.841778852</v>
      </c>
      <c r="E143" s="68">
        <f t="shared" si="18"/>
        <v>0</v>
      </c>
      <c r="F143" s="68">
        <f>F64</f>
        <v>0</v>
      </c>
      <c r="G143" s="68">
        <f t="shared" si="18"/>
        <v>12556436.149999999</v>
      </c>
      <c r="H143" s="68">
        <f t="shared" si="18"/>
        <v>26319732.691778854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5114752.01</v>
      </c>
      <c r="E145" s="68">
        <f t="shared" si="20"/>
        <v>0</v>
      </c>
      <c r="F145" s="68">
        <f>F82</f>
        <v>0</v>
      </c>
      <c r="G145" s="68">
        <f t="shared" si="20"/>
        <v>3149043.84</v>
      </c>
      <c r="H145" s="68">
        <f t="shared" si="20"/>
        <v>1965708.17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2404</v>
      </c>
      <c r="E146" s="68">
        <f t="shared" si="21"/>
        <v>257.22800000000001</v>
      </c>
      <c r="F146" s="68">
        <f>F98</f>
        <v>0</v>
      </c>
      <c r="G146" s="68">
        <f t="shared" si="21"/>
        <v>0</v>
      </c>
      <c r="H146" s="68">
        <f t="shared" si="21"/>
        <v>2661.2280000000001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443598</v>
      </c>
      <c r="E147" s="31">
        <f t="shared" si="22"/>
        <v>319080.04139999999</v>
      </c>
      <c r="F147" s="31">
        <f>F108</f>
        <v>0</v>
      </c>
      <c r="G147" s="31">
        <f t="shared" si="22"/>
        <v>0</v>
      </c>
      <c r="H147" s="31">
        <f t="shared" si="22"/>
        <v>762678.04139999999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6771000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50000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50000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4815919.1709320042</v>
      </c>
      <c r="E150" s="31">
        <f>E18</f>
        <v>0</v>
      </c>
      <c r="F150" s="31">
        <f>F18</f>
        <v>0</v>
      </c>
      <c r="G150" s="31">
        <f>G18</f>
        <v>4688532.9403414531</v>
      </c>
      <c r="H150" s="31">
        <f>H18</f>
        <v>127386.23059055174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56321490.652710855</v>
      </c>
      <c r="E152" s="70">
        <f t="shared" si="24"/>
        <v>645260.64340900001</v>
      </c>
      <c r="F152" s="70">
        <f t="shared" si="24"/>
        <v>0</v>
      </c>
      <c r="G152" s="70">
        <f t="shared" si="24"/>
        <v>22272977.410341453</v>
      </c>
      <c r="H152" s="70">
        <f t="shared" si="24"/>
        <v>41464773.885778405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0.10408713064312317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-1.354526783149693</v>
      </c>
    </row>
  </sheetData>
  <mergeCells count="2">
    <mergeCell ref="C2:D2"/>
    <mergeCell ref="B13:D13"/>
  </mergeCells>
  <hyperlinks>
    <hyperlink ref="C11" r:id="rId1" xr:uid="{6D81CFA5-F345-462F-BCF5-A794C4BCE980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6961-3854-4997-B879-4C4CC6235FC6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0" width="12.7109375" style="8" bestFit="1" customWidth="1"/>
    <col min="11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0" t="s">
        <v>136</v>
      </c>
      <c r="D5" s="630"/>
      <c r="E5" s="630"/>
      <c r="F5" s="13"/>
    </row>
    <row r="6" spans="1:8" ht="18" customHeight="1" x14ac:dyDescent="0.25">
      <c r="B6" s="11" t="s">
        <v>405</v>
      </c>
      <c r="C6" s="106">
        <v>210004</v>
      </c>
      <c r="D6" s="106"/>
      <c r="E6" s="106"/>
      <c r="F6" s="15"/>
    </row>
    <row r="7" spans="1:8" ht="18" customHeight="1" x14ac:dyDescent="0.25">
      <c r="B7" s="11" t="s">
        <v>406</v>
      </c>
      <c r="C7" s="107">
        <v>3198</v>
      </c>
      <c r="D7" s="107"/>
      <c r="E7" s="107"/>
      <c r="F7" s="17"/>
    </row>
    <row r="8" spans="1:8" ht="18" customHeight="1" x14ac:dyDescent="0.25">
      <c r="C8" s="108"/>
      <c r="D8" s="108"/>
      <c r="E8" s="108"/>
      <c r="F8" s="19"/>
    </row>
    <row r="9" spans="1:8" ht="18" customHeight="1" x14ac:dyDescent="0.25">
      <c r="B9" s="11" t="s">
        <v>407</v>
      </c>
      <c r="C9" s="630" t="s">
        <v>295</v>
      </c>
      <c r="D9" s="630"/>
      <c r="E9" s="630"/>
      <c r="F9" s="13"/>
    </row>
    <row r="10" spans="1:8" ht="18" customHeight="1" x14ac:dyDescent="0.25">
      <c r="B10" s="11" t="s">
        <v>408</v>
      </c>
      <c r="C10" s="109" t="s">
        <v>296</v>
      </c>
      <c r="D10" s="109"/>
      <c r="E10" s="109"/>
      <c r="F10" s="21"/>
    </row>
    <row r="11" spans="1:8" ht="18" customHeight="1" x14ac:dyDescent="0.25">
      <c r="B11" s="11" t="s">
        <v>409</v>
      </c>
      <c r="C11" s="631" t="s">
        <v>297</v>
      </c>
      <c r="D11" s="631"/>
      <c r="E11" s="63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7083458.5659712628</v>
      </c>
      <c r="E18" s="27"/>
      <c r="F18" s="27"/>
      <c r="G18" s="27">
        <v>6896093.4848233555</v>
      </c>
      <c r="H18" s="28">
        <v>187365.0811479073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1100425</v>
      </c>
      <c r="E21" s="67">
        <v>286830</v>
      </c>
      <c r="F21" s="67">
        <v>66763</v>
      </c>
      <c r="G21" s="61">
        <v>391061</v>
      </c>
      <c r="H21" s="31">
        <f>(D21+E21)-F21-G21</f>
        <v>929431</v>
      </c>
    </row>
    <row r="22" spans="1:8" ht="18" customHeight="1" x14ac:dyDescent="0.25">
      <c r="A22" s="11" t="s">
        <v>9</v>
      </c>
      <c r="B22" s="8" t="s">
        <v>10</v>
      </c>
      <c r="D22" s="61">
        <v>6442</v>
      </c>
      <c r="E22" s="67">
        <v>2168</v>
      </c>
      <c r="F22" s="67">
        <v>880</v>
      </c>
      <c r="G22" s="61">
        <v>0</v>
      </c>
      <c r="H22" s="31">
        <f t="shared" ref="H22:H34" si="0">(D22+E22)-F22-G22</f>
        <v>7730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2633985</v>
      </c>
      <c r="E29" s="67">
        <v>724999</v>
      </c>
      <c r="F29" s="67">
        <v>0</v>
      </c>
      <c r="G29" s="61">
        <v>249970</v>
      </c>
      <c r="H29" s="31">
        <f t="shared" si="0"/>
        <v>3109014</v>
      </c>
    </row>
    <row r="30" spans="1:8" ht="18" customHeight="1" x14ac:dyDescent="0.25">
      <c r="A30" s="11" t="s">
        <v>25</v>
      </c>
      <c r="B30" s="32" t="s">
        <v>418</v>
      </c>
      <c r="D30" s="61">
        <v>412162</v>
      </c>
      <c r="E30" s="67">
        <v>40675</v>
      </c>
      <c r="F30" s="67">
        <v>0</v>
      </c>
      <c r="G30" s="61">
        <v>113960</v>
      </c>
      <c r="H30" s="31">
        <f t="shared" si="0"/>
        <v>338877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4153014</v>
      </c>
      <c r="E36" s="31">
        <f t="shared" si="1"/>
        <v>1054672</v>
      </c>
      <c r="F36" s="31">
        <f>SUM(F21:F34)</f>
        <v>67643</v>
      </c>
      <c r="G36" s="31">
        <f t="shared" si="1"/>
        <v>754991</v>
      </c>
      <c r="H36" s="31">
        <f t="shared" si="1"/>
        <v>4385052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2578941</v>
      </c>
      <c r="E40" s="67">
        <v>866524</v>
      </c>
      <c r="F40" s="67">
        <v>0</v>
      </c>
      <c r="G40" s="61">
        <v>0</v>
      </c>
      <c r="H40" s="31">
        <f>(D40+E40)-F40-G40</f>
        <v>3445465</v>
      </c>
    </row>
    <row r="41" spans="1:8" ht="18" customHeight="1" x14ac:dyDescent="0.25">
      <c r="A41" s="11" t="s">
        <v>32</v>
      </c>
      <c r="B41" s="8" t="s">
        <v>33</v>
      </c>
      <c r="D41" s="61">
        <v>51535</v>
      </c>
      <c r="E41" s="67">
        <v>17315</v>
      </c>
      <c r="F41" s="67">
        <v>0</v>
      </c>
      <c r="G41" s="61">
        <v>0</v>
      </c>
      <c r="H41" s="31">
        <f t="shared" ref="H41:H47" si="2">(D41+E41)-F41-G41</f>
        <v>68850</v>
      </c>
    </row>
    <row r="42" spans="1:8" ht="18" customHeight="1" x14ac:dyDescent="0.25">
      <c r="A42" s="11" t="s">
        <v>34</v>
      </c>
      <c r="B42" s="8" t="s">
        <v>35</v>
      </c>
      <c r="D42" s="61"/>
      <c r="E42" s="67"/>
      <c r="F42" s="67"/>
      <c r="G42" s="61"/>
      <c r="H42" s="31">
        <f t="shared" si="2"/>
        <v>0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10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2630476</v>
      </c>
      <c r="E49" s="31">
        <f t="shared" si="3"/>
        <v>883839</v>
      </c>
      <c r="F49" s="31">
        <f>SUM(F40:F47)</f>
        <v>0</v>
      </c>
      <c r="G49" s="31">
        <f t="shared" si="3"/>
        <v>0</v>
      </c>
      <c r="H49" s="31">
        <f t="shared" si="3"/>
        <v>3514315</v>
      </c>
    </row>
    <row r="50" spans="1:10" ht="18" customHeight="1" thickBot="1" x14ac:dyDescent="0.3">
      <c r="D50" s="38"/>
      <c r="E50" s="38"/>
      <c r="F50" s="38"/>
      <c r="G50" s="38"/>
      <c r="H50" s="38"/>
    </row>
    <row r="51" spans="1:10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10" ht="18" customHeight="1" x14ac:dyDescent="0.25">
      <c r="A52" s="26" t="s">
        <v>253</v>
      </c>
      <c r="B52" s="39" t="s">
        <v>254</v>
      </c>
    </row>
    <row r="53" spans="1:10" ht="18" customHeight="1" x14ac:dyDescent="0.25">
      <c r="A53" s="11" t="s">
        <v>42</v>
      </c>
      <c r="B53" s="8" t="s">
        <v>43</v>
      </c>
      <c r="D53" s="110">
        <v>7289762</v>
      </c>
      <c r="E53" s="110">
        <v>2449361</v>
      </c>
      <c r="F53" s="110">
        <v>0</v>
      </c>
      <c r="G53" s="110">
        <v>909704</v>
      </c>
      <c r="H53" s="31">
        <f>(D53+E53)-F53-G53</f>
        <v>8829419</v>
      </c>
    </row>
    <row r="54" spans="1:10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  <c r="J54" s="84"/>
    </row>
    <row r="55" spans="1:10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  <c r="J55" s="84"/>
    </row>
    <row r="56" spans="1:10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10" ht="18" customHeight="1" x14ac:dyDescent="0.25">
      <c r="A57" s="11" t="s">
        <v>47</v>
      </c>
      <c r="B57" s="41" t="s">
        <v>419</v>
      </c>
      <c r="D57" s="61">
        <v>700765</v>
      </c>
      <c r="E57" s="67">
        <v>235458</v>
      </c>
      <c r="F57" s="67">
        <v>77610</v>
      </c>
      <c r="G57" s="61">
        <v>393792</v>
      </c>
      <c r="H57" s="31">
        <f t="shared" si="4"/>
        <v>464821</v>
      </c>
    </row>
    <row r="58" spans="1:10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10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10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10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10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10" ht="18" customHeight="1" x14ac:dyDescent="0.25">
      <c r="A63" s="11"/>
      <c r="E63" s="47"/>
      <c r="F63" s="48"/>
    </row>
    <row r="64" spans="1:10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7990527</v>
      </c>
      <c r="E64" s="31">
        <f t="shared" ref="E64:G64" si="5">SUM(E53:E62)</f>
        <v>2684819</v>
      </c>
      <c r="F64" s="31">
        <f t="shared" si="5"/>
        <v>77610</v>
      </c>
      <c r="G64" s="31">
        <f t="shared" si="5"/>
        <v>1303496</v>
      </c>
      <c r="H64" s="31">
        <f>SUM(H53:H62)</f>
        <v>9294240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>
        <v>169268</v>
      </c>
      <c r="E68" s="67">
        <v>56873</v>
      </c>
      <c r="F68" s="67">
        <v>0</v>
      </c>
      <c r="G68" s="90">
        <v>11550</v>
      </c>
      <c r="H68" s="31">
        <f>(D68+E68)-F68-G68</f>
        <v>214591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169268</v>
      </c>
      <c r="E74" s="53">
        <f t="shared" si="7"/>
        <v>56873</v>
      </c>
      <c r="F74" s="53">
        <f t="shared" si="7"/>
        <v>0</v>
      </c>
      <c r="G74" s="31">
        <f t="shared" si="7"/>
        <v>11550</v>
      </c>
      <c r="H74" s="31">
        <f t="shared" si="7"/>
        <v>214591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117850</v>
      </c>
      <c r="E77" s="54"/>
      <c r="F77" s="86">
        <v>0</v>
      </c>
      <c r="G77" s="61">
        <v>0</v>
      </c>
      <c r="H77" s="31">
        <f>(D77-F77-G77)</f>
        <v>117850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117850</v>
      </c>
      <c r="E82" s="56"/>
      <c r="F82" s="31">
        <f t="shared" si="9"/>
        <v>0</v>
      </c>
      <c r="G82" s="31">
        <f t="shared" si="9"/>
        <v>0</v>
      </c>
      <c r="H82" s="31">
        <f t="shared" si="9"/>
        <v>117850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f t="shared" si="10"/>
        <v>0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10"/>
        <v>0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0</v>
      </c>
      <c r="E98" s="31">
        <f t="shared" si="11"/>
        <v>0</v>
      </c>
      <c r="F98" s="31">
        <f t="shared" si="11"/>
        <v>0</v>
      </c>
      <c r="G98" s="31">
        <f t="shared" si="11"/>
        <v>0</v>
      </c>
      <c r="H98" s="31">
        <f t="shared" si="11"/>
        <v>0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964395</v>
      </c>
      <c r="E102" s="67">
        <v>324042</v>
      </c>
      <c r="F102" s="67">
        <v>0</v>
      </c>
      <c r="G102" s="61">
        <v>0</v>
      </c>
      <c r="H102" s="31">
        <f>(D102+E102)-F102-G102</f>
        <v>1288437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 t="s">
        <v>129</v>
      </c>
      <c r="D104" s="61">
        <v>312449</v>
      </c>
      <c r="E104" s="67">
        <v>104502</v>
      </c>
      <c r="F104" s="67">
        <v>0</v>
      </c>
      <c r="G104" s="61">
        <v>0</v>
      </c>
      <c r="H104" s="31">
        <f t="shared" si="12"/>
        <v>416951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1276844</v>
      </c>
      <c r="E108" s="31">
        <f t="shared" si="13"/>
        <v>428544</v>
      </c>
      <c r="F108" s="31">
        <f t="shared" si="13"/>
        <v>0</v>
      </c>
      <c r="G108" s="31">
        <f t="shared" si="13"/>
        <v>0</v>
      </c>
      <c r="H108" s="31">
        <f t="shared" si="13"/>
        <v>1705388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23544800</v>
      </c>
      <c r="G111" s="61"/>
      <c r="H111" s="31">
        <f>F111-G111</f>
        <v>23544800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0.33600000000000002</v>
      </c>
      <c r="F114" s="62" t="s">
        <v>280</v>
      </c>
      <c r="G114" s="63">
        <v>0.1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531722765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22773140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554495905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518718021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35777885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35096152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70874037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4153014</v>
      </c>
      <c r="E141" s="68">
        <f t="shared" si="16"/>
        <v>1054672</v>
      </c>
      <c r="F141" s="68">
        <f>F36</f>
        <v>67643</v>
      </c>
      <c r="G141" s="68">
        <f t="shared" si="16"/>
        <v>754991</v>
      </c>
      <c r="H141" s="68">
        <f t="shared" si="16"/>
        <v>4385052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2630476</v>
      </c>
      <c r="E142" s="68">
        <f t="shared" si="17"/>
        <v>883839</v>
      </c>
      <c r="F142" s="68">
        <f>F49</f>
        <v>0</v>
      </c>
      <c r="G142" s="68">
        <f t="shared" si="17"/>
        <v>0</v>
      </c>
      <c r="H142" s="68">
        <f t="shared" si="17"/>
        <v>3514315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7990527</v>
      </c>
      <c r="E143" s="68">
        <f t="shared" si="18"/>
        <v>2684819</v>
      </c>
      <c r="F143" s="68">
        <f>F64</f>
        <v>77610</v>
      </c>
      <c r="G143" s="68">
        <f t="shared" si="18"/>
        <v>1303496</v>
      </c>
      <c r="H143" s="68">
        <f t="shared" si="18"/>
        <v>9294240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169268</v>
      </c>
      <c r="E144" s="68">
        <f t="shared" si="19"/>
        <v>56873</v>
      </c>
      <c r="F144" s="68">
        <f>F74</f>
        <v>0</v>
      </c>
      <c r="G144" s="68">
        <f t="shared" si="19"/>
        <v>11550</v>
      </c>
      <c r="H144" s="68">
        <f t="shared" si="19"/>
        <v>214591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117850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117850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0</v>
      </c>
      <c r="E146" s="68">
        <f t="shared" si="21"/>
        <v>0</v>
      </c>
      <c r="F146" s="68">
        <f>F98</f>
        <v>0</v>
      </c>
      <c r="G146" s="68">
        <f t="shared" si="21"/>
        <v>0</v>
      </c>
      <c r="H146" s="68">
        <f t="shared" si="21"/>
        <v>0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1276844</v>
      </c>
      <c r="E147" s="31">
        <f t="shared" si="22"/>
        <v>428544</v>
      </c>
      <c r="F147" s="31">
        <f>F108</f>
        <v>0</v>
      </c>
      <c r="G147" s="31">
        <f t="shared" si="22"/>
        <v>0</v>
      </c>
      <c r="H147" s="31">
        <f t="shared" si="22"/>
        <v>1705388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23544800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7083458.5659712628</v>
      </c>
      <c r="E150" s="31">
        <f>E18</f>
        <v>0</v>
      </c>
      <c r="F150" s="31">
        <f>F18</f>
        <v>0</v>
      </c>
      <c r="G150" s="31">
        <f>G18</f>
        <v>6896093.4848233555</v>
      </c>
      <c r="H150" s="31">
        <f>H18</f>
        <v>187365.0811479073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23421437.565971263</v>
      </c>
      <c r="E152" s="70">
        <f t="shared" si="24"/>
        <v>5108747</v>
      </c>
      <c r="F152" s="70">
        <f t="shared" si="24"/>
        <v>145253</v>
      </c>
      <c r="G152" s="70">
        <f t="shared" si="24"/>
        <v>8966130.4848233555</v>
      </c>
      <c r="H152" s="70">
        <f t="shared" si="24"/>
        <v>42963601.081147909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8.2826505619221405E-2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0.60619661161883454</v>
      </c>
    </row>
  </sheetData>
  <mergeCells count="5">
    <mergeCell ref="C2:D2"/>
    <mergeCell ref="C5:E5"/>
    <mergeCell ref="C9:E9"/>
    <mergeCell ref="C11:E11"/>
    <mergeCell ref="B13:D13"/>
  </mergeCells>
  <hyperlinks>
    <hyperlink ref="C11" r:id="rId1" xr:uid="{B3C45567-A979-48BC-B644-0DCCA146F3FD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8FC0-2C0C-4C81-B018-0048B096348C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349</v>
      </c>
      <c r="D5" s="632"/>
      <c r="E5" s="632"/>
      <c r="F5" s="13"/>
    </row>
    <row r="6" spans="1:8" ht="18" customHeight="1" x14ac:dyDescent="0.25">
      <c r="B6" s="11" t="s">
        <v>405</v>
      </c>
      <c r="C6" s="14">
        <v>210005</v>
      </c>
      <c r="D6" s="14"/>
      <c r="E6" s="14"/>
      <c r="F6" s="15"/>
    </row>
    <row r="7" spans="1:8" ht="18" customHeight="1" x14ac:dyDescent="0.25">
      <c r="B7" s="11" t="s">
        <v>406</v>
      </c>
      <c r="C7" s="111">
        <v>2660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350</v>
      </c>
      <c r="D9" s="12"/>
      <c r="E9" s="12"/>
      <c r="F9" s="13"/>
    </row>
    <row r="10" spans="1:8" ht="18" customHeight="1" x14ac:dyDescent="0.25">
      <c r="B10" s="11" t="s">
        <v>408</v>
      </c>
      <c r="C10" s="103" t="s">
        <v>351</v>
      </c>
      <c r="D10" s="20"/>
      <c r="E10" s="20"/>
      <c r="F10" s="21"/>
    </row>
    <row r="11" spans="1:8" ht="18" customHeight="1" x14ac:dyDescent="0.25">
      <c r="B11" s="11" t="s">
        <v>409</v>
      </c>
      <c r="C11" s="631" t="s">
        <v>352</v>
      </c>
      <c r="D11" s="631"/>
      <c r="E11" s="63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4990305.7341909083</v>
      </c>
      <c r="E18" s="27"/>
      <c r="F18" s="27"/>
      <c r="G18" s="27">
        <v>4858306.791847785</v>
      </c>
      <c r="H18" s="28">
        <v>131998.94234312326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2056736</v>
      </c>
      <c r="E21" s="67">
        <v>1634282</v>
      </c>
      <c r="F21" s="67"/>
      <c r="G21" s="61">
        <v>11495</v>
      </c>
      <c r="H21" s="31">
        <f>(D21+E21)-F21-G21</f>
        <v>3679523</v>
      </c>
    </row>
    <row r="22" spans="1:8" ht="18" customHeight="1" x14ac:dyDescent="0.25">
      <c r="A22" s="11" t="s">
        <v>9</v>
      </c>
      <c r="B22" s="8" t="s">
        <v>10</v>
      </c>
      <c r="D22" s="61"/>
      <c r="E22" s="67"/>
      <c r="F22" s="67"/>
      <c r="G22" s="61"/>
      <c r="H22" s="31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698073</v>
      </c>
      <c r="E24" s="67">
        <v>554689</v>
      </c>
      <c r="F24" s="67"/>
      <c r="G24" s="61">
        <v>654322</v>
      </c>
      <c r="H24" s="31">
        <f t="shared" si="0"/>
        <v>598440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4052306</v>
      </c>
      <c r="E29" s="67">
        <v>3219962</v>
      </c>
      <c r="F29" s="67">
        <v>890026</v>
      </c>
      <c r="G29" s="61">
        <v>2074537</v>
      </c>
      <c r="H29" s="31">
        <f t="shared" si="0"/>
        <v>4307705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6807115</v>
      </c>
      <c r="E36" s="31">
        <f t="shared" si="1"/>
        <v>5408933</v>
      </c>
      <c r="F36" s="31">
        <f>SUM(F21:F34)</f>
        <v>890026</v>
      </c>
      <c r="G36" s="31">
        <f t="shared" si="1"/>
        <v>2740354</v>
      </c>
      <c r="H36" s="31">
        <f t="shared" si="1"/>
        <v>8585668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/>
      <c r="E41" s="67"/>
      <c r="F41" s="67"/>
      <c r="G41" s="61"/>
      <c r="H41" s="31">
        <f t="shared" ref="H41:H47" si="2">(D41+E41)-F41-G41</f>
        <v>0</v>
      </c>
    </row>
    <row r="42" spans="1:8" ht="18" customHeight="1" x14ac:dyDescent="0.25">
      <c r="A42" s="11" t="s">
        <v>34</v>
      </c>
      <c r="B42" s="8" t="s">
        <v>35</v>
      </c>
      <c r="D42" s="61">
        <v>141341</v>
      </c>
      <c r="E42" s="67">
        <v>112310</v>
      </c>
      <c r="F42" s="67"/>
      <c r="G42" s="61">
        <v>141341</v>
      </c>
      <c r="H42" s="31">
        <f t="shared" si="2"/>
        <v>112310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141341</v>
      </c>
      <c r="E49" s="31">
        <f t="shared" si="3"/>
        <v>112310</v>
      </c>
      <c r="F49" s="31">
        <f>SUM(F40:F47)</f>
        <v>0</v>
      </c>
      <c r="G49" s="31">
        <f t="shared" si="3"/>
        <v>141341</v>
      </c>
      <c r="H49" s="31">
        <f t="shared" si="3"/>
        <v>112310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10">
        <v>6676598</v>
      </c>
      <c r="E53" s="110">
        <v>5305215</v>
      </c>
      <c r="F53" s="76"/>
      <c r="G53" s="76"/>
      <c r="H53" s="31">
        <f>(D53+E53)-F53-G53</f>
        <v>11981813</v>
      </c>
    </row>
    <row r="54" spans="1:8" ht="18" customHeight="1" x14ac:dyDescent="0.25">
      <c r="A54" s="11" t="s">
        <v>44</v>
      </c>
      <c r="B54" s="41" t="s">
        <v>420</v>
      </c>
      <c r="D54" s="61">
        <v>11731388</v>
      </c>
      <c r="E54" s="67"/>
      <c r="F54" s="67"/>
      <c r="G54" s="61"/>
      <c r="H54" s="31">
        <f t="shared" ref="H54:H62" si="4">(D54+E54)-F54-G54</f>
        <v>11731388</v>
      </c>
    </row>
    <row r="55" spans="1:8" ht="18" customHeight="1" x14ac:dyDescent="0.25">
      <c r="A55" s="11" t="s">
        <v>45</v>
      </c>
      <c r="B55" s="42" t="s">
        <v>421</v>
      </c>
      <c r="D55" s="61">
        <v>22220881</v>
      </c>
      <c r="E55" s="67"/>
      <c r="F55" s="67"/>
      <c r="G55" s="61"/>
      <c r="H55" s="31">
        <f t="shared" si="4"/>
        <v>22220881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40628867</v>
      </c>
      <c r="E64" s="31">
        <f t="shared" ref="E64:G64" si="5">SUM(E53:E62)</f>
        <v>5305215</v>
      </c>
      <c r="F64" s="31">
        <f t="shared" si="5"/>
        <v>0</v>
      </c>
      <c r="G64" s="31">
        <f t="shared" si="5"/>
        <v>0</v>
      </c>
      <c r="H64" s="31">
        <f>SUM(H53:H62)</f>
        <v>45934082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390655</v>
      </c>
      <c r="E68" s="67">
        <v>310414</v>
      </c>
      <c r="F68" s="67"/>
      <c r="G68" s="90">
        <v>318073</v>
      </c>
      <c r="H68" s="31">
        <f>(D68+E68)-F68-G68</f>
        <v>382996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390655</v>
      </c>
      <c r="E74" s="53">
        <f t="shared" si="7"/>
        <v>310414</v>
      </c>
      <c r="F74" s="53">
        <f t="shared" si="7"/>
        <v>0</v>
      </c>
      <c r="G74" s="31">
        <f t="shared" si="7"/>
        <v>318073</v>
      </c>
      <c r="H74" s="31">
        <f t="shared" si="7"/>
        <v>382996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85000</v>
      </c>
      <c r="E77" s="54"/>
      <c r="F77" s="86"/>
      <c r="G77" s="61"/>
      <c r="H77" s="31">
        <f>(D77-F77-G77)</f>
        <v>85000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85000</v>
      </c>
      <c r="E82" s="56"/>
      <c r="F82" s="31">
        <f t="shared" si="9"/>
        <v>0</v>
      </c>
      <c r="G82" s="31">
        <f t="shared" si="9"/>
        <v>0</v>
      </c>
      <c r="H82" s="31">
        <f t="shared" si="9"/>
        <v>85000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f t="shared" si="10"/>
        <v>0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10"/>
        <v>0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0</v>
      </c>
      <c r="E98" s="31">
        <f t="shared" si="11"/>
        <v>0</v>
      </c>
      <c r="F98" s="31">
        <f t="shared" si="11"/>
        <v>0</v>
      </c>
      <c r="G98" s="31">
        <f t="shared" si="11"/>
        <v>0</v>
      </c>
      <c r="H98" s="31">
        <f t="shared" si="11"/>
        <v>0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21256</v>
      </c>
      <c r="E102" s="67">
        <v>16890</v>
      </c>
      <c r="F102" s="67"/>
      <c r="G102" s="61"/>
      <c r="H102" s="31">
        <f>(D102+E102)-F102-G102</f>
        <v>38146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21256</v>
      </c>
      <c r="E108" s="31">
        <f t="shared" si="13"/>
        <v>16890</v>
      </c>
      <c r="F108" s="31">
        <f t="shared" si="13"/>
        <v>0</v>
      </c>
      <c r="G108" s="31">
        <f t="shared" si="13"/>
        <v>0</v>
      </c>
      <c r="H108" s="31">
        <f t="shared" si="13"/>
        <v>38146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5490100</v>
      </c>
      <c r="G111" s="61">
        <v>4497621</v>
      </c>
      <c r="H111" s="31">
        <f>F111-G111</f>
        <v>992479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0.79459999999999997</v>
      </c>
      <c r="F114" s="62" t="s">
        <v>280</v>
      </c>
      <c r="G114" s="63">
        <v>0.79459999999999997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400999000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18363000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419362000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422677000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E119-E121</f>
        <v>-3315000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24239000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20924000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6807115</v>
      </c>
      <c r="E141" s="68">
        <f t="shared" si="16"/>
        <v>5408933</v>
      </c>
      <c r="F141" s="68">
        <f>F36</f>
        <v>890026</v>
      </c>
      <c r="G141" s="68">
        <f t="shared" si="16"/>
        <v>2740354</v>
      </c>
      <c r="H141" s="68">
        <f t="shared" si="16"/>
        <v>8585668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141341</v>
      </c>
      <c r="E142" s="68">
        <f t="shared" si="17"/>
        <v>112310</v>
      </c>
      <c r="F142" s="68">
        <f>F49</f>
        <v>0</v>
      </c>
      <c r="G142" s="68">
        <f t="shared" si="17"/>
        <v>141341</v>
      </c>
      <c r="H142" s="68">
        <f t="shared" si="17"/>
        <v>112310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40628867</v>
      </c>
      <c r="E143" s="68">
        <f t="shared" si="18"/>
        <v>5305215</v>
      </c>
      <c r="F143" s="68">
        <f>F64</f>
        <v>0</v>
      </c>
      <c r="G143" s="68">
        <f t="shared" si="18"/>
        <v>0</v>
      </c>
      <c r="H143" s="68">
        <f t="shared" si="18"/>
        <v>45934082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390655</v>
      </c>
      <c r="E144" s="68">
        <f t="shared" si="19"/>
        <v>310414</v>
      </c>
      <c r="F144" s="68">
        <f>F74</f>
        <v>0</v>
      </c>
      <c r="G144" s="68">
        <f t="shared" si="19"/>
        <v>318073</v>
      </c>
      <c r="H144" s="68">
        <f t="shared" si="19"/>
        <v>382996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85000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85000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0</v>
      </c>
      <c r="E146" s="68">
        <f t="shared" si="21"/>
        <v>0</v>
      </c>
      <c r="F146" s="68">
        <f>F98</f>
        <v>0</v>
      </c>
      <c r="G146" s="68">
        <f t="shared" si="21"/>
        <v>0</v>
      </c>
      <c r="H146" s="68">
        <f t="shared" si="21"/>
        <v>0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21256</v>
      </c>
      <c r="E147" s="31">
        <f t="shared" si="22"/>
        <v>16890</v>
      </c>
      <c r="F147" s="31">
        <f>F108</f>
        <v>0</v>
      </c>
      <c r="G147" s="31">
        <f t="shared" si="22"/>
        <v>0</v>
      </c>
      <c r="H147" s="31">
        <f t="shared" si="22"/>
        <v>38146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992479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4990305.7341909083</v>
      </c>
      <c r="E150" s="31">
        <f>E18</f>
        <v>0</v>
      </c>
      <c r="F150" s="31">
        <f>F18</f>
        <v>0</v>
      </c>
      <c r="G150" s="31">
        <f>G18</f>
        <v>4858306.791847785</v>
      </c>
      <c r="H150" s="31">
        <f>H18</f>
        <v>131998.94234312326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53064539.734190911</v>
      </c>
      <c r="E152" s="70">
        <f t="shared" si="24"/>
        <v>11153762</v>
      </c>
      <c r="F152" s="70">
        <f t="shared" si="24"/>
        <v>890026</v>
      </c>
      <c r="G152" s="70">
        <f t="shared" si="24"/>
        <v>8058074.791847785</v>
      </c>
      <c r="H152" s="70">
        <f t="shared" si="24"/>
        <v>56262679.942343123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0.13311034180318096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2.6889065160745136</v>
      </c>
    </row>
  </sheetData>
  <mergeCells count="4">
    <mergeCell ref="C2:D2"/>
    <mergeCell ref="C5:E5"/>
    <mergeCell ref="C11:E11"/>
    <mergeCell ref="B13:D13"/>
  </mergeCells>
  <hyperlinks>
    <hyperlink ref="C11" r:id="rId1" xr:uid="{00954973-386F-4BB5-9366-505E694DE80C}"/>
  </hyperlinks>
  <printOptions headings="1" gridLines="1"/>
  <pageMargins left="0.17" right="0.16" top="0.35" bottom="0.32" header="0.17" footer="0.17"/>
  <pageSetup scale="59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D2FC-BF6D-4451-BE13-6FA4C377FED7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3" t="s">
        <v>184</v>
      </c>
      <c r="D5" s="633"/>
      <c r="E5" s="633"/>
      <c r="F5" s="13"/>
    </row>
    <row r="6" spans="1:8" ht="18" customHeight="1" x14ac:dyDescent="0.25">
      <c r="B6" s="11" t="s">
        <v>405</v>
      </c>
      <c r="C6" s="14">
        <v>210006</v>
      </c>
      <c r="D6" s="14"/>
      <c r="E6" s="14"/>
      <c r="F6" s="15"/>
    </row>
    <row r="7" spans="1:8" ht="18" customHeight="1" x14ac:dyDescent="0.25">
      <c r="B7" s="11" t="s">
        <v>406</v>
      </c>
      <c r="C7" s="634">
        <v>501</v>
      </c>
      <c r="D7" s="634"/>
      <c r="E7" s="634"/>
      <c r="F7" s="17"/>
    </row>
    <row r="8" spans="1:8" ht="18" customHeight="1" x14ac:dyDescent="0.25">
      <c r="C8" s="634"/>
      <c r="D8" s="634"/>
      <c r="E8" s="634"/>
      <c r="F8" s="19"/>
    </row>
    <row r="9" spans="1:8" ht="18" customHeight="1" x14ac:dyDescent="0.25">
      <c r="B9" s="11" t="s">
        <v>407</v>
      </c>
      <c r="C9" s="114" t="s">
        <v>353</v>
      </c>
      <c r="D9" s="14"/>
      <c r="E9" s="12"/>
      <c r="F9" s="13"/>
    </row>
    <row r="10" spans="1:8" ht="18" customHeight="1" x14ac:dyDescent="0.25">
      <c r="B10" s="11" t="s">
        <v>408</v>
      </c>
      <c r="C10" s="115" t="s">
        <v>354</v>
      </c>
      <c r="D10" s="14"/>
      <c r="E10" s="20"/>
      <c r="F10" s="21"/>
    </row>
    <row r="11" spans="1:8" ht="18" customHeight="1" x14ac:dyDescent="0.25">
      <c r="B11" s="11" t="s">
        <v>409</v>
      </c>
      <c r="C11" s="116" t="s">
        <v>355</v>
      </c>
      <c r="D11" s="14"/>
      <c r="E11" s="2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1390886.4485905604</v>
      </c>
      <c r="E18" s="27"/>
      <c r="F18" s="27"/>
      <c r="G18" s="27">
        <v>1354096.0093043584</v>
      </c>
      <c r="H18" s="28">
        <v>36790.439286201959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28130.1</v>
      </c>
      <c r="E21" s="61">
        <v>13410.470699999996</v>
      </c>
      <c r="F21" s="61">
        <v>0</v>
      </c>
      <c r="G21" s="61">
        <v>190.5</v>
      </c>
      <c r="H21" s="31">
        <f>(D21+E21)-F21-G21</f>
        <v>41350.070699999997</v>
      </c>
    </row>
    <row r="22" spans="1:8" ht="18" customHeight="1" x14ac:dyDescent="0.25">
      <c r="A22" s="11" t="s">
        <v>9</v>
      </c>
      <c r="B22" s="8" t="s">
        <v>10</v>
      </c>
      <c r="D22" s="61">
        <v>3139.95</v>
      </c>
      <c r="E22" s="61">
        <v>2571.6190499999998</v>
      </c>
      <c r="F22" s="61">
        <v>0</v>
      </c>
      <c r="G22" s="61">
        <v>0</v>
      </c>
      <c r="H22" s="31">
        <f t="shared" ref="H22:H34" si="0">(D22+E22)-F22-G22</f>
        <v>5711.5690500000001</v>
      </c>
    </row>
    <row r="23" spans="1:8" ht="18" customHeight="1" x14ac:dyDescent="0.25">
      <c r="A23" s="11" t="s">
        <v>11</v>
      </c>
      <c r="B23" s="8" t="s">
        <v>12</v>
      </c>
      <c r="D23" s="61">
        <v>16342.199999999999</v>
      </c>
      <c r="E23" s="61">
        <v>2410.2557999999999</v>
      </c>
      <c r="F23" s="61">
        <v>0</v>
      </c>
      <c r="G23" s="61">
        <v>8847.7439999999988</v>
      </c>
      <c r="H23" s="31">
        <f t="shared" si="0"/>
        <v>9904.7118000000009</v>
      </c>
    </row>
    <row r="24" spans="1:8" ht="18" customHeight="1" x14ac:dyDescent="0.25">
      <c r="A24" s="11" t="s">
        <v>13</v>
      </c>
      <c r="B24" s="8" t="s">
        <v>14</v>
      </c>
      <c r="D24" s="61">
        <v>98796.3</v>
      </c>
      <c r="E24" s="61">
        <v>72719.291699999987</v>
      </c>
      <c r="F24" s="61">
        <v>0</v>
      </c>
      <c r="G24" s="61">
        <v>844.8</v>
      </c>
      <c r="H24" s="31">
        <f t="shared" si="0"/>
        <v>170670.7917</v>
      </c>
    </row>
    <row r="25" spans="1:8" ht="18" customHeight="1" x14ac:dyDescent="0.25">
      <c r="A25" s="11" t="s">
        <v>15</v>
      </c>
      <c r="B25" s="8" t="s">
        <v>16</v>
      </c>
      <c r="D25" s="61">
        <v>12031.5</v>
      </c>
      <c r="E25" s="61">
        <v>3669.9777000000008</v>
      </c>
      <c r="F25" s="61">
        <v>0</v>
      </c>
      <c r="G25" s="61">
        <v>132</v>
      </c>
      <c r="H25" s="31">
        <f t="shared" si="0"/>
        <v>15569.477700000001</v>
      </c>
    </row>
    <row r="26" spans="1:8" ht="18" customHeight="1" x14ac:dyDescent="0.25">
      <c r="A26" s="11" t="s">
        <v>17</v>
      </c>
      <c r="B26" s="8" t="s">
        <v>18</v>
      </c>
      <c r="D26" s="61">
        <v>1795.95</v>
      </c>
      <c r="E26" s="61">
        <v>220.90185</v>
      </c>
      <c r="F26" s="61">
        <v>0</v>
      </c>
      <c r="G26" s="61">
        <v>0</v>
      </c>
      <c r="H26" s="31">
        <f t="shared" si="0"/>
        <v>2016.85185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143002.65</v>
      </c>
      <c r="E29" s="61">
        <v>116244.29835</v>
      </c>
      <c r="F29" s="61">
        <v>0</v>
      </c>
      <c r="G29" s="61">
        <v>93</v>
      </c>
      <c r="H29" s="31">
        <f t="shared" si="0"/>
        <v>259153.94834999999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303238.65000000002</v>
      </c>
      <c r="E36" s="31">
        <f t="shared" si="1"/>
        <v>211246.81514999998</v>
      </c>
      <c r="F36" s="31">
        <f>SUM(F21:F34)</f>
        <v>0</v>
      </c>
      <c r="G36" s="31">
        <f t="shared" si="1"/>
        <v>10108.043999999998</v>
      </c>
      <c r="H36" s="31">
        <f t="shared" si="1"/>
        <v>504377.42114999995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59845.95</v>
      </c>
      <c r="E40" s="61">
        <v>49013.833050000001</v>
      </c>
      <c r="F40" s="61">
        <v>0</v>
      </c>
      <c r="G40" s="61">
        <v>0</v>
      </c>
      <c r="H40" s="31">
        <f>(D40+E40)-F40-G40</f>
        <v>108859.78305</v>
      </c>
    </row>
    <row r="41" spans="1:8" ht="18" customHeight="1" x14ac:dyDescent="0.25">
      <c r="A41" s="11" t="s">
        <v>32</v>
      </c>
      <c r="B41" s="8" t="s">
        <v>33</v>
      </c>
      <c r="D41" s="61">
        <v>99433.95</v>
      </c>
      <c r="E41" s="61">
        <v>81436.405049999987</v>
      </c>
      <c r="F41" s="61">
        <v>71250</v>
      </c>
      <c r="G41" s="61">
        <v>0</v>
      </c>
      <c r="H41" s="31">
        <f t="shared" ref="H41:H47" si="2">(D41+E41)-F41-G41</f>
        <v>109620.35504999998</v>
      </c>
    </row>
    <row r="42" spans="1:8" ht="18" customHeight="1" x14ac:dyDescent="0.25">
      <c r="A42" s="11" t="s">
        <v>34</v>
      </c>
      <c r="B42" s="8" t="s">
        <v>35</v>
      </c>
      <c r="D42" s="61">
        <v>34335.899999999994</v>
      </c>
      <c r="E42" s="61">
        <v>28121.1021</v>
      </c>
      <c r="F42" s="61">
        <v>0</v>
      </c>
      <c r="G42" s="61">
        <v>0</v>
      </c>
      <c r="H42" s="31">
        <f t="shared" si="2"/>
        <v>62457.002099999998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193615.8</v>
      </c>
      <c r="E49" s="31">
        <f t="shared" si="3"/>
        <v>158571.34019999998</v>
      </c>
      <c r="F49" s="31">
        <f>SUM(F40:F47)</f>
        <v>71250</v>
      </c>
      <c r="G49" s="31">
        <f t="shared" si="3"/>
        <v>0</v>
      </c>
      <c r="H49" s="31">
        <f t="shared" si="3"/>
        <v>280937.14019999997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76"/>
      <c r="E53" s="76"/>
      <c r="F53" s="76"/>
      <c r="G53" s="76"/>
      <c r="H53" s="31">
        <f>(D53+E53)-F53-G53</f>
        <v>0</v>
      </c>
    </row>
    <row r="54" spans="1:8" ht="18" customHeight="1" x14ac:dyDescent="0.25">
      <c r="A54" s="11" t="s">
        <v>44</v>
      </c>
      <c r="B54" s="117"/>
      <c r="D54" s="61">
        <v>0</v>
      </c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117"/>
      <c r="D55" s="61">
        <v>0</v>
      </c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117" t="s">
        <v>358</v>
      </c>
      <c r="D56" s="61">
        <v>105419.86</v>
      </c>
      <c r="E56" s="67"/>
      <c r="F56" s="67"/>
      <c r="G56" s="61"/>
      <c r="H56" s="31">
        <f t="shared" si="4"/>
        <v>105419.86</v>
      </c>
    </row>
    <row r="57" spans="1:8" ht="18" customHeight="1" x14ac:dyDescent="0.25">
      <c r="A57" s="11" t="s">
        <v>47</v>
      </c>
      <c r="B57" s="117" t="s">
        <v>422</v>
      </c>
      <c r="D57" s="61">
        <v>459833.1</v>
      </c>
      <c r="E57" s="67"/>
      <c r="F57" s="67"/>
      <c r="G57" s="61"/>
      <c r="H57" s="31">
        <f t="shared" si="4"/>
        <v>459833.1</v>
      </c>
    </row>
    <row r="58" spans="1:8" ht="18" customHeight="1" x14ac:dyDescent="0.25">
      <c r="A58" s="11" t="s">
        <v>48</v>
      </c>
      <c r="B58" s="117"/>
      <c r="D58" s="61">
        <v>0</v>
      </c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117" t="s">
        <v>423</v>
      </c>
      <c r="D59" s="61">
        <v>504775.83</v>
      </c>
      <c r="E59" s="89"/>
      <c r="F59" s="89"/>
      <c r="G59" s="88"/>
      <c r="H59" s="31">
        <f t="shared" si="4"/>
        <v>504775.83</v>
      </c>
    </row>
    <row r="60" spans="1:8" ht="18" customHeight="1" x14ac:dyDescent="0.25">
      <c r="A60" s="11" t="s">
        <v>50</v>
      </c>
      <c r="B60" s="117" t="s">
        <v>360</v>
      </c>
      <c r="C60" s="19"/>
      <c r="D60" s="61">
        <v>484712.55</v>
      </c>
      <c r="E60" s="76"/>
      <c r="F60" s="76"/>
      <c r="G60" s="76"/>
      <c r="H60" s="31">
        <f t="shared" si="4"/>
        <v>484712.55</v>
      </c>
    </row>
    <row r="61" spans="1:8" ht="18" customHeight="1" x14ac:dyDescent="0.25">
      <c r="A61" s="11" t="s">
        <v>51</v>
      </c>
      <c r="B61" s="117" t="s">
        <v>361</v>
      </c>
      <c r="C61" s="19"/>
      <c r="D61" s="61">
        <v>121176.65</v>
      </c>
      <c r="E61" s="76"/>
      <c r="F61" s="76"/>
      <c r="G61" s="76"/>
      <c r="H61" s="31">
        <f t="shared" si="4"/>
        <v>121176.65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1675917.99</v>
      </c>
      <c r="E64" s="31">
        <f t="shared" ref="E64:G64" si="5">SUM(E53:E62)</f>
        <v>0</v>
      </c>
      <c r="F64" s="31">
        <f t="shared" si="5"/>
        <v>0</v>
      </c>
      <c r="G64" s="31">
        <f t="shared" si="5"/>
        <v>0</v>
      </c>
      <c r="H64" s="31">
        <f>SUM(H53:H62)</f>
        <v>1675917.99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138933.45000000001</v>
      </c>
      <c r="E68" s="61">
        <v>113786.49554999999</v>
      </c>
      <c r="F68" s="61">
        <v>0</v>
      </c>
      <c r="G68" s="61">
        <v>0</v>
      </c>
      <c r="H68" s="31">
        <f>(D68+E68)-F68-G68</f>
        <v>252719.94555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138933.45000000001</v>
      </c>
      <c r="E74" s="53">
        <f t="shared" si="7"/>
        <v>113786.49554999999</v>
      </c>
      <c r="F74" s="53">
        <f t="shared" si="7"/>
        <v>0</v>
      </c>
      <c r="G74" s="31">
        <f t="shared" si="7"/>
        <v>0</v>
      </c>
      <c r="H74" s="31">
        <f t="shared" si="7"/>
        <v>252719.94555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3150</v>
      </c>
      <c r="E77" s="54"/>
      <c r="F77" s="61">
        <v>0</v>
      </c>
      <c r="G77" s="61">
        <v>0</v>
      </c>
      <c r="H77" s="31">
        <f>(D77-F77-G77)</f>
        <v>3150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13865.699999999999</v>
      </c>
      <c r="E79" s="54"/>
      <c r="F79" s="61">
        <v>0</v>
      </c>
      <c r="G79" s="61">
        <v>0</v>
      </c>
      <c r="H79" s="31">
        <f t="shared" si="8"/>
        <v>13865.699999999999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17015.699999999997</v>
      </c>
      <c r="E82" s="56"/>
      <c r="F82" s="31">
        <f t="shared" si="9"/>
        <v>0</v>
      </c>
      <c r="G82" s="31">
        <f t="shared" si="9"/>
        <v>0</v>
      </c>
      <c r="H82" s="31">
        <f t="shared" si="9"/>
        <v>17015.699999999997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829.5</v>
      </c>
      <c r="E87" s="61">
        <v>102.02849999999999</v>
      </c>
      <c r="F87" s="61">
        <v>0</v>
      </c>
      <c r="G87" s="61">
        <v>0</v>
      </c>
      <c r="H87" s="31">
        <f t="shared" ref="H87:H96" si="10">(D87+E87)-F87-G87</f>
        <v>931.52850000000001</v>
      </c>
    </row>
    <row r="88" spans="1:8" ht="18" customHeight="1" x14ac:dyDescent="0.25">
      <c r="A88" s="11" t="s">
        <v>74</v>
      </c>
      <c r="B88" s="8" t="s">
        <v>75</v>
      </c>
      <c r="D88" s="61">
        <v>818.55</v>
      </c>
      <c r="E88" s="61">
        <v>100.68164999999999</v>
      </c>
      <c r="F88" s="61">
        <v>0</v>
      </c>
      <c r="G88" s="61">
        <v>0</v>
      </c>
      <c r="H88" s="31">
        <f t="shared" si="10"/>
        <v>919.23164999999995</v>
      </c>
    </row>
    <row r="89" spans="1:8" ht="18" customHeight="1" x14ac:dyDescent="0.25">
      <c r="A89" s="11" t="s">
        <v>76</v>
      </c>
      <c r="B89" s="8" t="s">
        <v>77</v>
      </c>
      <c r="D89" s="61">
        <v>0</v>
      </c>
      <c r="E89" s="61">
        <v>0</v>
      </c>
      <c r="F89" s="61">
        <v>0</v>
      </c>
      <c r="G89" s="61">
        <v>0</v>
      </c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>
        <v>680.85</v>
      </c>
      <c r="E90" s="61">
        <v>83.744550000000004</v>
      </c>
      <c r="F90" s="61">
        <v>0</v>
      </c>
      <c r="G90" s="61">
        <v>0</v>
      </c>
      <c r="H90" s="31">
        <f t="shared" si="10"/>
        <v>764.59455000000003</v>
      </c>
    </row>
    <row r="91" spans="1:8" ht="18" customHeight="1" x14ac:dyDescent="0.25">
      <c r="A91" s="11" t="s">
        <v>80</v>
      </c>
      <c r="B91" s="8" t="s">
        <v>81</v>
      </c>
      <c r="D91" s="61">
        <v>17553.3</v>
      </c>
      <c r="E91" s="61">
        <v>13865.845499999999</v>
      </c>
      <c r="F91" s="61">
        <v>0</v>
      </c>
      <c r="G91" s="61">
        <v>0</v>
      </c>
      <c r="H91" s="31">
        <f t="shared" si="10"/>
        <v>31419.145499999999</v>
      </c>
    </row>
    <row r="92" spans="1:8" ht="18" customHeight="1" x14ac:dyDescent="0.25">
      <c r="A92" s="11" t="s">
        <v>82</v>
      </c>
      <c r="B92" s="8" t="s">
        <v>83</v>
      </c>
      <c r="D92" s="61">
        <v>73.5</v>
      </c>
      <c r="E92" s="61">
        <v>9.0404999999999998</v>
      </c>
      <c r="F92" s="61">
        <v>0</v>
      </c>
      <c r="G92" s="61">
        <v>0</v>
      </c>
      <c r="H92" s="31">
        <f t="shared" si="10"/>
        <v>82.540499999999994</v>
      </c>
    </row>
    <row r="93" spans="1:8" ht="18" customHeight="1" x14ac:dyDescent="0.25">
      <c r="A93" s="11" t="s">
        <v>84</v>
      </c>
      <c r="B93" s="8" t="s">
        <v>85</v>
      </c>
      <c r="D93" s="61">
        <v>626.4</v>
      </c>
      <c r="E93" s="61">
        <v>77.047200000000004</v>
      </c>
      <c r="F93" s="61">
        <v>0</v>
      </c>
      <c r="G93" s="61">
        <v>0</v>
      </c>
      <c r="H93" s="31">
        <f t="shared" si="10"/>
        <v>703.44719999999995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20582.100000000002</v>
      </c>
      <c r="E98" s="31">
        <f t="shared" si="11"/>
        <v>14238.3879</v>
      </c>
      <c r="F98" s="31">
        <f t="shared" si="11"/>
        <v>0</v>
      </c>
      <c r="G98" s="31">
        <f t="shared" si="11"/>
        <v>0</v>
      </c>
      <c r="H98" s="31">
        <f t="shared" si="11"/>
        <v>34820.4879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25455.899999999998</v>
      </c>
      <c r="E102" s="61">
        <v>20047.634099999999</v>
      </c>
      <c r="F102" s="61">
        <v>0</v>
      </c>
      <c r="G102" s="61">
        <v>0</v>
      </c>
      <c r="H102" s="31">
        <f>(D102+E102)-F102-G102</f>
        <v>45503.534099999997</v>
      </c>
    </row>
    <row r="103" spans="1:8" ht="18" customHeight="1" x14ac:dyDescent="0.25">
      <c r="A103" s="11" t="s">
        <v>91</v>
      </c>
      <c r="B103" s="8" t="s">
        <v>92</v>
      </c>
      <c r="D103" s="61">
        <v>1150.5</v>
      </c>
      <c r="E103" s="61">
        <v>141.51149999999998</v>
      </c>
      <c r="F103" s="61">
        <v>0</v>
      </c>
      <c r="G103" s="61">
        <v>0</v>
      </c>
      <c r="H103" s="31">
        <f t="shared" ref="H103:H106" si="12">(D103+E103)-F103-G103</f>
        <v>1292.0115000000001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26606.399999999998</v>
      </c>
      <c r="E108" s="31">
        <f t="shared" si="13"/>
        <v>20189.1456</v>
      </c>
      <c r="F108" s="31">
        <f t="shared" si="13"/>
        <v>0</v>
      </c>
      <c r="G108" s="31">
        <f t="shared" si="13"/>
        <v>0</v>
      </c>
      <c r="H108" s="31">
        <f t="shared" si="13"/>
        <v>46795.545599999998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638000</v>
      </c>
      <c r="G111" s="61"/>
      <c r="H111" s="31">
        <f>F111-G111</f>
        <v>638000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0.81899999999999995</v>
      </c>
      <c r="F114" s="62" t="s">
        <v>280</v>
      </c>
      <c r="G114" s="118">
        <v>0.123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56887000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270000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57157000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56289000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+E119-E121</f>
        <v>868000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8795000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+E125+E123</f>
        <v>9663000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>
        <v>133244.69999999998</v>
      </c>
      <c r="E131" s="61">
        <v>109127.4093</v>
      </c>
      <c r="F131" s="61">
        <v>0</v>
      </c>
      <c r="G131" s="61">
        <v>2641.5</v>
      </c>
      <c r="H131" s="119">
        <v>239730.60929999998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133244.69999999998</v>
      </c>
      <c r="E137" s="31">
        <f t="shared" si="15"/>
        <v>109127.4093</v>
      </c>
      <c r="F137" s="31">
        <f t="shared" si="15"/>
        <v>0</v>
      </c>
      <c r="G137" s="31">
        <f t="shared" si="15"/>
        <v>2641.5</v>
      </c>
      <c r="H137" s="31">
        <f t="shared" si="15"/>
        <v>239730.60929999998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303238.65000000002</v>
      </c>
      <c r="E141" s="68">
        <f t="shared" si="16"/>
        <v>211246.81514999998</v>
      </c>
      <c r="F141" s="68">
        <f>F36</f>
        <v>0</v>
      </c>
      <c r="G141" s="68">
        <f t="shared" si="16"/>
        <v>10108.043999999998</v>
      </c>
      <c r="H141" s="68">
        <f t="shared" si="16"/>
        <v>504377.42114999995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193615.8</v>
      </c>
      <c r="E142" s="68">
        <f t="shared" si="17"/>
        <v>158571.34019999998</v>
      </c>
      <c r="F142" s="68">
        <f>F49</f>
        <v>71250</v>
      </c>
      <c r="G142" s="68">
        <f t="shared" si="17"/>
        <v>0</v>
      </c>
      <c r="H142" s="68">
        <f t="shared" si="17"/>
        <v>280937.14019999997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1675917.99</v>
      </c>
      <c r="E143" s="68">
        <f t="shared" si="18"/>
        <v>0</v>
      </c>
      <c r="F143" s="68">
        <f>F64</f>
        <v>0</v>
      </c>
      <c r="G143" s="68">
        <f t="shared" si="18"/>
        <v>0</v>
      </c>
      <c r="H143" s="68">
        <f t="shared" si="18"/>
        <v>1675917.99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138933.45000000001</v>
      </c>
      <c r="E144" s="68">
        <f t="shared" si="19"/>
        <v>113786.49554999999</v>
      </c>
      <c r="F144" s="68">
        <f>F74</f>
        <v>0</v>
      </c>
      <c r="G144" s="68">
        <f t="shared" si="19"/>
        <v>0</v>
      </c>
      <c r="H144" s="68">
        <f t="shared" si="19"/>
        <v>252719.94555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17015.699999999997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17015.699999999997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20582.100000000002</v>
      </c>
      <c r="E146" s="68">
        <f t="shared" si="21"/>
        <v>14238.3879</v>
      </c>
      <c r="F146" s="68">
        <f>F98</f>
        <v>0</v>
      </c>
      <c r="G146" s="68">
        <f t="shared" si="21"/>
        <v>0</v>
      </c>
      <c r="H146" s="68">
        <f t="shared" si="21"/>
        <v>34820.4879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26606.399999999998</v>
      </c>
      <c r="E147" s="31">
        <f t="shared" si="22"/>
        <v>20189.1456</v>
      </c>
      <c r="F147" s="31">
        <f>F108</f>
        <v>0</v>
      </c>
      <c r="G147" s="31">
        <f t="shared" si="22"/>
        <v>0</v>
      </c>
      <c r="H147" s="31">
        <f t="shared" si="22"/>
        <v>46795.545599999998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638000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133244.69999999998</v>
      </c>
      <c r="E149" s="31">
        <f t="shared" si="23"/>
        <v>109127.4093</v>
      </c>
      <c r="F149" s="31">
        <f>F137</f>
        <v>0</v>
      </c>
      <c r="G149" s="31">
        <f t="shared" si="23"/>
        <v>2641.5</v>
      </c>
      <c r="H149" s="31">
        <f t="shared" si="23"/>
        <v>239730.60929999998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1390886.4485905604</v>
      </c>
      <c r="E150" s="31">
        <f>E18</f>
        <v>0</v>
      </c>
      <c r="F150" s="31">
        <f>F18</f>
        <v>0</v>
      </c>
      <c r="G150" s="31">
        <f>G18</f>
        <v>1354096.0093043584</v>
      </c>
      <c r="H150" s="31">
        <f>H18</f>
        <v>36790.439286201959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3900041.2385905609</v>
      </c>
      <c r="E152" s="70">
        <f t="shared" si="24"/>
        <v>627159.59369999985</v>
      </c>
      <c r="F152" s="70">
        <f t="shared" si="24"/>
        <v>71250</v>
      </c>
      <c r="G152" s="70">
        <f t="shared" si="24"/>
        <v>1366845.5533043584</v>
      </c>
      <c r="H152" s="70">
        <f t="shared" si="24"/>
        <v>3727105.2789862016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6.6213741210293331E-2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0.38570891845039862</v>
      </c>
    </row>
  </sheetData>
  <mergeCells count="5">
    <mergeCell ref="C2:D2"/>
    <mergeCell ref="C5:E5"/>
    <mergeCell ref="C7:E7"/>
    <mergeCell ref="C8:E8"/>
    <mergeCell ref="B13:D13"/>
  </mergeCells>
  <hyperlinks>
    <hyperlink ref="C11" r:id="rId1" xr:uid="{AA940034-60D7-420C-8D71-3AC9D6F5D68C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C066-1700-4A3E-8C40-DB14F810D334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23.8554687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02" t="s">
        <v>137</v>
      </c>
      <c r="D5" s="12"/>
      <c r="E5" s="12"/>
      <c r="F5" s="13"/>
    </row>
    <row r="6" spans="1:8" ht="18" customHeight="1" x14ac:dyDescent="0.25">
      <c r="B6" s="11" t="s">
        <v>405</v>
      </c>
      <c r="C6" s="102">
        <v>210008</v>
      </c>
      <c r="D6" s="14"/>
      <c r="E6" s="14"/>
      <c r="F6" s="15"/>
    </row>
    <row r="7" spans="1:8" ht="18" customHeight="1" x14ac:dyDescent="0.25">
      <c r="B7" s="11" t="s">
        <v>406</v>
      </c>
      <c r="C7" s="111">
        <v>3915</v>
      </c>
      <c r="D7" s="16"/>
      <c r="E7" s="16"/>
      <c r="F7" s="17"/>
    </row>
    <row r="8" spans="1:8" ht="18" customHeight="1" x14ac:dyDescent="0.25">
      <c r="C8" s="120"/>
      <c r="D8" s="18"/>
      <c r="E8" s="18"/>
      <c r="F8" s="19"/>
    </row>
    <row r="9" spans="1:8" ht="18" customHeight="1" x14ac:dyDescent="0.25">
      <c r="B9" s="11" t="s">
        <v>407</v>
      </c>
      <c r="C9" s="101" t="s">
        <v>298</v>
      </c>
      <c r="D9" s="12"/>
      <c r="E9" s="12"/>
      <c r="F9" s="13"/>
    </row>
    <row r="10" spans="1:8" ht="18" customHeight="1" x14ac:dyDescent="0.25">
      <c r="B10" s="11" t="s">
        <v>408</v>
      </c>
      <c r="C10" s="103" t="s">
        <v>299</v>
      </c>
      <c r="D10" s="20"/>
      <c r="E10" s="20"/>
      <c r="F10" s="21"/>
    </row>
    <row r="11" spans="1:8" ht="18" customHeight="1" x14ac:dyDescent="0.25">
      <c r="B11" s="11" t="s">
        <v>409</v>
      </c>
      <c r="C11" s="101" t="s">
        <v>300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8045403.6024842877</v>
      </c>
      <c r="E18" s="27"/>
      <c r="F18" s="27"/>
      <c r="G18" s="27">
        <v>7832594.0427462282</v>
      </c>
      <c r="H18" s="28">
        <v>212809.55973805953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2367074.7783254171</v>
      </c>
      <c r="E21" s="67">
        <v>1943063.3580663945</v>
      </c>
      <c r="F21" s="67">
        <v>0</v>
      </c>
      <c r="G21" s="61">
        <v>265371</v>
      </c>
      <c r="H21" s="31">
        <f>(D21+E21)-F21-G21</f>
        <v>4044767.1363918111</v>
      </c>
    </row>
    <row r="22" spans="1:8" ht="18" customHeight="1" x14ac:dyDescent="0.25">
      <c r="A22" s="11" t="s">
        <v>9</v>
      </c>
      <c r="B22" s="8" t="s">
        <v>10</v>
      </c>
      <c r="D22" s="61">
        <v>1931224.1784000001</v>
      </c>
      <c r="E22" s="67">
        <v>1582002.6972184826</v>
      </c>
      <c r="F22" s="67">
        <v>0</v>
      </c>
      <c r="G22" s="61">
        <v>0</v>
      </c>
      <c r="H22" s="31">
        <f t="shared" ref="H22:H34" si="0">(D22+E22)-F22-G22</f>
        <v>3513226.8756184829</v>
      </c>
    </row>
    <row r="23" spans="1:8" ht="18" customHeight="1" x14ac:dyDescent="0.25">
      <c r="A23" s="11" t="s">
        <v>11</v>
      </c>
      <c r="B23" s="8" t="s">
        <v>12</v>
      </c>
      <c r="D23" s="61">
        <v>0</v>
      </c>
      <c r="E23" s="67">
        <v>0</v>
      </c>
      <c r="F23" s="67">
        <v>0</v>
      </c>
      <c r="G23" s="61">
        <v>0</v>
      </c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0</v>
      </c>
      <c r="E24" s="67">
        <v>0</v>
      </c>
      <c r="F24" s="67">
        <v>0</v>
      </c>
      <c r="G24" s="61">
        <v>0</v>
      </c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10640</v>
      </c>
      <c r="E25" s="67">
        <v>8734.0688680956482</v>
      </c>
      <c r="F25" s="67">
        <v>0</v>
      </c>
      <c r="G25" s="61">
        <v>0</v>
      </c>
      <c r="H25" s="31">
        <f t="shared" si="0"/>
        <v>19374.068868095648</v>
      </c>
    </row>
    <row r="26" spans="1:8" ht="18" customHeight="1" x14ac:dyDescent="0.25">
      <c r="A26" s="11" t="s">
        <v>17</v>
      </c>
      <c r="B26" s="8" t="s">
        <v>18</v>
      </c>
      <c r="D26" s="61">
        <v>0</v>
      </c>
      <c r="E26" s="67">
        <v>0</v>
      </c>
      <c r="F26" s="67">
        <v>0</v>
      </c>
      <c r="G26" s="61">
        <v>0</v>
      </c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>
        <v>0</v>
      </c>
      <c r="E27" s="67">
        <v>0</v>
      </c>
      <c r="F27" s="67">
        <v>0</v>
      </c>
      <c r="G27" s="61">
        <v>0</v>
      </c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0</v>
      </c>
      <c r="E28" s="67">
        <v>0</v>
      </c>
      <c r="F28" s="67">
        <v>0</v>
      </c>
      <c r="G28" s="61">
        <v>0</v>
      </c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660105.14399999997</v>
      </c>
      <c r="E29" s="67">
        <v>541861.25825941679</v>
      </c>
      <c r="F29" s="67">
        <v>0</v>
      </c>
      <c r="G29" s="61">
        <v>0</v>
      </c>
      <c r="H29" s="31">
        <f t="shared" si="0"/>
        <v>1201966.4022594169</v>
      </c>
    </row>
    <row r="30" spans="1:8" ht="18" customHeight="1" x14ac:dyDescent="0.25">
      <c r="A30" s="11" t="s">
        <v>25</v>
      </c>
      <c r="B30" s="41" t="s">
        <v>138</v>
      </c>
      <c r="D30" s="61">
        <v>754640.10000000009</v>
      </c>
      <c r="E30" s="67">
        <v>619462.274814529</v>
      </c>
      <c r="F30" s="67">
        <v>0</v>
      </c>
      <c r="G30" s="61">
        <v>0</v>
      </c>
      <c r="H30" s="31">
        <f t="shared" si="0"/>
        <v>1374102.374814529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5723684.2007254176</v>
      </c>
      <c r="E36" s="31">
        <f t="shared" si="1"/>
        <v>4695123.6572269192</v>
      </c>
      <c r="F36" s="31">
        <f>SUM(F21:F34)</f>
        <v>0</v>
      </c>
      <c r="G36" s="31">
        <f t="shared" si="1"/>
        <v>265371</v>
      </c>
      <c r="H36" s="31">
        <f t="shared" si="1"/>
        <v>10153436.857952336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7175428.4854531884</v>
      </c>
      <c r="E40" s="67">
        <v>5890102.1193649815</v>
      </c>
      <c r="F40" s="67">
        <v>629282</v>
      </c>
      <c r="G40" s="61">
        <v>625881</v>
      </c>
      <c r="H40" s="31">
        <f>(D40+E40)-F40-G40</f>
        <v>11810367.604818169</v>
      </c>
    </row>
    <row r="41" spans="1:8" ht="18" customHeight="1" x14ac:dyDescent="0.25">
      <c r="A41" s="11" t="s">
        <v>32</v>
      </c>
      <c r="B41" s="8" t="s">
        <v>33</v>
      </c>
      <c r="D41" s="61">
        <v>117185</v>
      </c>
      <c r="E41" s="67">
        <v>96193.783863513963</v>
      </c>
      <c r="F41" s="67">
        <v>0</v>
      </c>
      <c r="G41" s="61">
        <v>0</v>
      </c>
      <c r="H41" s="31">
        <f t="shared" ref="H41:H47" si="2">(D41+E41)-F41-G41</f>
        <v>213378.78386351396</v>
      </c>
    </row>
    <row r="42" spans="1:8" ht="18" customHeight="1" x14ac:dyDescent="0.25">
      <c r="A42" s="11" t="s">
        <v>34</v>
      </c>
      <c r="B42" s="8" t="s">
        <v>35</v>
      </c>
      <c r="D42" s="61">
        <v>308363.24800000002</v>
      </c>
      <c r="E42" s="67">
        <v>253126.48913737384</v>
      </c>
      <c r="F42" s="67">
        <v>0</v>
      </c>
      <c r="G42" s="61">
        <v>0</v>
      </c>
      <c r="H42" s="31">
        <f t="shared" si="2"/>
        <v>561489.73713737389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7600976.7334531881</v>
      </c>
      <c r="E49" s="31">
        <f t="shared" si="3"/>
        <v>6239422.3923658691</v>
      </c>
      <c r="F49" s="31">
        <f>SUM(F40:F47)</f>
        <v>629282</v>
      </c>
      <c r="G49" s="31">
        <f t="shared" si="3"/>
        <v>625881</v>
      </c>
      <c r="H49" s="31">
        <f t="shared" si="3"/>
        <v>12585236.125819057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76">
        <v>10038924.772706009</v>
      </c>
      <c r="E53" s="76">
        <v>8240663.5645155786</v>
      </c>
      <c r="F53" s="76">
        <v>0</v>
      </c>
      <c r="G53" s="76">
        <v>0</v>
      </c>
      <c r="H53" s="31">
        <f>(D53+E53)-F53-G53</f>
        <v>18279588.337221589</v>
      </c>
    </row>
    <row r="54" spans="1:8" ht="18" customHeight="1" x14ac:dyDescent="0.25">
      <c r="A54" s="11" t="s">
        <v>44</v>
      </c>
      <c r="B54" s="41" t="s">
        <v>139</v>
      </c>
      <c r="D54" s="61">
        <v>58094</v>
      </c>
      <c r="E54" s="67">
        <v>47687.687671348554</v>
      </c>
      <c r="F54" s="67">
        <v>0</v>
      </c>
      <c r="G54" s="61">
        <v>11674</v>
      </c>
      <c r="H54" s="31">
        <f t="shared" ref="H54:H62" si="4">(D54+E54)-F54-G54</f>
        <v>94107.687671348554</v>
      </c>
    </row>
    <row r="55" spans="1:8" ht="18" customHeight="1" x14ac:dyDescent="0.25">
      <c r="A55" s="11" t="s">
        <v>45</v>
      </c>
      <c r="B55" s="42" t="s">
        <v>140</v>
      </c>
      <c r="D55" s="61">
        <v>2729</v>
      </c>
      <c r="E55" s="67">
        <v>2240.157325285059</v>
      </c>
      <c r="F55" s="67">
        <v>0</v>
      </c>
      <c r="G55" s="61">
        <v>0</v>
      </c>
      <c r="H55" s="31">
        <f t="shared" si="4"/>
        <v>4969.1573252850594</v>
      </c>
    </row>
    <row r="56" spans="1:8" ht="18" customHeight="1" x14ac:dyDescent="0.25">
      <c r="A56" s="11" t="s">
        <v>46</v>
      </c>
      <c r="B56" s="41" t="s">
        <v>141</v>
      </c>
      <c r="D56" s="61">
        <v>638803.07999999996</v>
      </c>
      <c r="E56" s="67">
        <v>524375.00882252003</v>
      </c>
      <c r="F56" s="67">
        <v>0</v>
      </c>
      <c r="G56" s="61">
        <v>742772.86999999976</v>
      </c>
      <c r="H56" s="31">
        <f t="shared" si="4"/>
        <v>420405.21882252011</v>
      </c>
    </row>
    <row r="57" spans="1:8" ht="18" customHeight="1" x14ac:dyDescent="0.25">
      <c r="A57" s="11" t="s">
        <v>47</v>
      </c>
      <c r="B57" s="41" t="s">
        <v>142</v>
      </c>
      <c r="D57" s="61">
        <v>821170.87999999989</v>
      </c>
      <c r="E57" s="67">
        <v>674075.47165363783</v>
      </c>
      <c r="F57" s="67">
        <v>0</v>
      </c>
      <c r="G57" s="61">
        <v>0</v>
      </c>
      <c r="H57" s="31">
        <f t="shared" si="4"/>
        <v>1495246.3516536378</v>
      </c>
    </row>
    <row r="58" spans="1:8" ht="18" customHeight="1" x14ac:dyDescent="0.25">
      <c r="A58" s="11" t="s">
        <v>48</v>
      </c>
      <c r="B58" s="41" t="s">
        <v>143</v>
      </c>
      <c r="D58" s="61">
        <v>493700.96342857147</v>
      </c>
      <c r="E58" s="67">
        <v>405264.8698148792</v>
      </c>
      <c r="F58" s="67">
        <v>0</v>
      </c>
      <c r="G58" s="61">
        <v>0</v>
      </c>
      <c r="H58" s="31">
        <f>(D58+E58)-F58-G58</f>
        <v>898965.83324345062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12053422.696134582</v>
      </c>
      <c r="E64" s="31">
        <f t="shared" ref="E64:G64" si="5">SUM(E53:E62)</f>
        <v>9894306.7598032486</v>
      </c>
      <c r="F64" s="31">
        <f t="shared" si="5"/>
        <v>0</v>
      </c>
      <c r="G64" s="31">
        <f t="shared" si="5"/>
        <v>754446.86999999976</v>
      </c>
      <c r="H64" s="31">
        <f>SUM(H53:H62)</f>
        <v>21193282.585937835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>
        <v>312651</v>
      </c>
      <c r="E69" s="67">
        <v>256646.18098486584</v>
      </c>
      <c r="F69" s="67">
        <v>0</v>
      </c>
      <c r="G69" s="90">
        <v>0</v>
      </c>
      <c r="H69" s="31">
        <f t="shared" ref="H69:H72" si="6">(D69+E69)-F69-G69</f>
        <v>569297.18098486587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312651</v>
      </c>
      <c r="E74" s="53">
        <f t="shared" si="7"/>
        <v>256646.18098486584</v>
      </c>
      <c r="F74" s="53">
        <f t="shared" si="7"/>
        <v>0</v>
      </c>
      <c r="G74" s="31">
        <f t="shared" si="7"/>
        <v>0</v>
      </c>
      <c r="H74" s="31">
        <f t="shared" si="7"/>
        <v>569297.18098486587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1303968</v>
      </c>
      <c r="E77" s="54"/>
      <c r="F77" s="86">
        <v>0</v>
      </c>
      <c r="G77" s="61">
        <v>0</v>
      </c>
      <c r="H77" s="31">
        <f>(D77-F77-G77)</f>
        <v>1303968</v>
      </c>
    </row>
    <row r="78" spans="1:10" ht="18" customHeight="1" x14ac:dyDescent="0.25">
      <c r="A78" s="11" t="s">
        <v>63</v>
      </c>
      <c r="B78" s="8" t="s">
        <v>64</v>
      </c>
      <c r="D78" s="61">
        <v>0</v>
      </c>
      <c r="E78" s="54"/>
      <c r="F78" s="86">
        <v>0</v>
      </c>
      <c r="G78" s="61">
        <v>0</v>
      </c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185628.52741176472</v>
      </c>
      <c r="E79" s="54"/>
      <c r="F79" s="86">
        <v>0</v>
      </c>
      <c r="G79" s="61">
        <v>0</v>
      </c>
      <c r="H79" s="31">
        <f t="shared" si="8"/>
        <v>185628.52741176472</v>
      </c>
    </row>
    <row r="80" spans="1:10" ht="18" customHeight="1" x14ac:dyDescent="0.25">
      <c r="A80" s="11" t="s">
        <v>67</v>
      </c>
      <c r="B80" s="8" t="s">
        <v>68</v>
      </c>
      <c r="D80" s="61">
        <v>0</v>
      </c>
      <c r="E80" s="54"/>
      <c r="F80" s="86">
        <v>0</v>
      </c>
      <c r="G80" s="61">
        <v>0</v>
      </c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1489596.5274117647</v>
      </c>
      <c r="E82" s="56"/>
      <c r="F82" s="31">
        <f t="shared" si="9"/>
        <v>0</v>
      </c>
      <c r="G82" s="31">
        <f t="shared" si="9"/>
        <v>0</v>
      </c>
      <c r="H82" s="31">
        <f t="shared" si="9"/>
        <v>1489596.5274117647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1293763.3700000001</v>
      </c>
      <c r="E86" s="67">
        <v>1062013.0049435631</v>
      </c>
      <c r="F86" s="67">
        <v>0</v>
      </c>
      <c r="G86" s="61">
        <v>0</v>
      </c>
      <c r="H86" s="31">
        <f>(D86+E86)-F86-G86</f>
        <v>2355776.3749435632</v>
      </c>
    </row>
    <row r="87" spans="1:8" ht="18" customHeight="1" x14ac:dyDescent="0.25">
      <c r="A87" s="11" t="s">
        <v>72</v>
      </c>
      <c r="B87" s="8" t="s">
        <v>73</v>
      </c>
      <c r="D87" s="61">
        <v>0</v>
      </c>
      <c r="E87" s="67">
        <v>0</v>
      </c>
      <c r="F87" s="67">
        <v>0</v>
      </c>
      <c r="G87" s="61">
        <v>0</v>
      </c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1551190.3883424997</v>
      </c>
      <c r="E88" s="67">
        <v>1273327.413469119</v>
      </c>
      <c r="F88" s="67">
        <v>0</v>
      </c>
      <c r="G88" s="61">
        <v>0</v>
      </c>
      <c r="H88" s="31">
        <f t="shared" si="10"/>
        <v>2824517.8018116187</v>
      </c>
    </row>
    <row r="89" spans="1:8" ht="18" customHeight="1" x14ac:dyDescent="0.25">
      <c r="A89" s="11" t="s">
        <v>76</v>
      </c>
      <c r="B89" s="8" t="s">
        <v>77</v>
      </c>
      <c r="D89" s="61">
        <v>0</v>
      </c>
      <c r="E89" s="67">
        <v>0</v>
      </c>
      <c r="F89" s="67">
        <v>0</v>
      </c>
      <c r="G89" s="61">
        <v>0</v>
      </c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>
        <v>373562.04623481486</v>
      </c>
      <c r="E90" s="67">
        <v>306646.30059413571</v>
      </c>
      <c r="F90" s="67">
        <v>0</v>
      </c>
      <c r="G90" s="61">
        <v>0</v>
      </c>
      <c r="H90" s="31">
        <f t="shared" si="10"/>
        <v>680208.34682895057</v>
      </c>
    </row>
    <row r="91" spans="1:8" ht="18" customHeight="1" x14ac:dyDescent="0.25">
      <c r="A91" s="11" t="s">
        <v>80</v>
      </c>
      <c r="B91" s="8" t="s">
        <v>81</v>
      </c>
      <c r="D91" s="61">
        <v>0</v>
      </c>
      <c r="E91" s="67">
        <v>0</v>
      </c>
      <c r="F91" s="67">
        <v>0</v>
      </c>
      <c r="G91" s="61">
        <v>0</v>
      </c>
      <c r="H91" s="31">
        <f t="shared" si="10"/>
        <v>0</v>
      </c>
    </row>
    <row r="92" spans="1:8" ht="18" customHeight="1" x14ac:dyDescent="0.25">
      <c r="A92" s="11" t="s">
        <v>82</v>
      </c>
      <c r="B92" s="8" t="s">
        <v>83</v>
      </c>
      <c r="D92" s="92">
        <v>0</v>
      </c>
      <c r="E92" s="67">
        <v>0</v>
      </c>
      <c r="F92" s="93">
        <v>0</v>
      </c>
      <c r="G92" s="92">
        <v>0</v>
      </c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>
        <v>305362.3</v>
      </c>
      <c r="E93" s="67">
        <v>250663.09754888006</v>
      </c>
      <c r="F93" s="67">
        <v>0</v>
      </c>
      <c r="G93" s="61">
        <v>0</v>
      </c>
      <c r="H93" s="31">
        <f t="shared" si="10"/>
        <v>556025.39754888008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3523878.1045773146</v>
      </c>
      <c r="E98" s="31">
        <f t="shared" si="11"/>
        <v>2892649.8165556979</v>
      </c>
      <c r="F98" s="31">
        <f t="shared" si="11"/>
        <v>0</v>
      </c>
      <c r="G98" s="31">
        <f t="shared" si="11"/>
        <v>0</v>
      </c>
      <c r="H98" s="31">
        <f t="shared" si="11"/>
        <v>6416527.9211330134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132648.18940740742</v>
      </c>
      <c r="E102" s="67">
        <v>108887.0696910237</v>
      </c>
      <c r="F102" s="67">
        <v>0</v>
      </c>
      <c r="G102" s="61">
        <v>0</v>
      </c>
      <c r="H102" s="31">
        <f>(D102+E102)-F102-G102</f>
        <v>241535.25909843112</v>
      </c>
    </row>
    <row r="103" spans="1:8" ht="18" customHeight="1" x14ac:dyDescent="0.25">
      <c r="A103" s="11" t="s">
        <v>91</v>
      </c>
      <c r="B103" s="8" t="s">
        <v>92</v>
      </c>
      <c r="D103" s="61">
        <v>7936.9920000000002</v>
      </c>
      <c r="E103" s="67">
        <v>6515.2476253312234</v>
      </c>
      <c r="F103" s="67">
        <v>0</v>
      </c>
      <c r="G103" s="61">
        <v>0</v>
      </c>
      <c r="H103" s="31">
        <f t="shared" ref="H103:H106" si="12">(D103+E103)-F103-G103</f>
        <v>14452.239625331224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140585.18140740742</v>
      </c>
      <c r="E108" s="31">
        <f t="shared" si="13"/>
        <v>115402.31731635492</v>
      </c>
      <c r="F108" s="31">
        <f t="shared" si="13"/>
        <v>0</v>
      </c>
      <c r="G108" s="31">
        <f t="shared" si="13"/>
        <v>0</v>
      </c>
      <c r="H108" s="31">
        <f t="shared" si="13"/>
        <v>255987.49872376234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25572579</v>
      </c>
      <c r="G111" s="61"/>
      <c r="H111" s="31">
        <f>F111-G111</f>
        <v>25572579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0.82087113421951585</v>
      </c>
      <c r="F114" s="62" t="s">
        <v>280</v>
      </c>
      <c r="G114" s="63">
        <v>0.1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579882026.54999995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41716209.889999896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621598236.43999982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605639729.68999994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15958506.749999881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27621849.620000001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43580356.369999886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5723684.2007254176</v>
      </c>
      <c r="E141" s="68">
        <f t="shared" si="16"/>
        <v>4695123.6572269192</v>
      </c>
      <c r="F141" s="68">
        <f>F36</f>
        <v>0</v>
      </c>
      <c r="G141" s="68">
        <f t="shared" si="16"/>
        <v>265371</v>
      </c>
      <c r="H141" s="68">
        <f t="shared" si="16"/>
        <v>10153436.857952336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7600976.7334531881</v>
      </c>
      <c r="E142" s="68">
        <f t="shared" si="17"/>
        <v>6239422.3923658691</v>
      </c>
      <c r="F142" s="68">
        <f>F49</f>
        <v>629282</v>
      </c>
      <c r="G142" s="68">
        <f t="shared" si="17"/>
        <v>625881</v>
      </c>
      <c r="H142" s="68">
        <f t="shared" si="17"/>
        <v>12585236.125819057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12053422.696134582</v>
      </c>
      <c r="E143" s="68">
        <f t="shared" si="18"/>
        <v>9894306.7598032486</v>
      </c>
      <c r="F143" s="68">
        <f>F64</f>
        <v>0</v>
      </c>
      <c r="G143" s="68">
        <f t="shared" si="18"/>
        <v>754446.86999999976</v>
      </c>
      <c r="H143" s="68">
        <f t="shared" si="18"/>
        <v>21193282.585937835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312651</v>
      </c>
      <c r="E144" s="68">
        <f t="shared" si="19"/>
        <v>256646.18098486584</v>
      </c>
      <c r="F144" s="68">
        <f>F74</f>
        <v>0</v>
      </c>
      <c r="G144" s="68">
        <f t="shared" si="19"/>
        <v>0</v>
      </c>
      <c r="H144" s="68">
        <f t="shared" si="19"/>
        <v>569297.18098486587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1489596.5274117647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1489596.5274117647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3523878.1045773146</v>
      </c>
      <c r="E146" s="68">
        <f t="shared" si="21"/>
        <v>2892649.8165556979</v>
      </c>
      <c r="F146" s="68">
        <f>F98</f>
        <v>0</v>
      </c>
      <c r="G146" s="68">
        <f t="shared" si="21"/>
        <v>0</v>
      </c>
      <c r="H146" s="68">
        <f t="shared" si="21"/>
        <v>6416527.9211330134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140585.18140740742</v>
      </c>
      <c r="E147" s="31">
        <f t="shared" si="22"/>
        <v>115402.31731635492</v>
      </c>
      <c r="F147" s="31">
        <f>F108</f>
        <v>0</v>
      </c>
      <c r="G147" s="31">
        <f t="shared" si="22"/>
        <v>0</v>
      </c>
      <c r="H147" s="31">
        <f t="shared" si="22"/>
        <v>255987.49872376234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25572579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8045403.6024842877</v>
      </c>
      <c r="E150" s="31">
        <f>E18</f>
        <v>0</v>
      </c>
      <c r="F150" s="31">
        <f>F18</f>
        <v>0</v>
      </c>
      <c r="G150" s="31">
        <f>G18</f>
        <v>7832594.0427462282</v>
      </c>
      <c r="H150" s="31">
        <f>H18</f>
        <v>212809.55973805953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38890198.046193965</v>
      </c>
      <c r="E152" s="70">
        <f t="shared" si="24"/>
        <v>24093551.124252953</v>
      </c>
      <c r="F152" s="70">
        <f t="shared" si="24"/>
        <v>629282</v>
      </c>
      <c r="G152" s="70">
        <f t="shared" si="24"/>
        <v>9478292.9127462283</v>
      </c>
      <c r="H152" s="70">
        <f t="shared" si="24"/>
        <v>78448753.257700697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0.1295303947412022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1.8000943496575841</v>
      </c>
    </row>
  </sheetData>
  <mergeCells count="2">
    <mergeCell ref="C2:D2"/>
    <mergeCell ref="B13:D13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953C-A110-4DC5-9B9D-CE2F3CE5529E}">
  <sheetPr>
    <tabColor rgb="FFFFC000"/>
  </sheetPr>
  <dimension ref="A1:J155"/>
  <sheetViews>
    <sheetView workbookViewId="0"/>
  </sheetViews>
  <sheetFormatPr defaultColWidth="9" defaultRowHeight="18" customHeight="1" x14ac:dyDescent="0.25"/>
  <cols>
    <col min="1" max="1" width="8.425781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5703125" style="8" customWidth="1"/>
    <col min="8" max="8" width="17.140625" style="8" customWidth="1"/>
    <col min="9" max="9" width="4.570312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7" t="s">
        <v>144</v>
      </c>
      <c r="D5" s="636"/>
      <c r="E5" s="636"/>
      <c r="F5" s="636"/>
    </row>
    <row r="6" spans="1:8" ht="18" customHeight="1" x14ac:dyDescent="0.25">
      <c r="B6" s="11" t="s">
        <v>405</v>
      </c>
      <c r="C6" s="638">
        <v>210009</v>
      </c>
      <c r="D6" s="639"/>
      <c r="E6" s="639"/>
      <c r="F6" s="639"/>
    </row>
    <row r="7" spans="1:8" ht="18" customHeight="1" x14ac:dyDescent="0.25">
      <c r="B7" s="11" t="s">
        <v>406</v>
      </c>
      <c r="C7" s="640">
        <v>12069</v>
      </c>
      <c r="D7" s="641"/>
      <c r="E7" s="641"/>
      <c r="F7" s="641"/>
    </row>
    <row r="9" spans="1:8" ht="18" customHeight="1" x14ac:dyDescent="0.25">
      <c r="B9" s="11" t="s">
        <v>407</v>
      </c>
      <c r="C9" s="637" t="s">
        <v>424</v>
      </c>
      <c r="D9" s="636"/>
      <c r="E9" s="636"/>
      <c r="F9" s="636"/>
    </row>
    <row r="10" spans="1:8" ht="18" customHeight="1" x14ac:dyDescent="0.25">
      <c r="B10" s="11" t="s">
        <v>408</v>
      </c>
      <c r="C10" s="642" t="s">
        <v>301</v>
      </c>
      <c r="D10" s="643"/>
      <c r="E10" s="643"/>
      <c r="F10" s="643"/>
    </row>
    <row r="11" spans="1:8" ht="18" customHeight="1" x14ac:dyDescent="0.25">
      <c r="B11" s="11" t="s">
        <v>409</v>
      </c>
      <c r="C11" s="635" t="s">
        <v>425</v>
      </c>
      <c r="D11" s="636"/>
      <c r="E11" s="636"/>
      <c r="F11" s="636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34988026.683998913</v>
      </c>
      <c r="E18" s="27"/>
      <c r="F18" s="27"/>
      <c r="G18" s="27">
        <v>34062555.828512415</v>
      </c>
      <c r="H18" s="28">
        <v>925470.85548649728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201846.73200000002</v>
      </c>
      <c r="E21" s="61">
        <v>82959.006851999948</v>
      </c>
      <c r="F21" s="61">
        <v>0</v>
      </c>
      <c r="G21" s="61">
        <v>0</v>
      </c>
      <c r="H21" s="121">
        <f>(D21+E21)-F21-G21</f>
        <v>284805.73885199998</v>
      </c>
    </row>
    <row r="22" spans="1:8" ht="18" customHeight="1" x14ac:dyDescent="0.25">
      <c r="A22" s="11" t="s">
        <v>9</v>
      </c>
      <c r="B22" s="8" t="s">
        <v>10</v>
      </c>
      <c r="D22" s="61">
        <v>22469.146000000001</v>
      </c>
      <c r="E22" s="61">
        <v>9234.8190059999997</v>
      </c>
      <c r="F22" s="61">
        <v>0</v>
      </c>
      <c r="G22" s="61">
        <v>0</v>
      </c>
      <c r="H22" s="121">
        <f t="shared" ref="H22:H34" si="0">(D22+E22)-F22-G22</f>
        <v>31703.965005999999</v>
      </c>
    </row>
    <row r="23" spans="1:8" ht="18" customHeight="1" x14ac:dyDescent="0.25">
      <c r="A23" s="11" t="s">
        <v>11</v>
      </c>
      <c r="B23" s="8" t="s">
        <v>12</v>
      </c>
      <c r="D23" s="61">
        <v>0</v>
      </c>
      <c r="E23" s="61">
        <v>0</v>
      </c>
      <c r="F23" s="61">
        <v>0</v>
      </c>
      <c r="G23" s="61">
        <v>0</v>
      </c>
      <c r="H23" s="12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9017070.5779999997</v>
      </c>
      <c r="E24" s="61">
        <v>1968652.0209579999</v>
      </c>
      <c r="F24" s="61">
        <v>0</v>
      </c>
      <c r="G24" s="61">
        <v>387093</v>
      </c>
      <c r="H24" s="121">
        <f t="shared" si="0"/>
        <v>10598629.598958001</v>
      </c>
    </row>
    <row r="25" spans="1:8" ht="18" customHeight="1" x14ac:dyDescent="0.25">
      <c r="A25" s="11" t="s">
        <v>15</v>
      </c>
      <c r="B25" s="8" t="s">
        <v>16</v>
      </c>
      <c r="D25" s="61">
        <v>0</v>
      </c>
      <c r="E25" s="61">
        <v>0</v>
      </c>
      <c r="F25" s="61">
        <v>0</v>
      </c>
      <c r="G25" s="61">
        <v>0</v>
      </c>
      <c r="H25" s="12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>
        <v>0</v>
      </c>
      <c r="E26" s="61">
        <v>0</v>
      </c>
      <c r="F26" s="61">
        <v>0</v>
      </c>
      <c r="G26" s="61">
        <v>0</v>
      </c>
      <c r="H26" s="12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>
        <v>4016054</v>
      </c>
      <c r="E27" s="61">
        <v>1650598.1939999999</v>
      </c>
      <c r="F27" s="61">
        <v>0</v>
      </c>
      <c r="G27" s="61">
        <v>903226</v>
      </c>
      <c r="H27" s="121">
        <f t="shared" si="0"/>
        <v>4763426.1940000001</v>
      </c>
    </row>
    <row r="28" spans="1:8" ht="18" customHeight="1" x14ac:dyDescent="0.25">
      <c r="A28" s="11" t="s">
        <v>21</v>
      </c>
      <c r="B28" s="8" t="s">
        <v>22</v>
      </c>
      <c r="D28" s="61">
        <v>1047490.6159999999</v>
      </c>
      <c r="E28" s="61">
        <v>430518.64317599993</v>
      </c>
      <c r="F28" s="61">
        <v>0</v>
      </c>
      <c r="G28" s="61">
        <v>1379024</v>
      </c>
      <c r="H28" s="121">
        <f t="shared" si="0"/>
        <v>98985.259175999789</v>
      </c>
    </row>
    <row r="29" spans="1:8" ht="18" customHeight="1" x14ac:dyDescent="0.25">
      <c r="A29" s="11" t="s">
        <v>23</v>
      </c>
      <c r="B29" s="8" t="s">
        <v>24</v>
      </c>
      <c r="D29" s="61">
        <v>23251720.682</v>
      </c>
      <c r="E29" s="61">
        <v>7992814.687301999</v>
      </c>
      <c r="F29" s="61">
        <v>0</v>
      </c>
      <c r="G29" s="61">
        <v>3602314</v>
      </c>
      <c r="H29" s="121">
        <f t="shared" si="0"/>
        <v>27642221.369301997</v>
      </c>
    </row>
    <row r="30" spans="1:8" ht="18" customHeight="1" x14ac:dyDescent="0.25">
      <c r="A30" s="11" t="s">
        <v>25</v>
      </c>
      <c r="B30" s="32" t="s">
        <v>185</v>
      </c>
      <c r="D30" s="61">
        <v>2631441.1779999998</v>
      </c>
      <c r="E30" s="61">
        <v>1081409.3665619998</v>
      </c>
      <c r="F30" s="61">
        <v>0</v>
      </c>
      <c r="G30" s="61">
        <v>415031</v>
      </c>
      <c r="H30" s="121">
        <f t="shared" si="0"/>
        <v>3297819.5445619998</v>
      </c>
    </row>
    <row r="31" spans="1:8" ht="18" customHeight="1" x14ac:dyDescent="0.25">
      <c r="A31" s="11" t="s">
        <v>26</v>
      </c>
      <c r="B31" s="32"/>
      <c r="D31" s="61">
        <v>0</v>
      </c>
      <c r="E31" s="61">
        <v>0</v>
      </c>
      <c r="F31" s="61">
        <v>0</v>
      </c>
      <c r="G31" s="61">
        <v>0</v>
      </c>
      <c r="H31" s="121">
        <f t="shared" si="0"/>
        <v>0</v>
      </c>
    </row>
    <row r="32" spans="1:8" ht="18" customHeight="1" x14ac:dyDescent="0.25">
      <c r="A32" s="11" t="s">
        <v>27</v>
      </c>
      <c r="B32" s="32"/>
      <c r="D32" s="61">
        <v>0</v>
      </c>
      <c r="E32" s="61">
        <v>0</v>
      </c>
      <c r="F32" s="61">
        <v>0</v>
      </c>
      <c r="G32" s="61">
        <v>0</v>
      </c>
      <c r="H32" s="121">
        <f t="shared" si="0"/>
        <v>0</v>
      </c>
    </row>
    <row r="33" spans="1:8" ht="18" customHeight="1" x14ac:dyDescent="0.25">
      <c r="A33" s="11" t="s">
        <v>294</v>
      </c>
      <c r="B33" s="32"/>
      <c r="D33" s="61">
        <v>0</v>
      </c>
      <c r="E33" s="61">
        <v>0</v>
      </c>
      <c r="F33" s="61">
        <v>0</v>
      </c>
      <c r="G33" s="61">
        <v>0</v>
      </c>
      <c r="H33" s="121">
        <f t="shared" si="0"/>
        <v>0</v>
      </c>
    </row>
    <row r="34" spans="1:8" ht="18" customHeight="1" x14ac:dyDescent="0.25">
      <c r="A34" s="11" t="s">
        <v>28</v>
      </c>
      <c r="B34" s="32"/>
      <c r="D34" s="61">
        <v>0</v>
      </c>
      <c r="E34" s="61">
        <v>0</v>
      </c>
      <c r="F34" s="61">
        <v>0</v>
      </c>
      <c r="G34" s="61">
        <v>0</v>
      </c>
      <c r="H34" s="12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v>40188092.932000004</v>
      </c>
      <c r="E36" s="31">
        <v>13216186.737855999</v>
      </c>
      <c r="F36" s="31">
        <v>0</v>
      </c>
      <c r="G36" s="31">
        <v>6686688</v>
      </c>
      <c r="H36" s="121">
        <f>SUM(H21:H34)</f>
        <v>46717591.669855997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141554161.528</v>
      </c>
      <c r="E40" s="61">
        <v>58178760.388007991</v>
      </c>
      <c r="F40" s="61">
        <v>0</v>
      </c>
      <c r="G40" s="61">
        <v>0</v>
      </c>
      <c r="H40" s="121">
        <f>(D40+E40)-F40-G40</f>
        <v>199732921.916008</v>
      </c>
    </row>
    <row r="41" spans="1:8" ht="18" customHeight="1" x14ac:dyDescent="0.25">
      <c r="A41" s="11" t="s">
        <v>32</v>
      </c>
      <c r="B41" s="8" t="s">
        <v>33</v>
      </c>
      <c r="D41" s="61">
        <v>4497668.9680000003</v>
      </c>
      <c r="E41" s="61">
        <v>1848541.945848</v>
      </c>
      <c r="F41" s="61">
        <v>2832180</v>
      </c>
      <c r="G41" s="61">
        <v>0</v>
      </c>
      <c r="H41" s="121">
        <f t="shared" ref="H41:H47" si="1">(D41+E41)-F41-G41</f>
        <v>3514030.9138480006</v>
      </c>
    </row>
    <row r="42" spans="1:8" ht="18" customHeight="1" x14ac:dyDescent="0.25">
      <c r="A42" s="11" t="s">
        <v>34</v>
      </c>
      <c r="B42" s="8" t="s">
        <v>35</v>
      </c>
      <c r="D42" s="61">
        <v>7235769.3525</v>
      </c>
      <c r="E42" s="61">
        <v>2973901.2038774998</v>
      </c>
      <c r="F42" s="61">
        <v>0</v>
      </c>
      <c r="G42" s="61">
        <v>25125</v>
      </c>
      <c r="H42" s="121">
        <f t="shared" si="1"/>
        <v>10184545.5563775</v>
      </c>
    </row>
    <row r="43" spans="1:8" ht="18" customHeight="1" x14ac:dyDescent="0.25">
      <c r="A43" s="11" t="s">
        <v>36</v>
      </c>
      <c r="B43" s="8" t="s">
        <v>37</v>
      </c>
      <c r="D43" s="61">
        <v>3092990</v>
      </c>
      <c r="E43" s="61">
        <v>1271218.8899999999</v>
      </c>
      <c r="F43" s="61">
        <v>0</v>
      </c>
      <c r="G43" s="61">
        <v>0</v>
      </c>
      <c r="H43" s="121">
        <f t="shared" si="1"/>
        <v>4364208.8899999997</v>
      </c>
    </row>
    <row r="44" spans="1:8" ht="18" customHeight="1" x14ac:dyDescent="0.25">
      <c r="A44" s="11" t="s">
        <v>38</v>
      </c>
      <c r="B44" s="32" t="s">
        <v>426</v>
      </c>
      <c r="D44" s="61">
        <v>7209</v>
      </c>
      <c r="E44" s="61">
        <v>2962.8989999999999</v>
      </c>
      <c r="F44" s="61">
        <v>0</v>
      </c>
      <c r="G44" s="61">
        <v>0</v>
      </c>
      <c r="H44" s="121">
        <f t="shared" si="1"/>
        <v>10171.898999999999</v>
      </c>
    </row>
    <row r="45" spans="1:8" ht="18" customHeight="1" x14ac:dyDescent="0.25">
      <c r="A45" s="11" t="s">
        <v>39</v>
      </c>
      <c r="B45" s="32"/>
      <c r="D45" s="61">
        <v>0</v>
      </c>
      <c r="E45" s="61">
        <v>0</v>
      </c>
      <c r="F45" s="61">
        <v>0</v>
      </c>
      <c r="G45" s="61">
        <v>0</v>
      </c>
      <c r="H45" s="121">
        <f t="shared" si="1"/>
        <v>0</v>
      </c>
    </row>
    <row r="46" spans="1:8" ht="18" customHeight="1" x14ac:dyDescent="0.25">
      <c r="A46" s="11" t="s">
        <v>40</v>
      </c>
      <c r="B46" s="32"/>
      <c r="D46" s="61">
        <v>0</v>
      </c>
      <c r="E46" s="61">
        <v>0</v>
      </c>
      <c r="F46" s="61">
        <v>0</v>
      </c>
      <c r="G46" s="61">
        <v>0</v>
      </c>
      <c r="H46" s="121">
        <f t="shared" si="1"/>
        <v>0</v>
      </c>
    </row>
    <row r="47" spans="1:8" ht="18" customHeight="1" x14ac:dyDescent="0.25">
      <c r="A47" s="11" t="s">
        <v>251</v>
      </c>
      <c r="B47" s="32"/>
      <c r="D47" s="61">
        <v>0</v>
      </c>
      <c r="E47" s="61">
        <v>0</v>
      </c>
      <c r="F47" s="61">
        <v>0</v>
      </c>
      <c r="G47" s="61">
        <v>0</v>
      </c>
      <c r="H47" s="121">
        <f t="shared" si="1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v>156387798.84849998</v>
      </c>
      <c r="E49" s="31">
        <v>64275385.326733492</v>
      </c>
      <c r="F49" s="31">
        <v>2832180</v>
      </c>
      <c r="G49" s="31">
        <v>25125</v>
      </c>
      <c r="H49" s="121">
        <f>SUM(H40:H47)</f>
        <v>217805879.17523348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19744862</v>
      </c>
      <c r="E53" s="61">
        <v>0</v>
      </c>
      <c r="F53" s="61">
        <v>0</v>
      </c>
      <c r="G53" s="61">
        <v>1203548</v>
      </c>
      <c r="H53" s="121">
        <f>(D53+E53)-F53-G53</f>
        <v>18541314</v>
      </c>
    </row>
    <row r="54" spans="1:8" ht="18" customHeight="1" x14ac:dyDescent="0.25">
      <c r="A54" s="11" t="s">
        <v>44</v>
      </c>
      <c r="B54" s="43" t="s">
        <v>145</v>
      </c>
      <c r="D54" s="61">
        <v>30706</v>
      </c>
      <c r="E54" s="61">
        <v>12620.165999999999</v>
      </c>
      <c r="F54" s="61">
        <v>0</v>
      </c>
      <c r="G54" s="61">
        <v>30706</v>
      </c>
      <c r="H54" s="121">
        <f t="shared" ref="H54:H62" si="2">(D54+E54)-F54-G54</f>
        <v>12620.165999999997</v>
      </c>
    </row>
    <row r="55" spans="1:8" ht="18" customHeight="1" x14ac:dyDescent="0.25">
      <c r="A55" s="11" t="s">
        <v>45</v>
      </c>
      <c r="B55" s="43" t="s">
        <v>146</v>
      </c>
      <c r="D55" s="61">
        <v>75000</v>
      </c>
      <c r="E55" s="61">
        <v>0</v>
      </c>
      <c r="F55" s="61">
        <v>0</v>
      </c>
      <c r="G55" s="61">
        <v>0</v>
      </c>
      <c r="H55" s="121">
        <f t="shared" si="2"/>
        <v>75000</v>
      </c>
    </row>
    <row r="56" spans="1:8" ht="18" customHeight="1" x14ac:dyDescent="0.25">
      <c r="A56" s="11" t="s">
        <v>46</v>
      </c>
      <c r="B56" s="46"/>
      <c r="D56" s="61">
        <v>0</v>
      </c>
      <c r="E56" s="61">
        <v>0</v>
      </c>
      <c r="F56" s="61">
        <v>0</v>
      </c>
      <c r="G56" s="61">
        <v>0</v>
      </c>
      <c r="H56" s="121">
        <f t="shared" si="2"/>
        <v>0</v>
      </c>
    </row>
    <row r="57" spans="1:8" ht="18" customHeight="1" x14ac:dyDescent="0.25">
      <c r="A57" s="11" t="s">
        <v>47</v>
      </c>
      <c r="B57" s="43"/>
      <c r="D57" s="61">
        <v>0</v>
      </c>
      <c r="E57" s="61">
        <v>0</v>
      </c>
      <c r="F57" s="61">
        <v>0</v>
      </c>
      <c r="G57" s="61">
        <v>0</v>
      </c>
      <c r="H57" s="121">
        <f t="shared" si="2"/>
        <v>0</v>
      </c>
    </row>
    <row r="58" spans="1:8" ht="18" customHeight="1" x14ac:dyDescent="0.25">
      <c r="A58" s="11" t="s">
        <v>48</v>
      </c>
      <c r="B58" s="43"/>
      <c r="D58" s="61">
        <v>0</v>
      </c>
      <c r="E58" s="61">
        <v>0</v>
      </c>
      <c r="F58" s="61">
        <v>0</v>
      </c>
      <c r="G58" s="61">
        <v>0</v>
      </c>
      <c r="H58" s="121">
        <f>(D58+E58)-F58-G58</f>
        <v>0</v>
      </c>
    </row>
    <row r="59" spans="1:8" ht="18" customHeight="1" x14ac:dyDescent="0.25">
      <c r="A59" s="11" t="s">
        <v>49</v>
      </c>
      <c r="B59" s="43"/>
      <c r="D59" s="61">
        <v>0</v>
      </c>
      <c r="E59" s="61">
        <v>0</v>
      </c>
      <c r="F59" s="61">
        <v>0</v>
      </c>
      <c r="G59" s="61">
        <v>0</v>
      </c>
      <c r="H59" s="121">
        <f t="shared" si="2"/>
        <v>0</v>
      </c>
    </row>
    <row r="60" spans="1:8" ht="18" customHeight="1" x14ac:dyDescent="0.25">
      <c r="A60" s="11" t="s">
        <v>50</v>
      </c>
      <c r="B60" s="46"/>
      <c r="C60" s="19"/>
      <c r="D60" s="61">
        <v>0</v>
      </c>
      <c r="E60" s="61">
        <v>0</v>
      </c>
      <c r="F60" s="61">
        <v>0</v>
      </c>
      <c r="G60" s="61">
        <v>0</v>
      </c>
      <c r="H60" s="121">
        <f t="shared" si="2"/>
        <v>0</v>
      </c>
    </row>
    <row r="61" spans="1:8" ht="18" customHeight="1" x14ac:dyDescent="0.25">
      <c r="A61" s="11" t="s">
        <v>51</v>
      </c>
      <c r="B61" s="46"/>
      <c r="C61" s="19"/>
      <c r="D61" s="61">
        <v>0</v>
      </c>
      <c r="E61" s="61">
        <v>0</v>
      </c>
      <c r="F61" s="61">
        <v>0</v>
      </c>
      <c r="G61" s="61">
        <v>0</v>
      </c>
      <c r="H61" s="121">
        <f t="shared" si="2"/>
        <v>0</v>
      </c>
    </row>
    <row r="62" spans="1:8" ht="18" customHeight="1" x14ac:dyDescent="0.25">
      <c r="A62" s="11" t="s">
        <v>52</v>
      </c>
      <c r="B62" s="46"/>
      <c r="C62" s="19"/>
      <c r="D62" s="61">
        <v>0</v>
      </c>
      <c r="E62" s="61">
        <v>0</v>
      </c>
      <c r="F62" s="61">
        <v>0</v>
      </c>
      <c r="G62" s="61">
        <v>0</v>
      </c>
      <c r="H62" s="121">
        <f t="shared" si="2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v>19850568</v>
      </c>
      <c r="E64" s="31">
        <v>12620.165999999999</v>
      </c>
      <c r="F64" s="31">
        <v>0</v>
      </c>
      <c r="G64" s="31">
        <v>1234254</v>
      </c>
      <c r="H64" s="121">
        <f>SUM(H53:H62)</f>
        <v>18628934.166000001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0</v>
      </c>
      <c r="E68" s="61">
        <v>0</v>
      </c>
      <c r="F68" s="61">
        <v>0</v>
      </c>
      <c r="G68" s="61">
        <v>0</v>
      </c>
      <c r="H68" s="12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61">
        <v>76606.923999999999</v>
      </c>
      <c r="E69" s="61">
        <v>660.44576399999994</v>
      </c>
      <c r="F69" s="61">
        <v>0</v>
      </c>
      <c r="G69" s="61">
        <v>0</v>
      </c>
      <c r="H69" s="121">
        <f>(D69+E69)-F69-G69</f>
        <v>77267.369764000003</v>
      </c>
    </row>
    <row r="70" spans="1:10" ht="18" customHeight="1" x14ac:dyDescent="0.25">
      <c r="A70" s="11" t="s">
        <v>58</v>
      </c>
      <c r="B70" s="41"/>
      <c r="C70" s="10"/>
      <c r="D70" s="61">
        <v>0</v>
      </c>
      <c r="E70" s="61">
        <v>0</v>
      </c>
      <c r="F70" s="61">
        <v>0</v>
      </c>
      <c r="G70" s="61">
        <v>0</v>
      </c>
      <c r="H70" s="121">
        <f>(D70+E70)-F70-G70</f>
        <v>0</v>
      </c>
    </row>
    <row r="71" spans="1:10" ht="18" customHeight="1" x14ac:dyDescent="0.25">
      <c r="A71" s="11" t="s">
        <v>259</v>
      </c>
      <c r="B71" s="41"/>
      <c r="C71" s="10"/>
      <c r="D71" s="61">
        <v>0</v>
      </c>
      <c r="E71" s="61">
        <v>0</v>
      </c>
      <c r="F71" s="61">
        <v>0</v>
      </c>
      <c r="G71" s="61">
        <v>0</v>
      </c>
      <c r="H71" s="121">
        <f>(D71+E71)-F71-G71</f>
        <v>0</v>
      </c>
    </row>
    <row r="72" spans="1:10" ht="18" customHeight="1" x14ac:dyDescent="0.25">
      <c r="A72" s="11" t="s">
        <v>260</v>
      </c>
      <c r="B72" s="42"/>
      <c r="C72" s="10"/>
      <c r="D72" s="61">
        <v>0</v>
      </c>
      <c r="E72" s="61">
        <v>0</v>
      </c>
      <c r="F72" s="61">
        <v>0</v>
      </c>
      <c r="G72" s="61">
        <v>0</v>
      </c>
      <c r="H72" s="121">
        <f>(D72+E72)-F72-G72</f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v>76606.923999999999</v>
      </c>
      <c r="E74" s="53">
        <v>660.44576399999994</v>
      </c>
      <c r="F74" s="53">
        <v>0</v>
      </c>
      <c r="G74" s="31">
        <v>0</v>
      </c>
      <c r="H74" s="121">
        <f>SUM(H68:H72)</f>
        <v>77267.369764000003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40084936.700000003</v>
      </c>
      <c r="E77" s="54">
        <v>0</v>
      </c>
      <c r="F77" s="61">
        <v>0</v>
      </c>
      <c r="G77" s="61">
        <v>0</v>
      </c>
      <c r="H77" s="121">
        <f>(D77-F77-G77)</f>
        <v>40084936.700000003</v>
      </c>
    </row>
    <row r="78" spans="1:10" ht="18" customHeight="1" x14ac:dyDescent="0.25">
      <c r="A78" s="11" t="s">
        <v>63</v>
      </c>
      <c r="B78" s="8" t="s">
        <v>64</v>
      </c>
      <c r="D78" s="61">
        <v>0</v>
      </c>
      <c r="E78" s="54">
        <v>0</v>
      </c>
      <c r="F78" s="61">
        <v>0</v>
      </c>
      <c r="G78" s="61">
        <v>0</v>
      </c>
      <c r="H78" s="121">
        <f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149519.465</v>
      </c>
      <c r="E79" s="54">
        <v>0</v>
      </c>
      <c r="F79" s="61">
        <v>0</v>
      </c>
      <c r="G79" s="61">
        <v>0</v>
      </c>
      <c r="H79" s="121">
        <f>(D79-F79-G79)</f>
        <v>149519.465</v>
      </c>
    </row>
    <row r="80" spans="1:10" ht="18" customHeight="1" x14ac:dyDescent="0.25">
      <c r="A80" s="11" t="s">
        <v>67</v>
      </c>
      <c r="B80" s="8" t="s">
        <v>68</v>
      </c>
      <c r="D80" s="61">
        <v>505.10399999999998</v>
      </c>
      <c r="E80" s="54">
        <v>0</v>
      </c>
      <c r="F80" s="61">
        <v>0</v>
      </c>
      <c r="G80" s="61">
        <v>0</v>
      </c>
      <c r="H80" s="121">
        <f>(D80-F80-G80)</f>
        <v>505.10399999999998</v>
      </c>
    </row>
    <row r="81" spans="1:8" ht="18" customHeight="1" x14ac:dyDescent="0.25">
      <c r="A81" s="11"/>
      <c r="D8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v>40234961.269000009</v>
      </c>
      <c r="E82" s="56"/>
      <c r="F82" s="31">
        <v>0</v>
      </c>
      <c r="G82" s="31">
        <v>0</v>
      </c>
      <c r="H82" s="121">
        <f>SUM(H77:H80)</f>
        <v>40234961.269000009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0</v>
      </c>
      <c r="E86" s="61">
        <v>0</v>
      </c>
      <c r="F86" s="61">
        <v>0</v>
      </c>
      <c r="G86" s="61">
        <v>0</v>
      </c>
      <c r="H86" s="12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352875.6</v>
      </c>
      <c r="E87" s="61">
        <v>145031.87159999998</v>
      </c>
      <c r="F87" s="61">
        <v>0</v>
      </c>
      <c r="G87" s="61">
        <v>0</v>
      </c>
      <c r="H87" s="121">
        <f t="shared" ref="H87:H96" si="3">(D87+E87)-F87-G87</f>
        <v>497907.47159999993</v>
      </c>
    </row>
    <row r="88" spans="1:8" ht="18" customHeight="1" x14ac:dyDescent="0.25">
      <c r="A88" s="11" t="s">
        <v>74</v>
      </c>
      <c r="B88" s="8" t="s">
        <v>75</v>
      </c>
      <c r="D88" s="61">
        <v>135507.976</v>
      </c>
      <c r="E88" s="61">
        <v>55693.778136000001</v>
      </c>
      <c r="F88" s="61">
        <v>0</v>
      </c>
      <c r="G88" s="61">
        <v>1227</v>
      </c>
      <c r="H88" s="121">
        <f t="shared" si="3"/>
        <v>189974.754136</v>
      </c>
    </row>
    <row r="89" spans="1:8" ht="18" customHeight="1" x14ac:dyDescent="0.25">
      <c r="A89" s="11" t="s">
        <v>76</v>
      </c>
      <c r="B89" s="8" t="s">
        <v>77</v>
      </c>
      <c r="D89" s="61">
        <v>186355.818</v>
      </c>
      <c r="E89" s="61">
        <v>76592.241198000018</v>
      </c>
      <c r="F89" s="61">
        <v>0</v>
      </c>
      <c r="G89" s="61">
        <v>19568</v>
      </c>
      <c r="H89" s="121">
        <f t="shared" si="3"/>
        <v>243380.059198</v>
      </c>
    </row>
    <row r="90" spans="1:8" ht="18" customHeight="1" x14ac:dyDescent="0.25">
      <c r="A90" s="11" t="s">
        <v>78</v>
      </c>
      <c r="B90" s="8" t="s">
        <v>79</v>
      </c>
      <c r="D90" s="61">
        <v>11602.763999999999</v>
      </c>
      <c r="E90" s="61">
        <v>4768.7360039999994</v>
      </c>
      <c r="F90" s="61">
        <v>0</v>
      </c>
      <c r="G90" s="61">
        <v>0</v>
      </c>
      <c r="H90" s="121">
        <f t="shared" si="3"/>
        <v>16371.500003999998</v>
      </c>
    </row>
    <row r="91" spans="1:8" ht="18" customHeight="1" x14ac:dyDescent="0.25">
      <c r="A91" s="11" t="s">
        <v>80</v>
      </c>
      <c r="B91" s="8" t="s">
        <v>81</v>
      </c>
      <c r="D91" s="61">
        <v>797677.74199999997</v>
      </c>
      <c r="E91" s="61">
        <v>327845.55196200003</v>
      </c>
      <c r="F91" s="61">
        <v>0</v>
      </c>
      <c r="G91" s="61">
        <v>0</v>
      </c>
      <c r="H91" s="121">
        <f t="shared" si="3"/>
        <v>1125523.2939619999</v>
      </c>
    </row>
    <row r="92" spans="1:8" ht="18" customHeight="1" x14ac:dyDescent="0.25">
      <c r="A92" s="11" t="s">
        <v>82</v>
      </c>
      <c r="B92" s="8" t="s">
        <v>83</v>
      </c>
      <c r="D92" s="61">
        <v>367059.46</v>
      </c>
      <c r="E92" s="61">
        <v>150861.43805999999</v>
      </c>
      <c r="F92" s="61">
        <v>0</v>
      </c>
      <c r="G92" s="61">
        <v>0</v>
      </c>
      <c r="H92" s="121">
        <f t="shared" si="3"/>
        <v>517920.89806000004</v>
      </c>
    </row>
    <row r="93" spans="1:8" ht="18" customHeight="1" x14ac:dyDescent="0.25">
      <c r="A93" s="11" t="s">
        <v>84</v>
      </c>
      <c r="B93" s="8" t="s">
        <v>85</v>
      </c>
      <c r="D93" s="61">
        <v>0</v>
      </c>
      <c r="E93" s="61">
        <v>0</v>
      </c>
      <c r="F93" s="61">
        <v>0</v>
      </c>
      <c r="G93" s="61">
        <v>0</v>
      </c>
      <c r="H93" s="121">
        <f t="shared" si="3"/>
        <v>0</v>
      </c>
    </row>
    <row r="94" spans="1:8" ht="18" customHeight="1" x14ac:dyDescent="0.25">
      <c r="A94" s="11" t="s">
        <v>86</v>
      </c>
      <c r="B94" s="41"/>
      <c r="D94" s="61">
        <v>0</v>
      </c>
      <c r="E94" s="61">
        <v>0</v>
      </c>
      <c r="F94" s="61">
        <v>0</v>
      </c>
      <c r="G94" s="61">
        <v>0</v>
      </c>
      <c r="H94" s="121">
        <f t="shared" si="3"/>
        <v>0</v>
      </c>
    </row>
    <row r="95" spans="1:8" ht="18" customHeight="1" x14ac:dyDescent="0.25">
      <c r="A95" s="11" t="s">
        <v>87</v>
      </c>
      <c r="B95" s="41"/>
      <c r="D95" s="61">
        <v>0</v>
      </c>
      <c r="E95" s="61">
        <v>0</v>
      </c>
      <c r="F95" s="61">
        <v>0</v>
      </c>
      <c r="G95" s="61">
        <v>0</v>
      </c>
      <c r="H95" s="121">
        <f t="shared" si="3"/>
        <v>0</v>
      </c>
    </row>
    <row r="96" spans="1:8" ht="18" customHeight="1" x14ac:dyDescent="0.25">
      <c r="A96" s="11" t="s">
        <v>266</v>
      </c>
      <c r="B96" s="41"/>
      <c r="D96" s="61">
        <v>0</v>
      </c>
      <c r="E96" s="61">
        <v>0</v>
      </c>
      <c r="F96" s="61">
        <v>0</v>
      </c>
      <c r="G96" s="61">
        <v>0</v>
      </c>
      <c r="H96" s="121">
        <f t="shared" si="3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v>1851079.3599999999</v>
      </c>
      <c r="E98" s="31">
        <v>760793.61696000001</v>
      </c>
      <c r="F98" s="31">
        <v>0</v>
      </c>
      <c r="G98" s="31">
        <v>20795</v>
      </c>
      <c r="H98" s="121">
        <f>SUM(H86:H96)</f>
        <v>2591077.9769599997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205460.22999999998</v>
      </c>
      <c r="E102" s="61">
        <v>84444.15453</v>
      </c>
      <c r="F102" s="61">
        <v>0</v>
      </c>
      <c r="G102" s="61">
        <v>0</v>
      </c>
      <c r="H102" s="121">
        <f>(D102+E102)-F102-G102</f>
        <v>289904.38452999998</v>
      </c>
    </row>
    <row r="103" spans="1:8" ht="18" customHeight="1" x14ac:dyDescent="0.25">
      <c r="A103" s="11" t="s">
        <v>91</v>
      </c>
      <c r="B103" s="8" t="s">
        <v>92</v>
      </c>
      <c r="D103" s="61">
        <v>171865.12</v>
      </c>
      <c r="E103" s="61">
        <v>70636.56431999999</v>
      </c>
      <c r="F103" s="61">
        <v>0</v>
      </c>
      <c r="G103" s="61">
        <v>0</v>
      </c>
      <c r="H103" s="121">
        <f>(D103+E103)-F103-G103</f>
        <v>242501.68432</v>
      </c>
    </row>
    <row r="104" spans="1:8" ht="18" customHeight="1" x14ac:dyDescent="0.25">
      <c r="A104" s="11" t="s">
        <v>93</v>
      </c>
      <c r="B104" s="41" t="s">
        <v>147</v>
      </c>
      <c r="D104" s="61">
        <v>843297</v>
      </c>
      <c r="E104" s="61">
        <v>346595.06699999998</v>
      </c>
      <c r="F104" s="61">
        <v>0</v>
      </c>
      <c r="G104" s="61">
        <v>0</v>
      </c>
      <c r="H104" s="121">
        <f>(D104+E104)-F104-G104</f>
        <v>1189892.067</v>
      </c>
    </row>
    <row r="105" spans="1:8" ht="18" customHeight="1" x14ac:dyDescent="0.25">
      <c r="A105" s="11" t="s">
        <v>94</v>
      </c>
      <c r="B105" s="41"/>
      <c r="D105" s="61">
        <v>0</v>
      </c>
      <c r="E105" s="61">
        <v>0</v>
      </c>
      <c r="F105" s="61">
        <v>0</v>
      </c>
      <c r="G105" s="61">
        <v>0</v>
      </c>
      <c r="H105" s="121">
        <f>(D105+E105)-F105-G105</f>
        <v>0</v>
      </c>
    </row>
    <row r="106" spans="1:8" ht="18" customHeight="1" x14ac:dyDescent="0.25">
      <c r="A106" s="11" t="s">
        <v>270</v>
      </c>
      <c r="B106" s="41"/>
      <c r="D106" s="61">
        <v>0</v>
      </c>
      <c r="E106" s="61">
        <v>0</v>
      </c>
      <c r="F106" s="61">
        <v>0</v>
      </c>
      <c r="G106" s="61">
        <v>0</v>
      </c>
      <c r="H106" s="121">
        <f>(D106+E106)-F106-G106</f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v>1220622.3500000001</v>
      </c>
      <c r="E108" s="31">
        <v>501675.78584999999</v>
      </c>
      <c r="F108" s="31">
        <v>0</v>
      </c>
      <c r="G108" s="31">
        <v>0</v>
      </c>
      <c r="H108" s="121">
        <f>SUM(H102:H106)</f>
        <v>1722298.13585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58936000</v>
      </c>
      <c r="G111" s="61"/>
      <c r="H111" s="121">
        <f>F111-G111</f>
        <v>58936000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0.41099999999999998</v>
      </c>
      <c r="F114" s="62" t="s">
        <v>280</v>
      </c>
      <c r="G114" s="63">
        <v>0.15079999999999999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2590670000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731483000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v>3322153000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3267971000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54182000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53857000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108039000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12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121">
        <f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121">
        <f>(D133+E133)-F133-G133</f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121">
        <f>(D134+E134)-F134-G134</f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121">
        <f>(D135+E135)-F135-G135</f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>SUM(D131:D135)</f>
        <v>0</v>
      </c>
      <c r="E137" s="31">
        <f>SUM(E131:E135)</f>
        <v>0</v>
      </c>
      <c r="F137" s="31">
        <f>SUM(F131:F135)</f>
        <v>0</v>
      </c>
      <c r="G137" s="31">
        <f>SUM(G131:G135)</f>
        <v>0</v>
      </c>
      <c r="H137" s="31">
        <f>SUM(H131:H135)</f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40188092.932000004</v>
      </c>
      <c r="E141" s="68">
        <f>E36</f>
        <v>13216186.737855999</v>
      </c>
      <c r="F141" s="68">
        <f>F36</f>
        <v>0</v>
      </c>
      <c r="G141" s="68">
        <f>G36</f>
        <v>6686688</v>
      </c>
      <c r="H141" s="122">
        <f>H36</f>
        <v>46717591.669855997</v>
      </c>
    </row>
    <row r="142" spans="1:8" ht="18" customHeight="1" x14ac:dyDescent="0.25">
      <c r="A142" s="11" t="s">
        <v>41</v>
      </c>
      <c r="B142" s="10" t="s">
        <v>119</v>
      </c>
      <c r="D142" s="68">
        <f>D49</f>
        <v>156387798.84849998</v>
      </c>
      <c r="E142" s="68">
        <f>E49</f>
        <v>64275385.326733492</v>
      </c>
      <c r="F142" s="68">
        <f>F49</f>
        <v>2832180</v>
      </c>
      <c r="G142" s="68">
        <f>G49</f>
        <v>25125</v>
      </c>
      <c r="H142" s="122">
        <f>H49</f>
        <v>217805879.17523348</v>
      </c>
    </row>
    <row r="143" spans="1:8" ht="18" customHeight="1" x14ac:dyDescent="0.25">
      <c r="A143" s="11" t="s">
        <v>53</v>
      </c>
      <c r="B143" s="10" t="s">
        <v>120</v>
      </c>
      <c r="D143" s="68">
        <f>D64</f>
        <v>19850568</v>
      </c>
      <c r="E143" s="68">
        <f>E64</f>
        <v>12620.165999999999</v>
      </c>
      <c r="F143" s="68">
        <f>F64</f>
        <v>0</v>
      </c>
      <c r="G143" s="68">
        <f>G64</f>
        <v>1234254</v>
      </c>
      <c r="H143" s="122">
        <f>H64</f>
        <v>18628934.166000001</v>
      </c>
    </row>
    <row r="144" spans="1:8" ht="18" customHeight="1" x14ac:dyDescent="0.25">
      <c r="A144" s="11" t="s">
        <v>59</v>
      </c>
      <c r="B144" s="10" t="s">
        <v>121</v>
      </c>
      <c r="D144" s="68">
        <f>D74</f>
        <v>76606.923999999999</v>
      </c>
      <c r="E144" s="68">
        <f>E74</f>
        <v>660.44576399999994</v>
      </c>
      <c r="F144" s="68">
        <f>F74</f>
        <v>0</v>
      </c>
      <c r="G144" s="68">
        <f>G74</f>
        <v>0</v>
      </c>
      <c r="H144" s="122">
        <f>H74</f>
        <v>77267.369764000003</v>
      </c>
    </row>
    <row r="145" spans="1:8" ht="18" customHeight="1" x14ac:dyDescent="0.25">
      <c r="A145" s="11" t="s">
        <v>69</v>
      </c>
      <c r="B145" s="10" t="s">
        <v>122</v>
      </c>
      <c r="D145" s="68">
        <f>D82</f>
        <v>40234961.269000009</v>
      </c>
      <c r="E145" s="68">
        <f>E82</f>
        <v>0</v>
      </c>
      <c r="F145" s="68">
        <f>F82</f>
        <v>0</v>
      </c>
      <c r="G145" s="68">
        <f>G82</f>
        <v>0</v>
      </c>
      <c r="H145" s="122">
        <f>H82</f>
        <v>40234961.269000009</v>
      </c>
    </row>
    <row r="146" spans="1:8" ht="18" customHeight="1" x14ac:dyDescent="0.25">
      <c r="A146" s="11" t="s">
        <v>88</v>
      </c>
      <c r="B146" s="10" t="s">
        <v>123</v>
      </c>
      <c r="D146" s="68">
        <f>D98</f>
        <v>1851079.3599999999</v>
      </c>
      <c r="E146" s="68">
        <f>E98</f>
        <v>760793.61696000001</v>
      </c>
      <c r="F146" s="68">
        <f>F98</f>
        <v>0</v>
      </c>
      <c r="G146" s="68">
        <f>G98</f>
        <v>20795</v>
      </c>
      <c r="H146" s="122">
        <f>H98</f>
        <v>2591077.9769599997</v>
      </c>
    </row>
    <row r="147" spans="1:8" ht="18" customHeight="1" x14ac:dyDescent="0.25">
      <c r="A147" s="11" t="s">
        <v>95</v>
      </c>
      <c r="B147" s="10" t="s">
        <v>124</v>
      </c>
      <c r="D147" s="31">
        <f>D108</f>
        <v>1220622.3500000001</v>
      </c>
      <c r="E147" s="31">
        <f>E108</f>
        <v>501675.78584999999</v>
      </c>
      <c r="F147" s="31">
        <f>F108</f>
        <v>0</v>
      </c>
      <c r="G147" s="31">
        <f>G108</f>
        <v>0</v>
      </c>
      <c r="H147" s="121">
        <f>H108</f>
        <v>1722298.13585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122">
        <f>H111</f>
        <v>58936000</v>
      </c>
    </row>
    <row r="149" spans="1:8" ht="18" customHeight="1" x14ac:dyDescent="0.25">
      <c r="A149" s="11" t="s">
        <v>116</v>
      </c>
      <c r="B149" s="10" t="s">
        <v>127</v>
      </c>
      <c r="D149" s="31">
        <f>D137</f>
        <v>0</v>
      </c>
      <c r="E149" s="31">
        <f>E137</f>
        <v>0</v>
      </c>
      <c r="F149" s="31">
        <f>F137</f>
        <v>0</v>
      </c>
      <c r="G149" s="31">
        <f>G137</f>
        <v>0</v>
      </c>
      <c r="H149" s="121">
        <f>H137</f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34988026.683998913</v>
      </c>
      <c r="E150" s="31">
        <f>E18</f>
        <v>0</v>
      </c>
      <c r="F150" s="31">
        <f>F18</f>
        <v>0</v>
      </c>
      <c r="G150" s="31">
        <f>G18</f>
        <v>34062555.828512415</v>
      </c>
      <c r="H150" s="121">
        <f>H18</f>
        <v>925470.85548649728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294797756.36749893</v>
      </c>
      <c r="E152" s="70">
        <f>SUM(E141:E150)</f>
        <v>78767322.079163492</v>
      </c>
      <c r="F152" s="70">
        <f>SUM(F141:F150)</f>
        <v>2832180</v>
      </c>
      <c r="G152" s="70">
        <f>SUM(G141:G150)</f>
        <v>42029417.828512415</v>
      </c>
      <c r="H152" s="123">
        <f>SUM(H141:H150)</f>
        <v>387639480.61815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0.11861778474109776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3.5879587983797516</v>
      </c>
    </row>
  </sheetData>
  <mergeCells count="8">
    <mergeCell ref="C11:F11"/>
    <mergeCell ref="B13:D13"/>
    <mergeCell ref="C2:D2"/>
    <mergeCell ref="C5:F5"/>
    <mergeCell ref="C6:F6"/>
    <mergeCell ref="C7:F7"/>
    <mergeCell ref="C9:F9"/>
    <mergeCell ref="C10:F10"/>
  </mergeCells>
  <hyperlinks>
    <hyperlink ref="C11" r:id="rId1" xr:uid="{33E0D5A3-E91E-41ED-9314-B17198FE4580}"/>
  </hyperlinks>
  <printOptions headings="1" gridLines="1"/>
  <pageMargins left="0.55000000000000004" right="0.16" top="0.5" bottom="0.32" header="0.32" footer="0.17"/>
  <pageSetup scale="70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D2AC-F459-4A96-B74F-20829D06E648}">
  <sheetPr codeName="Sheet7"/>
  <dimension ref="A1:G52"/>
  <sheetViews>
    <sheetView topLeftCell="B1" workbookViewId="0"/>
  </sheetViews>
  <sheetFormatPr defaultColWidth="9.28515625" defaultRowHeight="15" x14ac:dyDescent="0.25"/>
  <cols>
    <col min="1" max="1" width="18.7109375" style="385" customWidth="1"/>
    <col min="2" max="2" width="52" style="385" bestFit="1" customWidth="1"/>
    <col min="3" max="3" width="18.140625" style="384" customWidth="1"/>
    <col min="4" max="4" width="17.42578125" style="384" customWidth="1"/>
    <col min="5" max="5" width="13.28515625" style="384" customWidth="1"/>
    <col min="6" max="6" width="19.140625" style="385" customWidth="1"/>
    <col min="7" max="7" width="9.28515625" style="385"/>
    <col min="8" max="8" width="10.28515625" style="385" bestFit="1" customWidth="1"/>
    <col min="9" max="12" width="9.28515625" style="385"/>
    <col min="13" max="13" width="10.28515625" style="385" bestFit="1" customWidth="1"/>
    <col min="14" max="14" width="15.28515625" style="385" bestFit="1" customWidth="1"/>
    <col min="15" max="16384" width="9.28515625" style="385"/>
  </cols>
  <sheetData>
    <row r="1" spans="1:7" x14ac:dyDescent="0.25">
      <c r="A1" s="383" t="s">
        <v>672</v>
      </c>
      <c r="B1" s="383"/>
    </row>
    <row r="2" spans="1:7" s="389" customFormat="1" ht="30" x14ac:dyDescent="0.25">
      <c r="A2" s="386" t="s">
        <v>165</v>
      </c>
      <c r="B2" s="386" t="s">
        <v>166</v>
      </c>
      <c r="C2" s="387" t="s">
        <v>535</v>
      </c>
      <c r="D2" s="387" t="s">
        <v>536</v>
      </c>
      <c r="E2" s="387" t="s">
        <v>537</v>
      </c>
      <c r="F2" s="386" t="s">
        <v>538</v>
      </c>
      <c r="G2" s="388"/>
    </row>
    <row r="3" spans="1:7" s="389" customFormat="1" x14ac:dyDescent="0.25">
      <c r="A3" s="390">
        <v>210001</v>
      </c>
      <c r="B3" s="390" t="s">
        <v>133</v>
      </c>
      <c r="C3" s="494">
        <v>5059511.9000000004</v>
      </c>
      <c r="D3" s="494">
        <v>430476.3</v>
      </c>
      <c r="E3" s="494">
        <v>430476</v>
      </c>
      <c r="F3" s="587">
        <f t="shared" ref="F3:F51" si="0">C3+D3+E3</f>
        <v>5920464.2000000002</v>
      </c>
      <c r="G3" s="385"/>
    </row>
    <row r="4" spans="1:7" s="389" customFormat="1" x14ac:dyDescent="0.25">
      <c r="A4" s="392" t="s">
        <v>539</v>
      </c>
      <c r="B4" s="390" t="s">
        <v>540</v>
      </c>
      <c r="C4" s="494">
        <v>168856003.88786274</v>
      </c>
      <c r="D4" s="494">
        <v>1807461.73</v>
      </c>
      <c r="E4" s="494">
        <v>1807464</v>
      </c>
      <c r="F4" s="587">
        <f t="shared" si="0"/>
        <v>172470929.61786273</v>
      </c>
      <c r="G4" s="385"/>
    </row>
    <row r="5" spans="1:7" s="389" customFormat="1" x14ac:dyDescent="0.25">
      <c r="A5" s="392" t="s">
        <v>541</v>
      </c>
      <c r="B5" s="390" t="s">
        <v>542</v>
      </c>
      <c r="C5" s="494">
        <v>4424927.9500000011</v>
      </c>
      <c r="D5" s="494">
        <v>386755.05599999998</v>
      </c>
      <c r="E5" s="494">
        <v>386760</v>
      </c>
      <c r="F5" s="587">
        <f t="shared" si="0"/>
        <v>5198443.006000001</v>
      </c>
      <c r="G5" s="385"/>
    </row>
    <row r="6" spans="1:7" s="389" customFormat="1" x14ac:dyDescent="0.25">
      <c r="A6" s="390">
        <v>210004</v>
      </c>
      <c r="B6" s="390" t="s">
        <v>136</v>
      </c>
      <c r="C6" s="494">
        <v>2442700.0000000005</v>
      </c>
      <c r="D6" s="494">
        <v>573097.20000000007</v>
      </c>
      <c r="E6" s="494">
        <v>573096</v>
      </c>
      <c r="F6" s="587">
        <f t="shared" si="0"/>
        <v>3588893.2000000007</v>
      </c>
      <c r="G6" s="385"/>
    </row>
    <row r="7" spans="1:7" s="389" customFormat="1" x14ac:dyDescent="0.25">
      <c r="A7" s="390">
        <v>210005</v>
      </c>
      <c r="B7" s="390" t="s">
        <v>543</v>
      </c>
      <c r="C7" s="494">
        <v>0</v>
      </c>
      <c r="D7" s="494">
        <v>400842.4</v>
      </c>
      <c r="E7" s="494">
        <v>400848</v>
      </c>
      <c r="F7" s="587">
        <f t="shared" si="0"/>
        <v>801690.4</v>
      </c>
      <c r="G7" s="385"/>
    </row>
    <row r="8" spans="1:7" s="389" customFormat="1" x14ac:dyDescent="0.25">
      <c r="A8" s="390">
        <v>210006</v>
      </c>
      <c r="B8" s="390" t="s">
        <v>544</v>
      </c>
      <c r="C8" s="494">
        <v>0</v>
      </c>
      <c r="D8" s="494">
        <v>119935.431</v>
      </c>
      <c r="E8" s="494">
        <v>119940</v>
      </c>
      <c r="F8" s="587">
        <f t="shared" si="0"/>
        <v>239875.43099999998</v>
      </c>
      <c r="G8" s="385"/>
    </row>
    <row r="9" spans="1:7" s="389" customFormat="1" x14ac:dyDescent="0.25">
      <c r="A9" s="390">
        <v>210008</v>
      </c>
      <c r="B9" s="390" t="s">
        <v>545</v>
      </c>
      <c r="C9" s="494">
        <v>4963684.4478655607</v>
      </c>
      <c r="D9" s="494">
        <v>628565</v>
      </c>
      <c r="E9" s="494">
        <v>628560</v>
      </c>
      <c r="F9" s="587">
        <f t="shared" si="0"/>
        <v>6220809.4478655607</v>
      </c>
      <c r="G9" s="385"/>
    </row>
    <row r="10" spans="1:7" s="389" customFormat="1" x14ac:dyDescent="0.25">
      <c r="A10" s="390">
        <v>210009</v>
      </c>
      <c r="B10" s="390" t="s">
        <v>144</v>
      </c>
      <c r="C10" s="494">
        <v>141550749.0663273</v>
      </c>
      <c r="D10" s="494">
        <v>2832180.125</v>
      </c>
      <c r="E10" s="494">
        <v>2832180</v>
      </c>
      <c r="F10" s="587">
        <f t="shared" si="0"/>
        <v>147215109.1913273</v>
      </c>
      <c r="G10" s="385"/>
    </row>
    <row r="11" spans="1:7" s="389" customFormat="1" x14ac:dyDescent="0.25">
      <c r="A11" s="390">
        <v>210011</v>
      </c>
      <c r="B11" s="390" t="s">
        <v>546</v>
      </c>
      <c r="C11" s="494">
        <v>6889024.0712117692</v>
      </c>
      <c r="D11" s="494">
        <v>472142.60000000003</v>
      </c>
      <c r="E11" s="494">
        <v>472140</v>
      </c>
      <c r="F11" s="587">
        <f t="shared" si="0"/>
        <v>7833306.6712117689</v>
      </c>
      <c r="G11" s="385"/>
    </row>
    <row r="12" spans="1:7" s="389" customFormat="1" x14ac:dyDescent="0.25">
      <c r="A12" s="390">
        <v>210012</v>
      </c>
      <c r="B12" s="390" t="s">
        <v>187</v>
      </c>
      <c r="C12" s="494">
        <v>19852029.445505302</v>
      </c>
      <c r="D12" s="494">
        <v>968801.15800000005</v>
      </c>
      <c r="E12" s="494">
        <v>968796</v>
      </c>
      <c r="F12" s="587">
        <f t="shared" si="0"/>
        <v>21789626.603505302</v>
      </c>
      <c r="G12" s="385"/>
    </row>
    <row r="13" spans="1:7" s="389" customFormat="1" x14ac:dyDescent="0.25">
      <c r="A13" s="390">
        <v>210015</v>
      </c>
      <c r="B13" s="390" t="s">
        <v>547</v>
      </c>
      <c r="C13" s="494">
        <v>10241154.929020939</v>
      </c>
      <c r="D13" s="494">
        <v>609274.99400000006</v>
      </c>
      <c r="E13" s="494">
        <v>609276</v>
      </c>
      <c r="F13" s="587">
        <f t="shared" si="0"/>
        <v>11459705.92302094</v>
      </c>
      <c r="G13" s="385"/>
    </row>
    <row r="14" spans="1:7" s="389" customFormat="1" x14ac:dyDescent="0.25">
      <c r="A14" s="390">
        <v>210016</v>
      </c>
      <c r="B14" s="390" t="s">
        <v>548</v>
      </c>
      <c r="C14" s="494">
        <v>0</v>
      </c>
      <c r="D14" s="494">
        <v>352793.52400000003</v>
      </c>
      <c r="E14" s="494">
        <v>352788</v>
      </c>
      <c r="F14" s="587">
        <f t="shared" si="0"/>
        <v>705581.52399999998</v>
      </c>
      <c r="G14" s="385"/>
    </row>
    <row r="15" spans="1:7" s="389" customFormat="1" x14ac:dyDescent="0.25">
      <c r="A15" s="390">
        <v>210017</v>
      </c>
      <c r="B15" s="390" t="s">
        <v>549</v>
      </c>
      <c r="C15" s="494">
        <v>0</v>
      </c>
      <c r="D15" s="494">
        <v>71160.320999999996</v>
      </c>
      <c r="E15" s="494">
        <v>71160</v>
      </c>
      <c r="F15" s="587">
        <f t="shared" si="0"/>
        <v>142320.321</v>
      </c>
      <c r="G15" s="385"/>
    </row>
    <row r="16" spans="1:7" s="389" customFormat="1" x14ac:dyDescent="0.25">
      <c r="A16" s="390">
        <v>210018</v>
      </c>
      <c r="B16" s="390" t="s">
        <v>550</v>
      </c>
      <c r="C16" s="494">
        <v>0</v>
      </c>
      <c r="D16" s="494">
        <v>192883.685</v>
      </c>
      <c r="E16" s="494">
        <v>192888</v>
      </c>
      <c r="F16" s="587">
        <f t="shared" si="0"/>
        <v>385771.685</v>
      </c>
      <c r="G16" s="385"/>
    </row>
    <row r="17" spans="1:7" s="389" customFormat="1" x14ac:dyDescent="0.25">
      <c r="A17" s="390">
        <v>210019</v>
      </c>
      <c r="B17" s="390" t="s">
        <v>551</v>
      </c>
      <c r="C17" s="494">
        <v>10875500</v>
      </c>
      <c r="D17" s="494">
        <v>525051.71799999999</v>
      </c>
      <c r="E17" s="494">
        <v>519264</v>
      </c>
      <c r="F17" s="587">
        <f t="shared" si="0"/>
        <v>11919815.718</v>
      </c>
      <c r="G17" s="385"/>
    </row>
    <row r="18" spans="1:7" s="389" customFormat="1" x14ac:dyDescent="0.25">
      <c r="A18" s="390">
        <v>210022</v>
      </c>
      <c r="B18" s="390" t="s">
        <v>161</v>
      </c>
      <c r="C18" s="494">
        <v>479541.50719999999</v>
      </c>
      <c r="D18" s="494">
        <v>392501.91000000003</v>
      </c>
      <c r="E18" s="494">
        <v>392496</v>
      </c>
      <c r="F18" s="587">
        <f t="shared" si="0"/>
        <v>1264539.4172</v>
      </c>
      <c r="G18" s="385"/>
    </row>
    <row r="19" spans="1:7" s="389" customFormat="1" x14ac:dyDescent="0.25">
      <c r="A19" s="390">
        <v>210023</v>
      </c>
      <c r="B19" s="390" t="s">
        <v>552</v>
      </c>
      <c r="C19" s="494">
        <v>8116362.599235516</v>
      </c>
      <c r="D19" s="494">
        <v>724138.5</v>
      </c>
      <c r="E19" s="494">
        <v>724140</v>
      </c>
      <c r="F19" s="587">
        <f t="shared" si="0"/>
        <v>9564641.099235516</v>
      </c>
      <c r="G19" s="385"/>
    </row>
    <row r="20" spans="1:7" s="389" customFormat="1" x14ac:dyDescent="0.25">
      <c r="A20" s="390">
        <v>210024</v>
      </c>
      <c r="B20" s="390" t="s">
        <v>132</v>
      </c>
      <c r="C20" s="494">
        <v>10424150.521398066</v>
      </c>
      <c r="D20" s="494">
        <v>442852.891</v>
      </c>
      <c r="E20" s="494">
        <v>442848</v>
      </c>
      <c r="F20" s="587">
        <f t="shared" si="0"/>
        <v>11309851.412398066</v>
      </c>
      <c r="G20" s="385"/>
    </row>
    <row r="21" spans="1:7" s="389" customFormat="1" x14ac:dyDescent="0.25">
      <c r="A21" s="390">
        <v>210027</v>
      </c>
      <c r="B21" s="390" t="s">
        <v>553</v>
      </c>
      <c r="C21" s="494">
        <v>0</v>
      </c>
      <c r="D21" s="494">
        <v>367681.7</v>
      </c>
      <c r="E21" s="494">
        <v>367680</v>
      </c>
      <c r="F21" s="587">
        <f t="shared" si="0"/>
        <v>735361.7</v>
      </c>
      <c r="G21" s="385"/>
    </row>
    <row r="22" spans="1:7" s="389" customFormat="1" x14ac:dyDescent="0.25">
      <c r="A22" s="390">
        <v>210028</v>
      </c>
      <c r="B22" s="390" t="s">
        <v>451</v>
      </c>
      <c r="C22" s="494">
        <v>0</v>
      </c>
      <c r="D22" s="494">
        <v>204364.19400000002</v>
      </c>
      <c r="E22" s="494">
        <v>204360</v>
      </c>
      <c r="F22" s="587">
        <f t="shared" si="0"/>
        <v>408724.19400000002</v>
      </c>
      <c r="G22" s="385"/>
    </row>
    <row r="23" spans="1:7" s="389" customFormat="1" x14ac:dyDescent="0.25">
      <c r="A23" s="390">
        <v>210029</v>
      </c>
      <c r="B23" s="390" t="s">
        <v>554</v>
      </c>
      <c r="C23" s="494">
        <v>29452246.96395386</v>
      </c>
      <c r="D23" s="494">
        <v>778281.04099999997</v>
      </c>
      <c r="E23" s="494">
        <v>778284</v>
      </c>
      <c r="F23" s="587">
        <f t="shared" si="0"/>
        <v>31008812.004953861</v>
      </c>
      <c r="G23" s="385"/>
    </row>
    <row r="24" spans="1:7" s="389" customFormat="1" x14ac:dyDescent="0.25">
      <c r="A24" s="390">
        <v>210030</v>
      </c>
      <c r="B24" s="390" t="s">
        <v>555</v>
      </c>
      <c r="C24" s="494">
        <v>0</v>
      </c>
      <c r="D24" s="494">
        <v>43464.474999999999</v>
      </c>
      <c r="E24" s="494">
        <v>54348</v>
      </c>
      <c r="F24" s="587">
        <f t="shared" si="0"/>
        <v>97812.475000000006</v>
      </c>
      <c r="G24" s="385"/>
    </row>
    <row r="25" spans="1:7" s="389" customFormat="1" x14ac:dyDescent="0.25">
      <c r="A25" s="390">
        <v>210032</v>
      </c>
      <c r="B25" s="390" t="s">
        <v>205</v>
      </c>
      <c r="C25" s="494">
        <v>0</v>
      </c>
      <c r="D25" s="494">
        <v>181753.068</v>
      </c>
      <c r="E25" s="494">
        <v>181752</v>
      </c>
      <c r="F25" s="587">
        <f t="shared" si="0"/>
        <v>363505.06799999997</v>
      </c>
      <c r="G25" s="385"/>
    </row>
    <row r="26" spans="1:7" s="389" customFormat="1" x14ac:dyDescent="0.25">
      <c r="A26" s="390">
        <v>210033</v>
      </c>
      <c r="B26" s="390" t="s">
        <v>556</v>
      </c>
      <c r="C26" s="494">
        <v>0</v>
      </c>
      <c r="D26" s="494">
        <v>258148.44700000001</v>
      </c>
      <c r="E26" s="494">
        <v>258144</v>
      </c>
      <c r="F26" s="587">
        <f t="shared" si="0"/>
        <v>516292.44700000004</v>
      </c>
      <c r="G26" s="385"/>
    </row>
    <row r="27" spans="1:7" s="389" customFormat="1" x14ac:dyDescent="0.25">
      <c r="A27" s="390">
        <v>210034</v>
      </c>
      <c r="B27" s="390" t="s">
        <v>557</v>
      </c>
      <c r="C27" s="494">
        <v>1170377.0037773747</v>
      </c>
      <c r="D27" s="494">
        <v>201748.41700000002</v>
      </c>
      <c r="E27" s="494">
        <v>201744</v>
      </c>
      <c r="F27" s="587">
        <f t="shared" si="0"/>
        <v>1573869.4207773749</v>
      </c>
      <c r="G27" s="385"/>
    </row>
    <row r="28" spans="1:7" s="389" customFormat="1" x14ac:dyDescent="0.25">
      <c r="A28" s="390">
        <v>210035</v>
      </c>
      <c r="B28" s="390" t="s">
        <v>558</v>
      </c>
      <c r="C28" s="494">
        <v>0</v>
      </c>
      <c r="D28" s="494">
        <v>175776.45</v>
      </c>
      <c r="E28" s="494">
        <v>175776</v>
      </c>
      <c r="F28" s="587">
        <f t="shared" si="0"/>
        <v>351552.45</v>
      </c>
      <c r="G28" s="385"/>
    </row>
    <row r="29" spans="1:7" s="389" customFormat="1" x14ac:dyDescent="0.25">
      <c r="A29" s="390">
        <v>210037</v>
      </c>
      <c r="B29" s="390" t="s">
        <v>559</v>
      </c>
      <c r="C29" s="494">
        <v>150588</v>
      </c>
      <c r="D29" s="494">
        <v>285433.473</v>
      </c>
      <c r="E29" s="494">
        <v>285432</v>
      </c>
      <c r="F29" s="587">
        <f t="shared" si="0"/>
        <v>721453.473</v>
      </c>
      <c r="G29" s="385"/>
    </row>
    <row r="30" spans="1:7" s="389" customFormat="1" x14ac:dyDescent="0.25">
      <c r="A30" s="390">
        <v>210038</v>
      </c>
      <c r="B30" s="390" t="s">
        <v>560</v>
      </c>
      <c r="C30" s="494">
        <v>3631983.9351269528</v>
      </c>
      <c r="D30" s="494">
        <v>245010.32500000001</v>
      </c>
      <c r="E30" s="494">
        <v>245016</v>
      </c>
      <c r="F30" s="587">
        <f t="shared" si="0"/>
        <v>4122010.260126953</v>
      </c>
      <c r="G30" s="385"/>
    </row>
    <row r="31" spans="1:7" s="389" customFormat="1" x14ac:dyDescent="0.25">
      <c r="A31" s="390">
        <v>210039</v>
      </c>
      <c r="B31" s="390" t="s">
        <v>483</v>
      </c>
      <c r="C31" s="494">
        <v>0</v>
      </c>
      <c r="D31" s="494">
        <v>170683.94</v>
      </c>
      <c r="E31" s="494">
        <v>170688</v>
      </c>
      <c r="F31" s="587">
        <f t="shared" si="0"/>
        <v>341371.94</v>
      </c>
      <c r="G31" s="385"/>
    </row>
    <row r="32" spans="1:7" s="389" customFormat="1" x14ac:dyDescent="0.25">
      <c r="A32" s="390">
        <v>210040</v>
      </c>
      <c r="B32" s="390" t="s">
        <v>561</v>
      </c>
      <c r="C32" s="494">
        <v>0</v>
      </c>
      <c r="D32" s="494">
        <v>301664.52400000003</v>
      </c>
      <c r="E32" s="494">
        <v>301668</v>
      </c>
      <c r="F32" s="587">
        <f t="shared" si="0"/>
        <v>603332.52399999998</v>
      </c>
      <c r="G32" s="385"/>
    </row>
    <row r="33" spans="1:7" s="389" customFormat="1" x14ac:dyDescent="0.25">
      <c r="A33" s="390">
        <v>210043</v>
      </c>
      <c r="B33" s="390" t="s">
        <v>562</v>
      </c>
      <c r="C33" s="494">
        <v>589257.09</v>
      </c>
      <c r="D33" s="494">
        <v>514054.37300000002</v>
      </c>
      <c r="E33" s="494">
        <v>514056</v>
      </c>
      <c r="F33" s="587">
        <f t="shared" si="0"/>
        <v>1617367.463</v>
      </c>
      <c r="G33" s="385"/>
    </row>
    <row r="34" spans="1:7" s="389" customFormat="1" x14ac:dyDescent="0.25">
      <c r="A34" s="390">
        <v>210044</v>
      </c>
      <c r="B34" s="390" t="s">
        <v>213</v>
      </c>
      <c r="C34" s="494">
        <v>7811271.4393813927</v>
      </c>
      <c r="D34" s="494">
        <v>495095.02</v>
      </c>
      <c r="E34" s="494">
        <v>495096</v>
      </c>
      <c r="F34" s="587">
        <f t="shared" si="0"/>
        <v>8801462.4593813922</v>
      </c>
      <c r="G34" s="385"/>
    </row>
    <row r="35" spans="1:7" s="389" customFormat="1" x14ac:dyDescent="0.25">
      <c r="A35" s="390">
        <v>210045</v>
      </c>
      <c r="B35" s="390" t="s">
        <v>215</v>
      </c>
      <c r="C35" s="494">
        <v>0</v>
      </c>
      <c r="D35" s="494">
        <v>5787.875</v>
      </c>
      <c r="E35" s="494">
        <v>5784</v>
      </c>
      <c r="F35" s="587">
        <f t="shared" si="0"/>
        <v>11571.875</v>
      </c>
      <c r="G35" s="385"/>
    </row>
    <row r="36" spans="1:7" s="389" customFormat="1" x14ac:dyDescent="0.25">
      <c r="A36" s="390">
        <v>210048</v>
      </c>
      <c r="B36" s="390" t="s">
        <v>563</v>
      </c>
      <c r="C36" s="494">
        <v>0</v>
      </c>
      <c r="D36" s="494">
        <v>344977.08</v>
      </c>
      <c r="E36" s="494">
        <v>344976</v>
      </c>
      <c r="F36" s="587">
        <f t="shared" si="0"/>
        <v>689953.08000000007</v>
      </c>
      <c r="G36" s="385"/>
    </row>
    <row r="37" spans="1:7" s="389" customFormat="1" x14ac:dyDescent="0.25">
      <c r="A37" s="390">
        <v>210049</v>
      </c>
      <c r="B37" s="390" t="s">
        <v>564</v>
      </c>
      <c r="C37" s="494">
        <v>0</v>
      </c>
      <c r="D37" s="494">
        <v>366388.84</v>
      </c>
      <c r="E37" s="494">
        <v>366384</v>
      </c>
      <c r="F37" s="587">
        <f t="shared" si="0"/>
        <v>732772.84000000008</v>
      </c>
      <c r="G37" s="385"/>
    </row>
    <row r="38" spans="1:7" s="389" customFormat="1" x14ac:dyDescent="0.25">
      <c r="A38" s="390">
        <v>210051</v>
      </c>
      <c r="B38" s="390" t="s">
        <v>565</v>
      </c>
      <c r="C38" s="494">
        <v>0</v>
      </c>
      <c r="D38" s="494">
        <v>263081</v>
      </c>
      <c r="E38" s="494">
        <v>263076</v>
      </c>
      <c r="F38" s="587">
        <f t="shared" si="0"/>
        <v>526157</v>
      </c>
      <c r="G38" s="385"/>
    </row>
    <row r="39" spans="1:7" s="389" customFormat="1" x14ac:dyDescent="0.25">
      <c r="A39" s="390">
        <v>210056</v>
      </c>
      <c r="B39" s="394" t="s">
        <v>227</v>
      </c>
      <c r="C39" s="494">
        <v>2413642.1463823826</v>
      </c>
      <c r="D39" s="494">
        <v>290128.587</v>
      </c>
      <c r="E39" s="494">
        <v>290124</v>
      </c>
      <c r="F39" s="587">
        <f t="shared" si="0"/>
        <v>2993894.7333823824</v>
      </c>
      <c r="G39" s="385"/>
    </row>
    <row r="40" spans="1:7" s="389" customFormat="1" x14ac:dyDescent="0.25">
      <c r="A40" s="390">
        <v>210057</v>
      </c>
      <c r="B40" s="394" t="s">
        <v>566</v>
      </c>
      <c r="C40" s="494">
        <v>0</v>
      </c>
      <c r="D40" s="494">
        <v>507181.03600000002</v>
      </c>
      <c r="E40" s="494">
        <v>507180</v>
      </c>
      <c r="F40" s="587">
        <f t="shared" si="0"/>
        <v>1014361.0360000001</v>
      </c>
      <c r="G40" s="385"/>
    </row>
    <row r="41" spans="1:7" s="389" customFormat="1" x14ac:dyDescent="0.25">
      <c r="A41" s="390">
        <v>210058</v>
      </c>
      <c r="B41" s="394" t="s">
        <v>567</v>
      </c>
      <c r="C41" s="494">
        <v>1580466.28</v>
      </c>
      <c r="D41" s="494">
        <v>135127.734</v>
      </c>
      <c r="E41" s="494">
        <v>135132</v>
      </c>
      <c r="F41" s="587">
        <f t="shared" si="0"/>
        <v>1850726.014</v>
      </c>
      <c r="G41" s="385"/>
    </row>
    <row r="42" spans="1:7" s="389" customFormat="1" x14ac:dyDescent="0.25">
      <c r="A42" s="390">
        <v>210060</v>
      </c>
      <c r="B42" s="394" t="s">
        <v>568</v>
      </c>
      <c r="C42" s="494">
        <v>0</v>
      </c>
      <c r="D42" s="494">
        <v>74115.596000000005</v>
      </c>
      <c r="E42" s="494">
        <v>74112</v>
      </c>
      <c r="F42" s="587">
        <f t="shared" si="0"/>
        <v>148227.59600000002</v>
      </c>
      <c r="G42" s="385"/>
    </row>
    <row r="43" spans="1:7" s="389" customFormat="1" x14ac:dyDescent="0.25">
      <c r="A43" s="390">
        <v>210061</v>
      </c>
      <c r="B43" s="394" t="s">
        <v>233</v>
      </c>
      <c r="C43" s="494">
        <v>0</v>
      </c>
      <c r="D43" s="494">
        <v>124940.91500000001</v>
      </c>
      <c r="E43" s="494">
        <v>124944</v>
      </c>
      <c r="F43" s="587">
        <f t="shared" si="0"/>
        <v>249884.91500000001</v>
      </c>
      <c r="G43" s="385"/>
    </row>
    <row r="44" spans="1:7" s="389" customFormat="1" x14ac:dyDescent="0.25">
      <c r="A44" s="390">
        <v>210062</v>
      </c>
      <c r="B44" s="394" t="s">
        <v>506</v>
      </c>
      <c r="C44" s="494">
        <v>0</v>
      </c>
      <c r="D44" s="494">
        <v>299185.641</v>
      </c>
      <c r="E44" s="494">
        <v>299184</v>
      </c>
      <c r="F44" s="587">
        <f t="shared" si="0"/>
        <v>598369.64100000006</v>
      </c>
      <c r="G44" s="385"/>
    </row>
    <row r="45" spans="1:7" s="389" customFormat="1" x14ac:dyDescent="0.25">
      <c r="A45" s="390">
        <v>210063</v>
      </c>
      <c r="B45" s="394" t="s">
        <v>569</v>
      </c>
      <c r="C45" s="494">
        <v>0</v>
      </c>
      <c r="D45" s="494">
        <v>431502.93300000002</v>
      </c>
      <c r="E45" s="494">
        <v>431508</v>
      </c>
      <c r="F45" s="587">
        <f t="shared" si="0"/>
        <v>863010.93299999996</v>
      </c>
      <c r="G45" s="385"/>
    </row>
    <row r="46" spans="1:7" s="389" customFormat="1" x14ac:dyDescent="0.25">
      <c r="A46" s="390">
        <v>210064</v>
      </c>
      <c r="B46" s="394" t="s">
        <v>570</v>
      </c>
      <c r="C46" s="494">
        <v>0</v>
      </c>
      <c r="D46" s="494">
        <v>74237.915000000008</v>
      </c>
      <c r="E46" s="494">
        <v>74232</v>
      </c>
      <c r="F46" s="587">
        <f t="shared" si="0"/>
        <v>148469.91500000001</v>
      </c>
      <c r="G46" s="385"/>
    </row>
    <row r="47" spans="1:7" s="389" customFormat="1" x14ac:dyDescent="0.25">
      <c r="A47" s="390">
        <v>210065</v>
      </c>
      <c r="B47" s="394" t="s">
        <v>508</v>
      </c>
      <c r="C47" s="494">
        <v>0</v>
      </c>
      <c r="D47" s="494">
        <v>141903.9</v>
      </c>
      <c r="E47" s="494">
        <v>141900</v>
      </c>
      <c r="F47" s="587">
        <f t="shared" si="0"/>
        <v>283803.90000000002</v>
      </c>
      <c r="G47" s="385"/>
    </row>
    <row r="48" spans="1:7" s="389" customFormat="1" x14ac:dyDescent="0.25">
      <c r="A48" s="390">
        <v>213300</v>
      </c>
      <c r="B48" s="394" t="s">
        <v>193</v>
      </c>
      <c r="C48" s="494">
        <v>0</v>
      </c>
      <c r="D48" s="494">
        <v>60325.936000000002</v>
      </c>
      <c r="E48" s="494">
        <v>0</v>
      </c>
      <c r="F48" s="587">
        <f t="shared" si="0"/>
        <v>60325.936000000002</v>
      </c>
      <c r="G48" s="385"/>
    </row>
    <row r="49" spans="1:7" s="389" customFormat="1" x14ac:dyDescent="0.25">
      <c r="A49" s="390">
        <v>214000</v>
      </c>
      <c r="B49" s="394" t="s">
        <v>571</v>
      </c>
      <c r="C49" s="494">
        <v>2391274.1</v>
      </c>
      <c r="D49" s="494">
        <v>166177.984</v>
      </c>
      <c r="E49" s="494">
        <v>0</v>
      </c>
      <c r="F49" s="587">
        <f t="shared" si="0"/>
        <v>2557452.0840000003</v>
      </c>
      <c r="G49" s="385"/>
    </row>
    <row r="50" spans="1:7" s="389" customFormat="1" x14ac:dyDescent="0.25">
      <c r="A50" s="390">
        <v>214020</v>
      </c>
      <c r="B50" s="394" t="s">
        <v>572</v>
      </c>
      <c r="C50" s="494">
        <v>0</v>
      </c>
      <c r="D50" s="494">
        <v>9168.5</v>
      </c>
      <c r="E50" s="494">
        <v>0</v>
      </c>
      <c r="F50" s="587">
        <f t="shared" si="0"/>
        <v>9168.5</v>
      </c>
      <c r="G50" s="385"/>
    </row>
    <row r="51" spans="1:7" s="389" customFormat="1" x14ac:dyDescent="0.25">
      <c r="A51" s="390">
        <v>213029</v>
      </c>
      <c r="B51" s="394" t="s">
        <v>573</v>
      </c>
      <c r="C51" s="494">
        <v>0</v>
      </c>
      <c r="D51" s="494">
        <v>53786.53</v>
      </c>
      <c r="E51" s="494">
        <v>0</v>
      </c>
      <c r="F51" s="587">
        <f t="shared" si="0"/>
        <v>53786.53</v>
      </c>
      <c r="G51" s="385"/>
    </row>
    <row r="52" spans="1:7" s="389" customFormat="1" x14ac:dyDescent="0.25">
      <c r="A52" s="605" t="s">
        <v>167</v>
      </c>
      <c r="B52" s="606"/>
      <c r="C52" s="395">
        <f>SUM(C3:C51)</f>
        <v>443366447.28424925</v>
      </c>
      <c r="D52" s="395">
        <f>SUM(D3:D51)</f>
        <v>19502091.991999999</v>
      </c>
      <c r="E52" s="395">
        <f>SUM(E3:E51)</f>
        <v>19217700</v>
      </c>
      <c r="F52" s="396">
        <f>SUM(F3:F51)</f>
        <v>482086239.27624923</v>
      </c>
      <c r="G52" s="385"/>
    </row>
  </sheetData>
  <mergeCells count="1">
    <mergeCell ref="A52:B52"/>
  </mergeCells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FDAA-9EAE-485D-A3E2-A4D133718D45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2" t="s">
        <v>148</v>
      </c>
      <c r="D5" s="12"/>
      <c r="E5" s="12"/>
      <c r="F5" s="13"/>
    </row>
    <row r="6" spans="1:8" ht="18" customHeight="1" x14ac:dyDescent="0.25">
      <c r="B6" s="11" t="s">
        <v>405</v>
      </c>
      <c r="C6" s="14">
        <v>210011</v>
      </c>
      <c r="D6" s="14"/>
      <c r="E6" s="14"/>
      <c r="F6" s="15"/>
    </row>
    <row r="7" spans="1:8" ht="18" customHeight="1" x14ac:dyDescent="0.25">
      <c r="B7" s="11" t="s">
        <v>406</v>
      </c>
      <c r="C7" s="16">
        <v>2254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305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306</v>
      </c>
      <c r="D10" s="20"/>
      <c r="E10" s="20"/>
      <c r="F10" s="21"/>
    </row>
    <row r="11" spans="1:8" ht="18" customHeight="1" x14ac:dyDescent="0.25">
      <c r="B11" s="11" t="s">
        <v>409</v>
      </c>
      <c r="C11" s="22" t="s">
        <v>307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5881368.9225190803</v>
      </c>
      <c r="E18" s="27"/>
      <c r="F18" s="27"/>
      <c r="G18" s="27">
        <v>5725800.4025417948</v>
      </c>
      <c r="H18" s="28">
        <v>155568.51997728553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625023</v>
      </c>
      <c r="E21" s="67">
        <v>534135</v>
      </c>
      <c r="F21" s="67">
        <v>503248</v>
      </c>
      <c r="G21" s="61">
        <v>92000</v>
      </c>
      <c r="H21" s="31">
        <f>(D21+E21)-F21-G21</f>
        <v>563910</v>
      </c>
    </row>
    <row r="22" spans="1:8" ht="18" customHeight="1" x14ac:dyDescent="0.25">
      <c r="A22" s="11" t="s">
        <v>9</v>
      </c>
      <c r="B22" s="8" t="s">
        <v>10</v>
      </c>
      <c r="D22" s="61"/>
      <c r="E22" s="67"/>
      <c r="F22" s="67"/>
      <c r="G22" s="61"/>
      <c r="H22" s="31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10794</v>
      </c>
      <c r="E25" s="67">
        <v>1079</v>
      </c>
      <c r="F25" s="67"/>
      <c r="G25" s="61"/>
      <c r="H25" s="31">
        <f t="shared" si="0"/>
        <v>11873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380501</v>
      </c>
      <c r="E28" s="67">
        <v>38050</v>
      </c>
      <c r="F28" s="67"/>
      <c r="G28" s="61">
        <v>247172</v>
      </c>
      <c r="H28" s="31">
        <f t="shared" si="0"/>
        <v>171379</v>
      </c>
    </row>
    <row r="29" spans="1:8" ht="18" customHeight="1" x14ac:dyDescent="0.25">
      <c r="A29" s="11" t="s">
        <v>23</v>
      </c>
      <c r="B29" s="8" t="s">
        <v>24</v>
      </c>
      <c r="D29" s="61">
        <v>2062435</v>
      </c>
      <c r="E29" s="67">
        <v>1768746</v>
      </c>
      <c r="F29" s="67">
        <v>190320</v>
      </c>
      <c r="G29" s="61">
        <f>493544+470</f>
        <v>494014</v>
      </c>
      <c r="H29" s="31">
        <f t="shared" si="0"/>
        <v>3146847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3078753</v>
      </c>
      <c r="E36" s="31">
        <f t="shared" si="1"/>
        <v>2342010</v>
      </c>
      <c r="F36" s="31">
        <f>SUM(F21:F34)</f>
        <v>693568</v>
      </c>
      <c r="G36" s="31">
        <f t="shared" si="1"/>
        <v>833186</v>
      </c>
      <c r="H36" s="31">
        <f t="shared" si="1"/>
        <v>3894009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7079600</v>
      </c>
      <c r="E40" s="67"/>
      <c r="F40" s="67"/>
      <c r="G40" s="61"/>
      <c r="H40" s="31">
        <f>(D40+E40)-F40-G40</f>
        <v>7079600</v>
      </c>
    </row>
    <row r="41" spans="1:8" ht="18" customHeight="1" x14ac:dyDescent="0.25">
      <c r="A41" s="11" t="s">
        <v>32</v>
      </c>
      <c r="B41" s="8" t="s">
        <v>33</v>
      </c>
      <c r="D41" s="61"/>
      <c r="E41" s="67"/>
      <c r="F41" s="67"/>
      <c r="G41" s="61"/>
      <c r="H41" s="31">
        <f t="shared" ref="H41:H47" si="2">(D41+E41)-F41-G41</f>
        <v>0</v>
      </c>
    </row>
    <row r="42" spans="1:8" ht="18" customHeight="1" x14ac:dyDescent="0.25">
      <c r="A42" s="11" t="s">
        <v>34</v>
      </c>
      <c r="B42" s="8" t="s">
        <v>35</v>
      </c>
      <c r="D42" s="61"/>
      <c r="E42" s="67"/>
      <c r="F42" s="67"/>
      <c r="G42" s="61"/>
      <c r="H42" s="31">
        <f t="shared" si="2"/>
        <v>0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7079600</v>
      </c>
      <c r="E49" s="31">
        <f t="shared" si="3"/>
        <v>0</v>
      </c>
      <c r="F49" s="31">
        <f>SUM(F40:F47)</f>
        <v>0</v>
      </c>
      <c r="G49" s="31">
        <f t="shared" si="3"/>
        <v>0</v>
      </c>
      <c r="H49" s="31">
        <f t="shared" si="3"/>
        <v>7079600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38298976</v>
      </c>
      <c r="E53" s="76"/>
      <c r="F53" s="76"/>
      <c r="G53" s="61">
        <v>16576182</v>
      </c>
      <c r="H53" s="31">
        <f>(D53+E53)-F53-G53</f>
        <v>21722794</v>
      </c>
    </row>
    <row r="54" spans="1:8" ht="18" customHeight="1" x14ac:dyDescent="0.25">
      <c r="A54" s="11" t="s">
        <v>44</v>
      </c>
      <c r="B54" s="41" t="s">
        <v>149</v>
      </c>
      <c r="D54" s="61">
        <v>470876</v>
      </c>
      <c r="E54" s="67">
        <v>403824</v>
      </c>
      <c r="F54" s="67"/>
      <c r="G54" s="61">
        <v>542968</v>
      </c>
      <c r="H54" s="31">
        <f t="shared" ref="H54:H62" si="4">(D54+E54)-F54-G54</f>
        <v>331732</v>
      </c>
    </row>
    <row r="55" spans="1:8" ht="18" customHeight="1" x14ac:dyDescent="0.25">
      <c r="A55" s="11" t="s">
        <v>45</v>
      </c>
      <c r="B55" s="42" t="s">
        <v>150</v>
      </c>
      <c r="D55" s="61">
        <v>1232443</v>
      </c>
      <c r="E55" s="67">
        <v>1056944</v>
      </c>
      <c r="F55" s="67"/>
      <c r="G55" s="61">
        <v>586026</v>
      </c>
      <c r="H55" s="31">
        <f t="shared" si="4"/>
        <v>1703361</v>
      </c>
    </row>
    <row r="56" spans="1:8" ht="18" customHeight="1" x14ac:dyDescent="0.25">
      <c r="A56" s="11" t="s">
        <v>46</v>
      </c>
      <c r="B56" s="41" t="s">
        <v>151</v>
      </c>
      <c r="D56" s="61">
        <v>2332026</v>
      </c>
      <c r="E56" s="67"/>
      <c r="F56" s="67"/>
      <c r="G56" s="61">
        <v>1682030</v>
      </c>
      <c r="H56" s="31">
        <f t="shared" si="4"/>
        <v>649996</v>
      </c>
    </row>
    <row r="57" spans="1:8" ht="18" customHeight="1" x14ac:dyDescent="0.25">
      <c r="A57" s="11" t="s">
        <v>47</v>
      </c>
      <c r="B57" s="41" t="s">
        <v>152</v>
      </c>
      <c r="D57" s="61">
        <v>3328930</v>
      </c>
      <c r="E57" s="67">
        <v>499340</v>
      </c>
      <c r="F57" s="67"/>
      <c r="G57" s="61">
        <v>2480226</v>
      </c>
      <c r="H57" s="31">
        <f t="shared" si="4"/>
        <v>1348044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45663251</v>
      </c>
      <c r="E64" s="31">
        <f t="shared" ref="E64:G64" si="5">SUM(E53:E62)</f>
        <v>1960108</v>
      </c>
      <c r="F64" s="31">
        <f t="shared" si="5"/>
        <v>0</v>
      </c>
      <c r="G64" s="31">
        <f t="shared" si="5"/>
        <v>21867432</v>
      </c>
      <c r="H64" s="31">
        <f>SUM(H53:H62)</f>
        <v>25755927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7"/>
      <c r="E68" s="67"/>
      <c r="F68" s="67"/>
      <c r="G68" s="67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67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46340</v>
      </c>
      <c r="E77" s="54"/>
      <c r="F77" s="86"/>
      <c r="G77" s="61"/>
      <c r="H77" s="31">
        <f>(D77-F77-G77)</f>
        <v>46340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64904</v>
      </c>
      <c r="E79" s="54"/>
      <c r="F79" s="86"/>
      <c r="G79" s="61"/>
      <c r="H79" s="31">
        <f t="shared" si="8"/>
        <v>64904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111244</v>
      </c>
      <c r="E82" s="56"/>
      <c r="F82" s="31">
        <f t="shared" si="9"/>
        <v>0</v>
      </c>
      <c r="G82" s="31">
        <f t="shared" si="9"/>
        <v>0</v>
      </c>
      <c r="H82" s="31">
        <f t="shared" si="9"/>
        <v>111244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507352</v>
      </c>
      <c r="E86" s="67"/>
      <c r="F86" s="67"/>
      <c r="G86" s="61">
        <v>27860</v>
      </c>
      <c r="H86" s="31">
        <f>(D86+E86)-F86-G86</f>
        <v>479492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f t="shared" si="10"/>
        <v>0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10"/>
        <v>0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507352</v>
      </c>
      <c r="E98" s="31">
        <f t="shared" si="11"/>
        <v>0</v>
      </c>
      <c r="F98" s="31">
        <f t="shared" si="11"/>
        <v>0</v>
      </c>
      <c r="G98" s="31">
        <f t="shared" si="11"/>
        <v>27860</v>
      </c>
      <c r="H98" s="31">
        <f t="shared" si="11"/>
        <v>479492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7995</v>
      </c>
      <c r="E102" s="67"/>
      <c r="F102" s="67"/>
      <c r="G102" s="61"/>
      <c r="H102" s="31">
        <f>(D102+E102)-F102-G102</f>
        <v>7995</v>
      </c>
    </row>
    <row r="103" spans="1:8" ht="18" customHeight="1" x14ac:dyDescent="0.25">
      <c r="A103" s="11" t="s">
        <v>91</v>
      </c>
      <c r="B103" s="8" t="s">
        <v>92</v>
      </c>
      <c r="D103" s="61">
        <v>163021</v>
      </c>
      <c r="E103" s="67">
        <v>139807</v>
      </c>
      <c r="F103" s="67"/>
      <c r="G103" s="61"/>
      <c r="H103" s="31">
        <f t="shared" ref="H103:H106" si="12">(D103+E103)-F103-G103</f>
        <v>302828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171016</v>
      </c>
      <c r="E108" s="31">
        <f t="shared" si="13"/>
        <v>139807</v>
      </c>
      <c r="F108" s="31">
        <f t="shared" si="13"/>
        <v>0</v>
      </c>
      <c r="G108" s="31">
        <f t="shared" si="13"/>
        <v>0</v>
      </c>
      <c r="H108" s="31">
        <f t="shared" si="13"/>
        <v>310823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16832991</v>
      </c>
      <c r="G111" s="61"/>
      <c r="H111" s="31">
        <f>F111-G111</f>
        <v>16832991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0.85760000000000003</v>
      </c>
      <c r="F114" s="62" t="s">
        <v>280</v>
      </c>
      <c r="G114" s="63">
        <v>0.1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476924000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27445000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504369000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545834000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-41465000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1410000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-40055000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3078753</v>
      </c>
      <c r="E141" s="68">
        <f t="shared" si="16"/>
        <v>2342010</v>
      </c>
      <c r="F141" s="68">
        <f>F36</f>
        <v>693568</v>
      </c>
      <c r="G141" s="68">
        <f t="shared" si="16"/>
        <v>833186</v>
      </c>
      <c r="H141" s="68">
        <f t="shared" si="16"/>
        <v>3894009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7079600</v>
      </c>
      <c r="E142" s="68">
        <f t="shared" si="17"/>
        <v>0</v>
      </c>
      <c r="F142" s="68">
        <f>F49</f>
        <v>0</v>
      </c>
      <c r="G142" s="68">
        <f t="shared" si="17"/>
        <v>0</v>
      </c>
      <c r="H142" s="68">
        <f t="shared" si="17"/>
        <v>7079600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45663251</v>
      </c>
      <c r="E143" s="68">
        <f t="shared" si="18"/>
        <v>1960108</v>
      </c>
      <c r="F143" s="68">
        <f>F64</f>
        <v>0</v>
      </c>
      <c r="G143" s="68">
        <f t="shared" si="18"/>
        <v>21867432</v>
      </c>
      <c r="H143" s="68">
        <f t="shared" si="18"/>
        <v>25755927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111244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111244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507352</v>
      </c>
      <c r="E146" s="68">
        <f t="shared" si="21"/>
        <v>0</v>
      </c>
      <c r="F146" s="68">
        <f>F98</f>
        <v>0</v>
      </c>
      <c r="G146" s="68">
        <f t="shared" si="21"/>
        <v>27860</v>
      </c>
      <c r="H146" s="68">
        <f t="shared" si="21"/>
        <v>479492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171016</v>
      </c>
      <c r="E147" s="31">
        <f t="shared" si="22"/>
        <v>139807</v>
      </c>
      <c r="F147" s="31">
        <f>F108</f>
        <v>0</v>
      </c>
      <c r="G147" s="31">
        <f t="shared" si="22"/>
        <v>0</v>
      </c>
      <c r="H147" s="31">
        <f t="shared" si="22"/>
        <v>310823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16832991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5881368.9225190803</v>
      </c>
      <c r="E150" s="31">
        <f>E18</f>
        <v>0</v>
      </c>
      <c r="F150" s="31">
        <f>F18</f>
        <v>0</v>
      </c>
      <c r="G150" s="31">
        <f>G18</f>
        <v>5725800.4025417948</v>
      </c>
      <c r="H150" s="31">
        <f>H18</f>
        <v>155568.51997728553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62492584.92251908</v>
      </c>
      <c r="E152" s="70">
        <f t="shared" si="24"/>
        <v>4441925</v>
      </c>
      <c r="F152" s="70">
        <f t="shared" si="24"/>
        <v>693568</v>
      </c>
      <c r="G152" s="70">
        <f t="shared" si="24"/>
        <v>28454278.402541794</v>
      </c>
      <c r="H152" s="70">
        <f t="shared" si="24"/>
        <v>54619654.519977286</v>
      </c>
    </row>
    <row r="153" spans="1:8" ht="18" customHeight="1" x14ac:dyDescent="0.25">
      <c r="G153" s="81"/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0.1000664204134907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-1.3636163904625462</v>
      </c>
    </row>
  </sheetData>
  <mergeCells count="2">
    <mergeCell ref="C2:D2"/>
    <mergeCell ref="B13:D13"/>
  </mergeCells>
  <hyperlinks>
    <hyperlink ref="C11" r:id="rId1" xr:uid="{9AE184CD-208C-4996-BE4F-05F36FFCEB9C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53C2-4EE5-40D1-830C-5AEDC32E92AF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42578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2" t="s">
        <v>187</v>
      </c>
      <c r="D5" s="12"/>
      <c r="E5" s="12"/>
      <c r="F5" s="13"/>
    </row>
    <row r="6" spans="1:8" ht="18" customHeight="1" x14ac:dyDescent="0.25">
      <c r="B6" s="11" t="s">
        <v>405</v>
      </c>
      <c r="C6" s="14">
        <v>210012</v>
      </c>
      <c r="D6" s="14"/>
      <c r="E6" s="14"/>
      <c r="F6" s="15"/>
    </row>
    <row r="7" spans="1:8" ht="18" customHeight="1" x14ac:dyDescent="0.25">
      <c r="B7" s="11" t="s">
        <v>406</v>
      </c>
      <c r="C7" s="16">
        <v>5294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308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309</v>
      </c>
      <c r="D10" s="20"/>
      <c r="E10" s="20"/>
      <c r="F10" s="21"/>
    </row>
    <row r="11" spans="1:8" ht="18" customHeight="1" x14ac:dyDescent="0.25">
      <c r="B11" s="11" t="s">
        <v>409</v>
      </c>
      <c r="C11" s="644" t="s">
        <v>310</v>
      </c>
      <c r="D11" s="644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11476613.245089831</v>
      </c>
      <c r="E18" s="27"/>
      <c r="F18" s="27"/>
      <c r="G18" s="27">
        <v>11173044.50787727</v>
      </c>
      <c r="H18" s="28">
        <v>303568.73721256107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783394</v>
      </c>
      <c r="E21" s="67">
        <v>69921</v>
      </c>
      <c r="F21" s="67"/>
      <c r="G21" s="61">
        <v>500</v>
      </c>
      <c r="H21" s="31">
        <f>(D21+E21)-F21-G21</f>
        <v>852815</v>
      </c>
    </row>
    <row r="22" spans="1:8" ht="18" customHeight="1" x14ac:dyDescent="0.25">
      <c r="A22" s="11" t="s">
        <v>9</v>
      </c>
      <c r="B22" s="8" t="s">
        <v>10</v>
      </c>
      <c r="D22" s="61">
        <v>293207</v>
      </c>
      <c r="E22" s="67">
        <v>8233</v>
      </c>
      <c r="F22" s="67"/>
      <c r="G22" s="61"/>
      <c r="H22" s="31">
        <f t="shared" ref="H22:H34" si="0">(D22+E22)-F22-G22</f>
        <v>301440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f>9253057-293207</f>
        <v>8959850</v>
      </c>
      <c r="E24" s="67">
        <f>3069828-8233</f>
        <v>3061595</v>
      </c>
      <c r="F24" s="67"/>
      <c r="G24" s="61">
        <v>6900193</v>
      </c>
      <c r="H24" s="31">
        <f t="shared" si="0"/>
        <v>5121252</v>
      </c>
    </row>
    <row r="25" spans="1:8" ht="18" customHeight="1" x14ac:dyDescent="0.25">
      <c r="A25" s="11" t="s">
        <v>15</v>
      </c>
      <c r="B25" s="8" t="s">
        <v>16</v>
      </c>
      <c r="D25" s="61">
        <v>228762</v>
      </c>
      <c r="E25" s="67">
        <v>137257</v>
      </c>
      <c r="F25" s="67"/>
      <c r="G25" s="61">
        <v>128987</v>
      </c>
      <c r="H25" s="31">
        <f t="shared" si="0"/>
        <v>237032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85680</v>
      </c>
      <c r="E28" s="67">
        <v>10282</v>
      </c>
      <c r="F28" s="67"/>
      <c r="G28" s="61"/>
      <c r="H28" s="31">
        <f t="shared" si="0"/>
        <v>95962</v>
      </c>
    </row>
    <row r="29" spans="1:8" ht="18" customHeight="1" x14ac:dyDescent="0.25">
      <c r="A29" s="11" t="s">
        <v>23</v>
      </c>
      <c r="B29" s="8" t="s">
        <v>24</v>
      </c>
      <c r="D29" s="61">
        <v>8473630</v>
      </c>
      <c r="E29" s="67">
        <v>2490987</v>
      </c>
      <c r="F29" s="67"/>
      <c r="G29" s="61">
        <v>1712302</v>
      </c>
      <c r="H29" s="31">
        <f t="shared" si="0"/>
        <v>9252315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18824523</v>
      </c>
      <c r="E36" s="31">
        <f t="shared" si="1"/>
        <v>5778275</v>
      </c>
      <c r="F36" s="31">
        <f>SUM(F21:F34)</f>
        <v>0</v>
      </c>
      <c r="G36" s="31">
        <f t="shared" si="1"/>
        <v>8741982</v>
      </c>
      <c r="H36" s="31">
        <f t="shared" si="1"/>
        <v>15860816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19452022</v>
      </c>
      <c r="E40" s="67">
        <v>10329260</v>
      </c>
      <c r="F40" s="67"/>
      <c r="G40" s="61"/>
      <c r="H40" s="31">
        <f>(D40+E40)-F40-G40</f>
        <v>29781282</v>
      </c>
    </row>
    <row r="41" spans="1:8" ht="18" customHeight="1" x14ac:dyDescent="0.25">
      <c r="A41" s="11" t="s">
        <v>32</v>
      </c>
      <c r="B41" s="8" t="s">
        <v>33</v>
      </c>
      <c r="D41" s="61">
        <v>532444</v>
      </c>
      <c r="E41" s="67">
        <v>319466</v>
      </c>
      <c r="F41" s="67"/>
      <c r="G41" s="61"/>
      <c r="H41" s="31">
        <f t="shared" ref="H41:H47" si="2">(D41+E41)-F41-G41</f>
        <v>851910</v>
      </c>
    </row>
    <row r="42" spans="1:8" ht="18" customHeight="1" x14ac:dyDescent="0.25">
      <c r="A42" s="11" t="s">
        <v>34</v>
      </c>
      <c r="B42" s="8" t="s">
        <v>35</v>
      </c>
      <c r="D42" s="61">
        <v>636758</v>
      </c>
      <c r="E42" s="67">
        <v>381047</v>
      </c>
      <c r="F42" s="67"/>
      <c r="G42" s="61">
        <v>3900</v>
      </c>
      <c r="H42" s="31">
        <f t="shared" si="2"/>
        <v>1013905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20621224</v>
      </c>
      <c r="E49" s="31">
        <f t="shared" si="3"/>
        <v>11029773</v>
      </c>
      <c r="F49" s="31">
        <f>SUM(F40:F47)</f>
        <v>0</v>
      </c>
      <c r="G49" s="31">
        <f t="shared" si="3"/>
        <v>3900</v>
      </c>
      <c r="H49" s="31">
        <f t="shared" si="3"/>
        <v>31647097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54629781</v>
      </c>
      <c r="E53" s="67">
        <v>23526102</v>
      </c>
      <c r="F53" s="67"/>
      <c r="G53" s="61">
        <v>30633329</v>
      </c>
      <c r="H53" s="31">
        <f>(D53+E53)-F53-G53</f>
        <v>47522554</v>
      </c>
    </row>
    <row r="54" spans="1:8" ht="18" customHeight="1" x14ac:dyDescent="0.25">
      <c r="A54" s="11" t="s">
        <v>44</v>
      </c>
      <c r="B54" s="41" t="s">
        <v>427</v>
      </c>
      <c r="D54" s="61">
        <v>161148</v>
      </c>
      <c r="E54" s="67">
        <v>96689</v>
      </c>
      <c r="F54" s="67"/>
      <c r="G54" s="61"/>
      <c r="H54" s="31">
        <f t="shared" ref="H54:H62" si="4">(D54+E54)-F54-G54</f>
        <v>257837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54790929</v>
      </c>
      <c r="E64" s="31">
        <f t="shared" ref="E64:G64" si="5">SUM(E53:E62)</f>
        <v>23622791</v>
      </c>
      <c r="F64" s="31">
        <f t="shared" si="5"/>
        <v>0</v>
      </c>
      <c r="G64" s="31">
        <f t="shared" si="5"/>
        <v>30633329</v>
      </c>
      <c r="H64" s="31">
        <f>SUM(H53:H62)</f>
        <v>47780391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1681522</v>
      </c>
      <c r="E68" s="67">
        <v>43522</v>
      </c>
      <c r="F68" s="67"/>
      <c r="G68" s="61">
        <v>1576508</v>
      </c>
      <c r="H68" s="31">
        <f>(D68+E68)-F68-G68</f>
        <v>148536</v>
      </c>
      <c r="J68" s="51"/>
    </row>
    <row r="69" spans="1:10" ht="18" customHeight="1" x14ac:dyDescent="0.25">
      <c r="A69" s="11" t="s">
        <v>56</v>
      </c>
      <c r="B69" s="8" t="s">
        <v>57</v>
      </c>
      <c r="D69" s="61">
        <v>182777</v>
      </c>
      <c r="E69" s="67">
        <v>109666</v>
      </c>
      <c r="F69" s="67"/>
      <c r="G69" s="61">
        <v>116014</v>
      </c>
      <c r="H69" s="31">
        <f t="shared" ref="H69:H72" si="6">(D69+E69)-F69-G69</f>
        <v>176429</v>
      </c>
    </row>
    <row r="70" spans="1:10" ht="18" customHeight="1" x14ac:dyDescent="0.25">
      <c r="A70" s="11" t="s">
        <v>58</v>
      </c>
      <c r="B70" s="41" t="s">
        <v>362</v>
      </c>
      <c r="C70" s="10"/>
      <c r="D70" s="61">
        <v>305459</v>
      </c>
      <c r="E70" s="67">
        <v>183275</v>
      </c>
      <c r="F70" s="67"/>
      <c r="G70" s="61"/>
      <c r="H70" s="31">
        <f t="shared" si="6"/>
        <v>488734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2169758</v>
      </c>
      <c r="E74" s="53">
        <f t="shared" si="7"/>
        <v>336463</v>
      </c>
      <c r="F74" s="53">
        <f t="shared" si="7"/>
        <v>0</v>
      </c>
      <c r="G74" s="31">
        <f t="shared" si="7"/>
        <v>1692522</v>
      </c>
      <c r="H74" s="31">
        <f t="shared" si="7"/>
        <v>813699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429651</v>
      </c>
      <c r="E77" s="54"/>
      <c r="F77" s="86"/>
      <c r="G77" s="61"/>
      <c r="H77" s="31">
        <f>(D77-F77-G77)</f>
        <v>429651</v>
      </c>
    </row>
    <row r="78" spans="1:10" ht="18" customHeight="1" x14ac:dyDescent="0.25">
      <c r="A78" s="11" t="s">
        <v>63</v>
      </c>
      <c r="B78" s="8" t="s">
        <v>64</v>
      </c>
      <c r="D78" s="61">
        <v>231363</v>
      </c>
      <c r="E78" s="54"/>
      <c r="F78" s="86"/>
      <c r="G78" s="61">
        <v>2290</v>
      </c>
      <c r="H78" s="31">
        <f t="shared" ref="H78:H80" si="8">(D78-F78-G78)</f>
        <v>229073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661014</v>
      </c>
      <c r="E82" s="56"/>
      <c r="F82" s="31">
        <f t="shared" si="9"/>
        <v>0</v>
      </c>
      <c r="G82" s="31">
        <f t="shared" si="9"/>
        <v>2290</v>
      </c>
      <c r="H82" s="31">
        <f t="shared" si="9"/>
        <v>658724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151228</v>
      </c>
      <c r="E86" s="67">
        <v>8757</v>
      </c>
      <c r="F86" s="67"/>
      <c r="G86" s="61">
        <v>72977</v>
      </c>
      <c r="H86" s="31">
        <f>(D86+E86)-F86-G86</f>
        <v>87008</v>
      </c>
    </row>
    <row r="87" spans="1:8" ht="18" customHeight="1" x14ac:dyDescent="0.25">
      <c r="A87" s="11" t="s">
        <v>72</v>
      </c>
      <c r="B87" s="8" t="s">
        <v>73</v>
      </c>
      <c r="D87" s="61">
        <v>126500</v>
      </c>
      <c r="E87" s="67">
        <v>15180</v>
      </c>
      <c r="F87" s="67"/>
      <c r="G87" s="61">
        <v>126500</v>
      </c>
      <c r="H87" s="31">
        <f t="shared" ref="H87:H96" si="10">(D87+E87)-F87-G87</f>
        <v>15180</v>
      </c>
    </row>
    <row r="88" spans="1:8" ht="18" customHeight="1" x14ac:dyDescent="0.25">
      <c r="A88" s="11" t="s">
        <v>74</v>
      </c>
      <c r="B88" s="8" t="s">
        <v>75</v>
      </c>
      <c r="D88" s="61">
        <v>2230921</v>
      </c>
      <c r="E88" s="67">
        <v>753423</v>
      </c>
      <c r="F88" s="67"/>
      <c r="G88" s="61">
        <v>2246280</v>
      </c>
      <c r="H88" s="31">
        <f t="shared" si="10"/>
        <v>738064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288667</v>
      </c>
      <c r="E91" s="67">
        <v>34640</v>
      </c>
      <c r="F91" s="67"/>
      <c r="G91" s="61">
        <v>288668</v>
      </c>
      <c r="H91" s="31">
        <f t="shared" si="10"/>
        <v>34639</v>
      </c>
    </row>
    <row r="92" spans="1:8" ht="18" customHeight="1" x14ac:dyDescent="0.25">
      <c r="A92" s="11" t="s">
        <v>82</v>
      </c>
      <c r="B92" s="8" t="s">
        <v>83</v>
      </c>
      <c r="D92" s="92">
        <v>560080</v>
      </c>
      <c r="E92" s="67">
        <v>20176</v>
      </c>
      <c r="F92" s="93"/>
      <c r="G92" s="92">
        <v>520558</v>
      </c>
      <c r="H92" s="31">
        <f t="shared" si="10"/>
        <v>59698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3357396</v>
      </c>
      <c r="E98" s="31">
        <f t="shared" si="11"/>
        <v>832176</v>
      </c>
      <c r="F98" s="31">
        <f t="shared" si="11"/>
        <v>0</v>
      </c>
      <c r="G98" s="31">
        <f t="shared" si="11"/>
        <v>3254983</v>
      </c>
      <c r="H98" s="31">
        <f t="shared" si="11"/>
        <v>934589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561376</v>
      </c>
      <c r="E102" s="67">
        <v>336826</v>
      </c>
      <c r="F102" s="67"/>
      <c r="G102" s="61"/>
      <c r="H102" s="31">
        <f>(D102+E102)-F102-G102</f>
        <v>898202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561376</v>
      </c>
      <c r="E108" s="31">
        <f t="shared" si="13"/>
        <v>336826</v>
      </c>
      <c r="F108" s="31">
        <f t="shared" si="13"/>
        <v>0</v>
      </c>
      <c r="G108" s="31">
        <f t="shared" si="13"/>
        <v>0</v>
      </c>
      <c r="H108" s="31">
        <f t="shared" si="13"/>
        <v>898202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14180752</v>
      </c>
      <c r="G111" s="61"/>
      <c r="H111" s="31">
        <f>F111-G111</f>
        <v>14180752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</v>
      </c>
      <c r="F114" s="62" t="s">
        <v>280</v>
      </c>
      <c r="G114" s="63">
        <v>0.12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915617065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51717581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967334646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945794581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E119-E121</f>
        <v>21540065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39093000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60633065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18824523</v>
      </c>
      <c r="E141" s="68">
        <f t="shared" si="16"/>
        <v>5778275</v>
      </c>
      <c r="F141" s="68">
        <f>F36</f>
        <v>0</v>
      </c>
      <c r="G141" s="68">
        <f t="shared" si="16"/>
        <v>8741982</v>
      </c>
      <c r="H141" s="68">
        <f t="shared" si="16"/>
        <v>15860816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20621224</v>
      </c>
      <c r="E142" s="68">
        <f t="shared" si="17"/>
        <v>11029773</v>
      </c>
      <c r="F142" s="68">
        <f>F49</f>
        <v>0</v>
      </c>
      <c r="G142" s="68">
        <f t="shared" si="17"/>
        <v>3900</v>
      </c>
      <c r="H142" s="68">
        <f t="shared" si="17"/>
        <v>31647097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54790929</v>
      </c>
      <c r="E143" s="68">
        <f t="shared" si="18"/>
        <v>23622791</v>
      </c>
      <c r="F143" s="68">
        <f>F64</f>
        <v>0</v>
      </c>
      <c r="G143" s="68">
        <f t="shared" si="18"/>
        <v>30633329</v>
      </c>
      <c r="H143" s="68">
        <f t="shared" si="18"/>
        <v>47780391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2169758</v>
      </c>
      <c r="E144" s="68">
        <f t="shared" si="19"/>
        <v>336463</v>
      </c>
      <c r="F144" s="68">
        <f>F74</f>
        <v>0</v>
      </c>
      <c r="G144" s="68">
        <f t="shared" si="19"/>
        <v>1692522</v>
      </c>
      <c r="H144" s="68">
        <f t="shared" si="19"/>
        <v>813699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661014</v>
      </c>
      <c r="E145" s="68">
        <f t="shared" si="20"/>
        <v>0</v>
      </c>
      <c r="F145" s="68">
        <f>F82</f>
        <v>0</v>
      </c>
      <c r="G145" s="68">
        <f t="shared" si="20"/>
        <v>2290</v>
      </c>
      <c r="H145" s="68">
        <f t="shared" si="20"/>
        <v>658724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3357396</v>
      </c>
      <c r="E146" s="68">
        <f t="shared" si="21"/>
        <v>832176</v>
      </c>
      <c r="F146" s="68">
        <f>F98</f>
        <v>0</v>
      </c>
      <c r="G146" s="68">
        <f t="shared" si="21"/>
        <v>3254983</v>
      </c>
      <c r="H146" s="68">
        <f t="shared" si="21"/>
        <v>934589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561376</v>
      </c>
      <c r="E147" s="31">
        <f t="shared" si="22"/>
        <v>336826</v>
      </c>
      <c r="F147" s="31">
        <f>F108</f>
        <v>0</v>
      </c>
      <c r="G147" s="31">
        <f t="shared" si="22"/>
        <v>0</v>
      </c>
      <c r="H147" s="31">
        <f t="shared" si="22"/>
        <v>898202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14180752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11476613.245089831</v>
      </c>
      <c r="E150" s="31">
        <f>E18</f>
        <v>0</v>
      </c>
      <c r="F150" s="31">
        <f>F18</f>
        <v>0</v>
      </c>
      <c r="G150" s="31">
        <f>G18</f>
        <v>11173044.50787727</v>
      </c>
      <c r="H150" s="31">
        <f>H18</f>
        <v>303568.73721256107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112462833.24508983</v>
      </c>
      <c r="E152" s="70">
        <f t="shared" si="24"/>
        <v>41936304</v>
      </c>
      <c r="F152" s="70">
        <f t="shared" si="24"/>
        <v>0</v>
      </c>
      <c r="G152" s="70">
        <f t="shared" si="24"/>
        <v>55502050.507877268</v>
      </c>
      <c r="H152" s="70">
        <f t="shared" si="24"/>
        <v>113077838.73721257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0.11955856061012107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1.8649533672297873</v>
      </c>
    </row>
  </sheetData>
  <mergeCells count="3">
    <mergeCell ref="C2:D2"/>
    <mergeCell ref="C11:D11"/>
    <mergeCell ref="B13:D13"/>
  </mergeCells>
  <hyperlinks>
    <hyperlink ref="C11" r:id="rId1" xr:uid="{58268D46-E42D-4B36-91E5-71B5D271E443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87C6-1A27-4B8B-B574-1AE51329F32F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 t="s">
        <v>428</v>
      </c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6" t="s">
        <v>131</v>
      </c>
      <c r="D5" s="636"/>
      <c r="E5" s="636"/>
      <c r="F5" s="13"/>
    </row>
    <row r="6" spans="1:8" ht="18" customHeight="1" x14ac:dyDescent="0.25">
      <c r="B6" s="11" t="s">
        <v>405</v>
      </c>
      <c r="C6" s="102">
        <v>210015</v>
      </c>
      <c r="D6" s="14"/>
      <c r="E6" s="14"/>
      <c r="F6" s="15"/>
    </row>
    <row r="7" spans="1:8" ht="18" customHeight="1" x14ac:dyDescent="0.25">
      <c r="B7" s="11" t="s">
        <v>406</v>
      </c>
      <c r="C7" s="111">
        <v>2776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311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326</v>
      </c>
      <c r="D10" s="20"/>
      <c r="E10" s="20"/>
      <c r="F10" s="21"/>
    </row>
    <row r="11" spans="1:8" ht="18" customHeight="1" x14ac:dyDescent="0.25">
      <c r="B11" s="11" t="s">
        <v>409</v>
      </c>
      <c r="C11" s="645" t="s">
        <v>313</v>
      </c>
      <c r="D11" s="645"/>
      <c r="E11" s="645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8">
        <v>8002109.710672494</v>
      </c>
      <c r="E18" s="27"/>
      <c r="F18" s="27"/>
      <c r="G18" s="28">
        <v>7790445.3208365347</v>
      </c>
      <c r="H18" s="28">
        <v>211664.3898359593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125">
        <v>81680</v>
      </c>
      <c r="E21" s="126">
        <v>22270</v>
      </c>
      <c r="F21" s="126"/>
      <c r="G21" s="125"/>
      <c r="H21" s="31">
        <v>103950</v>
      </c>
    </row>
    <row r="22" spans="1:8" ht="18" customHeight="1" x14ac:dyDescent="0.25">
      <c r="A22" s="11" t="s">
        <v>9</v>
      </c>
      <c r="B22" s="8" t="s">
        <v>10</v>
      </c>
      <c r="D22" s="125">
        <v>32387</v>
      </c>
      <c r="E22" s="126">
        <v>22865</v>
      </c>
      <c r="F22" s="126"/>
      <c r="G22" s="125">
        <v>29005</v>
      </c>
      <c r="H22" s="31">
        <v>26247</v>
      </c>
    </row>
    <row r="23" spans="1:8" ht="18" customHeight="1" x14ac:dyDescent="0.25">
      <c r="A23" s="11" t="s">
        <v>11</v>
      </c>
      <c r="B23" s="8" t="s">
        <v>12</v>
      </c>
      <c r="D23" s="125"/>
      <c r="E23" s="126"/>
      <c r="F23" s="126"/>
      <c r="G23" s="125"/>
      <c r="H23" s="31">
        <v>0</v>
      </c>
    </row>
    <row r="24" spans="1:8" ht="18" customHeight="1" x14ac:dyDescent="0.25">
      <c r="A24" s="11" t="s">
        <v>13</v>
      </c>
      <c r="B24" s="8" t="s">
        <v>14</v>
      </c>
      <c r="D24" s="125"/>
      <c r="E24" s="126"/>
      <c r="F24" s="126"/>
      <c r="G24" s="125"/>
      <c r="H24" s="31">
        <v>0</v>
      </c>
    </row>
    <row r="25" spans="1:8" ht="18" customHeight="1" x14ac:dyDescent="0.25">
      <c r="A25" s="11" t="s">
        <v>15</v>
      </c>
      <c r="B25" s="8" t="s">
        <v>16</v>
      </c>
      <c r="D25" s="125">
        <v>311828</v>
      </c>
      <c r="E25" s="126">
        <v>218918</v>
      </c>
      <c r="F25" s="126"/>
      <c r="G25" s="125">
        <v>82165</v>
      </c>
      <c r="H25" s="31">
        <v>448581</v>
      </c>
    </row>
    <row r="26" spans="1:8" ht="18" customHeight="1" x14ac:dyDescent="0.25">
      <c r="A26" s="11" t="s">
        <v>17</v>
      </c>
      <c r="B26" s="8" t="s">
        <v>18</v>
      </c>
      <c r="D26" s="125">
        <v>915761</v>
      </c>
      <c r="E26" s="126"/>
      <c r="F26" s="126"/>
      <c r="G26" s="125"/>
      <c r="H26" s="31">
        <v>915761</v>
      </c>
    </row>
    <row r="27" spans="1:8" ht="18" customHeight="1" x14ac:dyDescent="0.25">
      <c r="A27" s="11" t="s">
        <v>19</v>
      </c>
      <c r="B27" s="8" t="s">
        <v>20</v>
      </c>
      <c r="D27" s="125"/>
      <c r="E27" s="126"/>
      <c r="F27" s="126"/>
      <c r="G27" s="125"/>
      <c r="H27" s="31">
        <v>0</v>
      </c>
    </row>
    <row r="28" spans="1:8" ht="18" customHeight="1" x14ac:dyDescent="0.25">
      <c r="A28" s="11" t="s">
        <v>21</v>
      </c>
      <c r="B28" s="8" t="s">
        <v>22</v>
      </c>
      <c r="D28" s="125"/>
      <c r="E28" s="126"/>
      <c r="F28" s="126"/>
      <c r="G28" s="125"/>
      <c r="H28" s="31">
        <v>0</v>
      </c>
    </row>
    <row r="29" spans="1:8" ht="18" customHeight="1" x14ac:dyDescent="0.25">
      <c r="A29" s="11" t="s">
        <v>23</v>
      </c>
      <c r="B29" s="8" t="s">
        <v>24</v>
      </c>
      <c r="D29" s="125">
        <v>1223096</v>
      </c>
      <c r="E29" s="126">
        <v>144756</v>
      </c>
      <c r="F29" s="126"/>
      <c r="G29" s="125">
        <v>184475</v>
      </c>
      <c r="H29" s="31">
        <v>1183377</v>
      </c>
    </row>
    <row r="30" spans="1:8" ht="18" customHeight="1" x14ac:dyDescent="0.25">
      <c r="A30" s="11" t="s">
        <v>25</v>
      </c>
      <c r="B30" s="18" t="s">
        <v>418</v>
      </c>
      <c r="D30" s="125">
        <v>933</v>
      </c>
      <c r="E30" s="126"/>
      <c r="F30" s="126"/>
      <c r="G30" s="125"/>
      <c r="H30" s="31">
        <v>933</v>
      </c>
    </row>
    <row r="31" spans="1:8" ht="18" customHeight="1" x14ac:dyDescent="0.25">
      <c r="A31" s="11" t="s">
        <v>26</v>
      </c>
      <c r="B31" s="32"/>
      <c r="D31" s="125"/>
      <c r="E31" s="126"/>
      <c r="F31" s="126"/>
      <c r="G31" s="125"/>
      <c r="H31" s="31">
        <v>0</v>
      </c>
    </row>
    <row r="32" spans="1:8" ht="18" customHeight="1" x14ac:dyDescent="0.25">
      <c r="A32" s="11" t="s">
        <v>27</v>
      </c>
      <c r="B32" s="32"/>
      <c r="D32" s="125"/>
      <c r="E32" s="126"/>
      <c r="F32" s="126"/>
      <c r="G32" s="125"/>
      <c r="H32" s="31">
        <v>0</v>
      </c>
    </row>
    <row r="33" spans="1:8" ht="18" customHeight="1" x14ac:dyDescent="0.25">
      <c r="A33" s="11" t="s">
        <v>294</v>
      </c>
      <c r="B33" s="32"/>
      <c r="D33" s="125"/>
      <c r="E33" s="126"/>
      <c r="F33" s="126"/>
      <c r="G33" s="125"/>
      <c r="H33" s="31">
        <v>0</v>
      </c>
    </row>
    <row r="34" spans="1:8" ht="18" customHeight="1" x14ac:dyDescent="0.25">
      <c r="A34" s="11" t="s">
        <v>28</v>
      </c>
      <c r="B34" s="32"/>
      <c r="D34" s="125"/>
      <c r="E34" s="126"/>
      <c r="F34" s="126"/>
      <c r="G34" s="125"/>
      <c r="H34" s="31">
        <v>0</v>
      </c>
    </row>
    <row r="35" spans="1:8" ht="18" customHeight="1" x14ac:dyDescent="0.25">
      <c r="D35" s="127"/>
      <c r="E35" s="127"/>
      <c r="F35" s="127"/>
      <c r="G35" s="127"/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128">
        <v>2565685</v>
      </c>
      <c r="E36" s="128">
        <v>408809</v>
      </c>
      <c r="F36" s="128">
        <v>0</v>
      </c>
      <c r="G36" s="128">
        <v>295645</v>
      </c>
      <c r="H36" s="31">
        <v>2678849</v>
      </c>
    </row>
    <row r="37" spans="1:8" ht="18" customHeight="1" thickBot="1" x14ac:dyDescent="0.3">
      <c r="B37" s="10"/>
      <c r="D37" s="129"/>
      <c r="E37" s="129"/>
      <c r="F37" s="129"/>
      <c r="G37" s="129"/>
      <c r="H37" s="35"/>
    </row>
    <row r="38" spans="1:8" ht="42.75" customHeight="1" x14ac:dyDescent="0.25">
      <c r="D38" s="130" t="s">
        <v>0</v>
      </c>
      <c r="E38" s="130" t="s">
        <v>1</v>
      </c>
      <c r="F38" s="130" t="s">
        <v>2</v>
      </c>
      <c r="G38" s="130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  <c r="D39" s="127"/>
      <c r="E39" s="127"/>
      <c r="F39" s="127"/>
      <c r="G39" s="127"/>
    </row>
    <row r="40" spans="1:8" ht="18" customHeight="1" x14ac:dyDescent="0.25">
      <c r="A40" s="11" t="s">
        <v>30</v>
      </c>
      <c r="B40" s="8" t="s">
        <v>31</v>
      </c>
      <c r="D40" s="125">
        <v>10400606</v>
      </c>
      <c r="E40" s="126">
        <v>7342827</v>
      </c>
      <c r="F40" s="126"/>
      <c r="G40" s="125"/>
      <c r="H40" s="31">
        <v>17743433</v>
      </c>
    </row>
    <row r="41" spans="1:8" ht="18" customHeight="1" x14ac:dyDescent="0.25">
      <c r="A41" s="11" t="s">
        <v>32</v>
      </c>
      <c r="B41" s="8" t="s">
        <v>33</v>
      </c>
      <c r="D41" s="125">
        <v>797341</v>
      </c>
      <c r="E41" s="126">
        <v>562923</v>
      </c>
      <c r="F41" s="126"/>
      <c r="G41" s="125"/>
      <c r="H41" s="31">
        <v>1360264</v>
      </c>
    </row>
    <row r="42" spans="1:8" ht="18" customHeight="1" x14ac:dyDescent="0.25">
      <c r="A42" s="11" t="s">
        <v>34</v>
      </c>
      <c r="B42" s="8" t="s">
        <v>35</v>
      </c>
      <c r="D42" s="125">
        <v>143827</v>
      </c>
      <c r="E42" s="126">
        <v>101542</v>
      </c>
      <c r="F42" s="126"/>
      <c r="G42" s="125"/>
      <c r="H42" s="31">
        <v>245369</v>
      </c>
    </row>
    <row r="43" spans="1:8" ht="18" customHeight="1" x14ac:dyDescent="0.25">
      <c r="A43" s="11" t="s">
        <v>36</v>
      </c>
      <c r="B43" s="8" t="s">
        <v>37</v>
      </c>
      <c r="D43" s="125"/>
      <c r="E43" s="126"/>
      <c r="F43" s="126"/>
      <c r="G43" s="125"/>
      <c r="H43" s="31">
        <v>0</v>
      </c>
    </row>
    <row r="44" spans="1:8" ht="18" customHeight="1" x14ac:dyDescent="0.25">
      <c r="A44" s="11" t="s">
        <v>38</v>
      </c>
      <c r="B44" s="32"/>
      <c r="D44" s="131"/>
      <c r="E44" s="132"/>
      <c r="F44" s="132"/>
      <c r="G44" s="131"/>
      <c r="H44" s="31">
        <v>0</v>
      </c>
    </row>
    <row r="45" spans="1:8" ht="18" customHeight="1" x14ac:dyDescent="0.25">
      <c r="A45" s="11" t="s">
        <v>39</v>
      </c>
      <c r="B45" s="32"/>
      <c r="D45" s="125"/>
      <c r="E45" s="126"/>
      <c r="F45" s="126"/>
      <c r="G45" s="125"/>
      <c r="H45" s="31">
        <v>0</v>
      </c>
    </row>
    <row r="46" spans="1:8" ht="18" customHeight="1" x14ac:dyDescent="0.25">
      <c r="A46" s="11" t="s">
        <v>40</v>
      </c>
      <c r="B46" s="32"/>
      <c r="D46" s="125"/>
      <c r="E46" s="126"/>
      <c r="F46" s="126"/>
      <c r="G46" s="125"/>
      <c r="H46" s="31">
        <v>0</v>
      </c>
    </row>
    <row r="47" spans="1:8" ht="18" customHeight="1" x14ac:dyDescent="0.25">
      <c r="A47" s="11" t="s">
        <v>251</v>
      </c>
      <c r="B47" s="32"/>
      <c r="D47" s="125"/>
      <c r="E47" s="126"/>
      <c r="F47" s="126"/>
      <c r="G47" s="125"/>
      <c r="H47" s="31">
        <v>0</v>
      </c>
    </row>
    <row r="48" spans="1:8" ht="18" customHeight="1" x14ac:dyDescent="0.25">
      <c r="D48" s="127"/>
      <c r="E48" s="127"/>
      <c r="F48" s="127"/>
      <c r="G48" s="127"/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128">
        <v>11341774</v>
      </c>
      <c r="E49" s="128">
        <v>8007292</v>
      </c>
      <c r="F49" s="128">
        <v>0</v>
      </c>
      <c r="G49" s="128">
        <v>0</v>
      </c>
      <c r="H49" s="31">
        <v>19349066</v>
      </c>
    </row>
    <row r="50" spans="1:8" ht="18" customHeight="1" thickBot="1" x14ac:dyDescent="0.3">
      <c r="D50" s="129"/>
      <c r="E50" s="129"/>
      <c r="F50" s="129"/>
      <c r="G50" s="129"/>
      <c r="H50" s="38"/>
    </row>
    <row r="51" spans="1:8" ht="42.75" customHeight="1" x14ac:dyDescent="0.25">
      <c r="D51" s="130" t="s">
        <v>0</v>
      </c>
      <c r="E51" s="130" t="s">
        <v>1</v>
      </c>
      <c r="F51" s="130" t="s">
        <v>2</v>
      </c>
      <c r="G51" s="130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  <c r="D52" s="127"/>
      <c r="E52" s="127"/>
      <c r="F52" s="127"/>
      <c r="G52" s="127"/>
    </row>
    <row r="53" spans="1:8" ht="18" customHeight="1" x14ac:dyDescent="0.25">
      <c r="A53" s="11" t="s">
        <v>42</v>
      </c>
      <c r="B53" s="8" t="s">
        <v>43</v>
      </c>
      <c r="D53" s="133">
        <v>60792591</v>
      </c>
      <c r="E53" s="133"/>
      <c r="F53" s="133"/>
      <c r="G53" s="133">
        <v>41396485</v>
      </c>
      <c r="H53" s="31">
        <v>19396106</v>
      </c>
    </row>
    <row r="54" spans="1:8" ht="18" customHeight="1" x14ac:dyDescent="0.25">
      <c r="A54" s="11" t="s">
        <v>44</v>
      </c>
      <c r="B54" s="41"/>
      <c r="D54" s="125"/>
      <c r="E54" s="126"/>
      <c r="F54" s="126"/>
      <c r="G54" s="125"/>
      <c r="H54" s="31">
        <v>0</v>
      </c>
    </row>
    <row r="55" spans="1:8" ht="18" customHeight="1" x14ac:dyDescent="0.25">
      <c r="A55" s="11" t="s">
        <v>45</v>
      </c>
      <c r="B55" s="42"/>
      <c r="D55" s="125"/>
      <c r="E55" s="126"/>
      <c r="F55" s="126"/>
      <c r="G55" s="125"/>
      <c r="H55" s="31">
        <v>0</v>
      </c>
    </row>
    <row r="56" spans="1:8" ht="18" customHeight="1" x14ac:dyDescent="0.25">
      <c r="A56" s="11" t="s">
        <v>46</v>
      </c>
      <c r="B56" s="41"/>
      <c r="D56" s="125"/>
      <c r="E56" s="126"/>
      <c r="F56" s="126"/>
      <c r="G56" s="125"/>
      <c r="H56" s="31">
        <v>0</v>
      </c>
    </row>
    <row r="57" spans="1:8" ht="18" customHeight="1" x14ac:dyDescent="0.25">
      <c r="A57" s="11" t="s">
        <v>47</v>
      </c>
      <c r="B57" s="41"/>
      <c r="D57" s="125"/>
      <c r="E57" s="126"/>
      <c r="F57" s="126"/>
      <c r="G57" s="125"/>
      <c r="H57" s="31">
        <v>0</v>
      </c>
    </row>
    <row r="58" spans="1:8" ht="18" customHeight="1" x14ac:dyDescent="0.25">
      <c r="A58" s="11" t="s">
        <v>48</v>
      </c>
      <c r="B58" s="41"/>
      <c r="D58" s="125"/>
      <c r="E58" s="126"/>
      <c r="F58" s="126"/>
      <c r="G58" s="125"/>
      <c r="H58" s="31">
        <v>0</v>
      </c>
    </row>
    <row r="59" spans="1:8" ht="18" customHeight="1" x14ac:dyDescent="0.25">
      <c r="A59" s="11" t="s">
        <v>49</v>
      </c>
      <c r="B59" s="43"/>
      <c r="D59" s="134"/>
      <c r="E59" s="135"/>
      <c r="F59" s="135"/>
      <c r="G59" s="134"/>
      <c r="H59" s="31">
        <v>0</v>
      </c>
    </row>
    <row r="60" spans="1:8" ht="18" customHeight="1" x14ac:dyDescent="0.25">
      <c r="A60" s="11" t="s">
        <v>50</v>
      </c>
      <c r="B60" s="46"/>
      <c r="C60" s="19"/>
      <c r="D60" s="133"/>
      <c r="E60" s="133"/>
      <c r="F60" s="133"/>
      <c r="G60" s="133"/>
      <c r="H60" s="31">
        <v>0</v>
      </c>
    </row>
    <row r="61" spans="1:8" ht="18" customHeight="1" x14ac:dyDescent="0.25">
      <c r="A61" s="11" t="s">
        <v>51</v>
      </c>
      <c r="B61" s="46"/>
      <c r="C61" s="19"/>
      <c r="D61" s="133"/>
      <c r="E61" s="133"/>
      <c r="F61" s="133"/>
      <c r="G61" s="133"/>
      <c r="H61" s="31">
        <v>0</v>
      </c>
    </row>
    <row r="62" spans="1:8" ht="18" customHeight="1" x14ac:dyDescent="0.25">
      <c r="A62" s="11" t="s">
        <v>52</v>
      </c>
      <c r="B62" s="46"/>
      <c r="C62" s="19"/>
      <c r="D62" s="133"/>
      <c r="E62" s="133"/>
      <c r="F62" s="133"/>
      <c r="G62" s="133"/>
      <c r="H62" s="31">
        <v>0</v>
      </c>
    </row>
    <row r="63" spans="1:8" ht="18" customHeight="1" x14ac:dyDescent="0.25">
      <c r="A63" s="11"/>
      <c r="D63" s="127"/>
      <c r="E63" s="136"/>
      <c r="F63" s="137"/>
      <c r="G63" s="127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128">
        <v>60792591</v>
      </c>
      <c r="E64" s="128">
        <v>0</v>
      </c>
      <c r="F64" s="128">
        <v>0</v>
      </c>
      <c r="G64" s="128">
        <v>41396485</v>
      </c>
      <c r="H64" s="31">
        <v>19396106</v>
      </c>
    </row>
    <row r="65" spans="1:10" ht="18" customHeight="1" x14ac:dyDescent="0.25">
      <c r="D65" s="138"/>
      <c r="E65" s="138"/>
      <c r="F65" s="138"/>
      <c r="G65" s="138"/>
      <c r="H65" s="49"/>
    </row>
    <row r="66" spans="1:10" ht="42.75" customHeight="1" x14ac:dyDescent="0.25">
      <c r="D66" s="130" t="s">
        <v>0</v>
      </c>
      <c r="E66" s="130" t="s">
        <v>1</v>
      </c>
      <c r="F66" s="130" t="s">
        <v>2</v>
      </c>
      <c r="G66" s="130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137"/>
      <c r="E67" s="137"/>
      <c r="F67" s="137"/>
      <c r="G67" s="137"/>
      <c r="H67" s="48"/>
    </row>
    <row r="68" spans="1:10" ht="18" customHeight="1" x14ac:dyDescent="0.25">
      <c r="A68" s="11" t="s">
        <v>54</v>
      </c>
      <c r="B68" s="8" t="s">
        <v>55</v>
      </c>
      <c r="D68" s="125"/>
      <c r="E68" s="126"/>
      <c r="F68" s="126"/>
      <c r="G68" s="125"/>
      <c r="H68" s="31"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125"/>
      <c r="E69" s="126"/>
      <c r="F69" s="126"/>
      <c r="G69" s="125"/>
      <c r="H69" s="31">
        <v>0</v>
      </c>
    </row>
    <row r="70" spans="1:10" ht="18" customHeight="1" x14ac:dyDescent="0.25">
      <c r="A70" s="11" t="s">
        <v>58</v>
      </c>
      <c r="B70" s="41"/>
      <c r="C70" s="10"/>
      <c r="D70" s="134"/>
      <c r="E70" s="126"/>
      <c r="F70" s="135"/>
      <c r="G70" s="134"/>
      <c r="H70" s="31">
        <v>0</v>
      </c>
    </row>
    <row r="71" spans="1:10" ht="18" customHeight="1" x14ac:dyDescent="0.25">
      <c r="A71" s="11" t="s">
        <v>259</v>
      </c>
      <c r="B71" s="41"/>
      <c r="C71" s="10"/>
      <c r="D71" s="134"/>
      <c r="E71" s="126"/>
      <c r="F71" s="135"/>
      <c r="G71" s="134"/>
      <c r="H71" s="31">
        <v>0</v>
      </c>
    </row>
    <row r="72" spans="1:10" ht="18" customHeight="1" x14ac:dyDescent="0.25">
      <c r="A72" s="11" t="s">
        <v>260</v>
      </c>
      <c r="B72" s="42"/>
      <c r="C72" s="10"/>
      <c r="D72" s="125"/>
      <c r="E72" s="126"/>
      <c r="F72" s="126"/>
      <c r="G72" s="125"/>
      <c r="H72" s="31">
        <v>0</v>
      </c>
    </row>
    <row r="73" spans="1:10" ht="18" customHeight="1" x14ac:dyDescent="0.25">
      <c r="A73" s="11"/>
      <c r="C73" s="10"/>
      <c r="D73" s="139"/>
      <c r="E73" s="137"/>
      <c r="F73" s="137"/>
      <c r="G73" s="139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128">
        <v>0</v>
      </c>
      <c r="E74" s="140">
        <v>0</v>
      </c>
      <c r="F74" s="140">
        <v>0</v>
      </c>
      <c r="G74" s="128">
        <v>0</v>
      </c>
      <c r="H74" s="31">
        <v>0</v>
      </c>
    </row>
    <row r="75" spans="1:10" ht="42.75" customHeight="1" x14ac:dyDescent="0.25">
      <c r="D75" s="130" t="s">
        <v>0</v>
      </c>
      <c r="E75" s="130" t="s">
        <v>1</v>
      </c>
      <c r="F75" s="130" t="s">
        <v>2</v>
      </c>
      <c r="G75" s="130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  <c r="D76" s="127"/>
      <c r="E76" s="127"/>
      <c r="F76" s="127"/>
      <c r="G76" s="127"/>
    </row>
    <row r="77" spans="1:10" ht="18" customHeight="1" x14ac:dyDescent="0.25">
      <c r="A77" s="11" t="s">
        <v>61</v>
      </c>
      <c r="B77" s="8" t="s">
        <v>62</v>
      </c>
      <c r="D77" s="125">
        <v>119490</v>
      </c>
      <c r="E77" s="141"/>
      <c r="F77" s="132"/>
      <c r="G77" s="125"/>
      <c r="H77" s="31">
        <v>119490</v>
      </c>
    </row>
    <row r="78" spans="1:10" ht="18" customHeight="1" x14ac:dyDescent="0.25">
      <c r="A78" s="11" t="s">
        <v>63</v>
      </c>
      <c r="B78" s="8" t="s">
        <v>64</v>
      </c>
      <c r="D78" s="125">
        <v>114772</v>
      </c>
      <c r="E78" s="141"/>
      <c r="F78" s="132"/>
      <c r="G78" s="125"/>
      <c r="H78" s="31">
        <v>114772</v>
      </c>
    </row>
    <row r="79" spans="1:10" ht="18" customHeight="1" x14ac:dyDescent="0.25">
      <c r="A79" s="11" t="s">
        <v>65</v>
      </c>
      <c r="B79" s="8" t="s">
        <v>66</v>
      </c>
      <c r="D79" s="125">
        <v>28685</v>
      </c>
      <c r="E79" s="141">
        <v>10700</v>
      </c>
      <c r="F79" s="132"/>
      <c r="G79" s="125"/>
      <c r="H79" s="142">
        <v>39385</v>
      </c>
      <c r="I79" s="143"/>
    </row>
    <row r="80" spans="1:10" ht="18" customHeight="1" x14ac:dyDescent="0.25">
      <c r="A80" s="11" t="s">
        <v>67</v>
      </c>
      <c r="B80" s="8" t="s">
        <v>68</v>
      </c>
      <c r="D80" s="125"/>
      <c r="E80" s="141"/>
      <c r="F80" s="132"/>
      <c r="G80" s="125"/>
      <c r="H80" s="31">
        <v>0</v>
      </c>
    </row>
    <row r="81" spans="1:8" ht="18" customHeight="1" x14ac:dyDescent="0.25">
      <c r="A81" s="11"/>
      <c r="D81" s="127"/>
      <c r="E81" s="127"/>
      <c r="F81" s="127"/>
      <c r="G81" s="127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128">
        <v>262947</v>
      </c>
      <c r="E82" s="141">
        <v>10700</v>
      </c>
      <c r="F82" s="128">
        <v>0</v>
      </c>
      <c r="G82" s="128">
        <v>0</v>
      </c>
      <c r="H82" s="31">
        <v>273647</v>
      </c>
    </row>
    <row r="83" spans="1:8" ht="18" customHeight="1" thickBot="1" x14ac:dyDescent="0.3">
      <c r="A83" s="11"/>
      <c r="D83" s="129"/>
      <c r="E83" s="129"/>
      <c r="F83" s="129"/>
      <c r="G83" s="129"/>
      <c r="H83" s="38"/>
    </row>
    <row r="84" spans="1:8" ht="42.75" customHeight="1" x14ac:dyDescent="0.25">
      <c r="D84" s="130" t="s">
        <v>0</v>
      </c>
      <c r="E84" s="130" t="s">
        <v>1</v>
      </c>
      <c r="F84" s="130" t="s">
        <v>2</v>
      </c>
      <c r="G84" s="130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  <c r="D85" s="127"/>
      <c r="E85" s="127"/>
      <c r="F85" s="127"/>
      <c r="G85" s="127"/>
    </row>
    <row r="86" spans="1:8" ht="18" customHeight="1" x14ac:dyDescent="0.25">
      <c r="A86" s="11" t="s">
        <v>70</v>
      </c>
      <c r="B86" s="8" t="s">
        <v>71</v>
      </c>
      <c r="D86" s="125"/>
      <c r="E86" s="126"/>
      <c r="F86" s="126"/>
      <c r="G86" s="125"/>
      <c r="H86" s="31">
        <v>0</v>
      </c>
    </row>
    <row r="87" spans="1:8" ht="18" customHeight="1" x14ac:dyDescent="0.25">
      <c r="A87" s="11" t="s">
        <v>72</v>
      </c>
      <c r="B87" s="8" t="s">
        <v>73</v>
      </c>
      <c r="D87" s="125"/>
      <c r="E87" s="126"/>
      <c r="F87" s="126"/>
      <c r="G87" s="125"/>
      <c r="H87" s="31">
        <v>0</v>
      </c>
    </row>
    <row r="88" spans="1:8" ht="18" customHeight="1" x14ac:dyDescent="0.25">
      <c r="A88" s="11" t="s">
        <v>74</v>
      </c>
      <c r="B88" s="8" t="s">
        <v>75</v>
      </c>
      <c r="D88" s="125"/>
      <c r="E88" s="126"/>
      <c r="F88" s="126"/>
      <c r="G88" s="125"/>
      <c r="H88" s="31">
        <v>0</v>
      </c>
    </row>
    <row r="89" spans="1:8" ht="18" customHeight="1" x14ac:dyDescent="0.25">
      <c r="A89" s="11" t="s">
        <v>76</v>
      </c>
      <c r="B89" s="8" t="s">
        <v>77</v>
      </c>
      <c r="D89" s="125"/>
      <c r="E89" s="126"/>
      <c r="F89" s="126"/>
      <c r="G89" s="125"/>
      <c r="H89" s="31">
        <v>0</v>
      </c>
    </row>
    <row r="90" spans="1:8" ht="18" customHeight="1" x14ac:dyDescent="0.25">
      <c r="A90" s="11" t="s">
        <v>78</v>
      </c>
      <c r="B90" s="8" t="s">
        <v>79</v>
      </c>
      <c r="D90" s="125"/>
      <c r="E90" s="126"/>
      <c r="F90" s="126"/>
      <c r="G90" s="125"/>
      <c r="H90" s="31">
        <v>0</v>
      </c>
    </row>
    <row r="91" spans="1:8" ht="18" customHeight="1" x14ac:dyDescent="0.25">
      <c r="A91" s="11" t="s">
        <v>80</v>
      </c>
      <c r="B91" s="8" t="s">
        <v>81</v>
      </c>
      <c r="D91" s="125"/>
      <c r="E91" s="126"/>
      <c r="F91" s="126"/>
      <c r="G91" s="125"/>
      <c r="H91" s="31">
        <v>0</v>
      </c>
    </row>
    <row r="92" spans="1:8" ht="18" customHeight="1" x14ac:dyDescent="0.25">
      <c r="A92" s="11" t="s">
        <v>82</v>
      </c>
      <c r="B92" s="8" t="s">
        <v>83</v>
      </c>
      <c r="D92" s="144">
        <v>35322</v>
      </c>
      <c r="E92" s="126"/>
      <c r="F92" s="145"/>
      <c r="G92" s="144"/>
      <c r="H92" s="31">
        <v>35322</v>
      </c>
    </row>
    <row r="93" spans="1:8" ht="18" customHeight="1" x14ac:dyDescent="0.25">
      <c r="A93" s="11" t="s">
        <v>84</v>
      </c>
      <c r="B93" s="8" t="s">
        <v>85</v>
      </c>
      <c r="D93" s="125">
        <v>7437</v>
      </c>
      <c r="E93" s="126">
        <v>4291</v>
      </c>
      <c r="F93" s="126"/>
      <c r="G93" s="125"/>
      <c r="H93" s="31">
        <v>11728</v>
      </c>
    </row>
    <row r="94" spans="1:8" ht="18" customHeight="1" x14ac:dyDescent="0.25">
      <c r="A94" s="11" t="s">
        <v>86</v>
      </c>
      <c r="B94" s="41"/>
      <c r="D94" s="125"/>
      <c r="E94" s="126"/>
      <c r="F94" s="126"/>
      <c r="G94" s="125"/>
      <c r="H94" s="31">
        <v>0</v>
      </c>
    </row>
    <row r="95" spans="1:8" ht="18" customHeight="1" x14ac:dyDescent="0.25">
      <c r="A95" s="11" t="s">
        <v>87</v>
      </c>
      <c r="B95" s="41"/>
      <c r="D95" s="125"/>
      <c r="E95" s="126"/>
      <c r="F95" s="126"/>
      <c r="G95" s="125"/>
      <c r="H95" s="31">
        <v>0</v>
      </c>
    </row>
    <row r="96" spans="1:8" ht="18" customHeight="1" x14ac:dyDescent="0.25">
      <c r="A96" s="11" t="s">
        <v>266</v>
      </c>
      <c r="B96" s="41"/>
      <c r="D96" s="125"/>
      <c r="E96" s="126"/>
      <c r="F96" s="126"/>
      <c r="G96" s="125"/>
      <c r="H96" s="31">
        <v>0</v>
      </c>
    </row>
    <row r="97" spans="1:8" ht="18" customHeight="1" x14ac:dyDescent="0.25">
      <c r="A97" s="11"/>
      <c r="D97" s="127"/>
      <c r="E97" s="127"/>
      <c r="F97" s="127"/>
      <c r="G97" s="127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128">
        <v>42759</v>
      </c>
      <c r="E98" s="128">
        <v>4291</v>
      </c>
      <c r="F98" s="128">
        <v>0</v>
      </c>
      <c r="G98" s="128">
        <v>0</v>
      </c>
      <c r="H98" s="31">
        <v>47050</v>
      </c>
    </row>
    <row r="99" spans="1:8" ht="18" customHeight="1" thickBot="1" x14ac:dyDescent="0.3">
      <c r="B99" s="10"/>
      <c r="D99" s="129"/>
      <c r="E99" s="129"/>
      <c r="F99" s="129"/>
      <c r="G99" s="129"/>
      <c r="H99" s="38"/>
    </row>
    <row r="100" spans="1:8" ht="42.75" customHeight="1" x14ac:dyDescent="0.25">
      <c r="D100" s="130" t="s">
        <v>0</v>
      </c>
      <c r="E100" s="130" t="s">
        <v>1</v>
      </c>
      <c r="F100" s="130" t="s">
        <v>2</v>
      </c>
      <c r="G100" s="130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  <c r="D101" s="127"/>
      <c r="E101" s="127"/>
      <c r="F101" s="127"/>
      <c r="G101" s="127"/>
    </row>
    <row r="102" spans="1:8" ht="18" customHeight="1" x14ac:dyDescent="0.25">
      <c r="A102" s="11" t="s">
        <v>89</v>
      </c>
      <c r="B102" s="8" t="s">
        <v>90</v>
      </c>
      <c r="D102" s="125">
        <v>1081247</v>
      </c>
      <c r="E102" s="126">
        <v>487882</v>
      </c>
      <c r="F102" s="126"/>
      <c r="G102" s="125"/>
      <c r="H102" s="31">
        <v>1569129</v>
      </c>
    </row>
    <row r="103" spans="1:8" ht="18" customHeight="1" x14ac:dyDescent="0.25">
      <c r="A103" s="11" t="s">
        <v>91</v>
      </c>
      <c r="B103" s="8" t="s">
        <v>92</v>
      </c>
      <c r="D103" s="125">
        <v>2112</v>
      </c>
      <c r="E103" s="126">
        <v>1491</v>
      </c>
      <c r="F103" s="126"/>
      <c r="G103" s="125"/>
      <c r="H103" s="31">
        <v>3603</v>
      </c>
    </row>
    <row r="104" spans="1:8" ht="18" customHeight="1" x14ac:dyDescent="0.25">
      <c r="A104" s="11" t="s">
        <v>93</v>
      </c>
      <c r="B104" s="41" t="s">
        <v>429</v>
      </c>
      <c r="D104" s="125">
        <v>78806</v>
      </c>
      <c r="E104" s="126"/>
      <c r="F104" s="126"/>
      <c r="G104" s="125"/>
      <c r="H104" s="31">
        <v>78806</v>
      </c>
    </row>
    <row r="105" spans="1:8" ht="18" customHeight="1" x14ac:dyDescent="0.25">
      <c r="A105" s="11" t="s">
        <v>94</v>
      </c>
      <c r="B105" s="41"/>
      <c r="D105" s="125"/>
      <c r="E105" s="126"/>
      <c r="F105" s="126"/>
      <c r="G105" s="125"/>
      <c r="H105" s="31">
        <v>0</v>
      </c>
    </row>
    <row r="106" spans="1:8" ht="18" customHeight="1" x14ac:dyDescent="0.25">
      <c r="A106" s="11" t="s">
        <v>270</v>
      </c>
      <c r="B106" s="41"/>
      <c r="D106" s="125"/>
      <c r="E106" s="126"/>
      <c r="F106" s="126"/>
      <c r="G106" s="125"/>
      <c r="H106" s="31">
        <v>0</v>
      </c>
    </row>
    <row r="107" spans="1:8" ht="18" customHeight="1" x14ac:dyDescent="0.25">
      <c r="B107" s="10"/>
      <c r="D107" s="127"/>
      <c r="E107" s="127"/>
      <c r="F107" s="127"/>
      <c r="G107" s="127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128">
        <v>1162165</v>
      </c>
      <c r="E108" s="128">
        <v>489373</v>
      </c>
      <c r="F108" s="128">
        <v>0</v>
      </c>
      <c r="G108" s="128">
        <v>0</v>
      </c>
      <c r="H108" s="31">
        <v>1651538</v>
      </c>
    </row>
    <row r="109" spans="1:8" ht="18" customHeight="1" thickBot="1" x14ac:dyDescent="0.3">
      <c r="A109" s="58"/>
      <c r="B109" s="59"/>
      <c r="C109" s="60"/>
      <c r="D109" s="129"/>
      <c r="E109" s="129"/>
      <c r="F109" s="129"/>
      <c r="G109" s="129"/>
      <c r="H109" s="38"/>
    </row>
    <row r="110" spans="1:8" ht="26.25" x14ac:dyDescent="0.25">
      <c r="A110" s="26" t="s">
        <v>272</v>
      </c>
      <c r="B110" s="10" t="s">
        <v>273</v>
      </c>
      <c r="D110" s="127"/>
      <c r="E110" s="127"/>
      <c r="F110" s="130"/>
      <c r="G110" s="130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D111" s="127"/>
      <c r="E111" s="146" t="s">
        <v>275</v>
      </c>
      <c r="F111" s="125">
        <v>20861542</v>
      </c>
      <c r="G111" s="125"/>
      <c r="H111" s="31">
        <f>F111-G111</f>
        <v>20861542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0.70550000000000002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v>707796917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v>25159332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732956249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v>718629103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105">
        <f>E119-E121</f>
        <v>14327146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105">
        <v>544275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f>E123 + E125</f>
        <v>14871421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2565685</v>
      </c>
      <c r="E141" s="68">
        <f t="shared" ref="E141:H141" si="0">E36</f>
        <v>408809</v>
      </c>
      <c r="F141" s="68">
        <f t="shared" si="0"/>
        <v>0</v>
      </c>
      <c r="G141" s="68">
        <f t="shared" si="0"/>
        <v>295645</v>
      </c>
      <c r="H141" s="68">
        <f t="shared" si="0"/>
        <v>2678849</v>
      </c>
    </row>
    <row r="142" spans="1:8" ht="18" customHeight="1" x14ac:dyDescent="0.25">
      <c r="A142" s="11" t="s">
        <v>41</v>
      </c>
      <c r="B142" s="10" t="s">
        <v>119</v>
      </c>
      <c r="D142" s="68">
        <f>D49</f>
        <v>11341774</v>
      </c>
      <c r="E142" s="68">
        <f t="shared" ref="E142:H142" si="1">E49</f>
        <v>8007292</v>
      </c>
      <c r="F142" s="68">
        <f t="shared" si="1"/>
        <v>0</v>
      </c>
      <c r="G142" s="68">
        <f t="shared" si="1"/>
        <v>0</v>
      </c>
      <c r="H142" s="68">
        <f t="shared" si="1"/>
        <v>19349066</v>
      </c>
    </row>
    <row r="143" spans="1:8" ht="18" customHeight="1" x14ac:dyDescent="0.25">
      <c r="A143" s="11" t="s">
        <v>53</v>
      </c>
      <c r="B143" s="10" t="s">
        <v>120</v>
      </c>
      <c r="D143" s="68">
        <f>D64</f>
        <v>60792591</v>
      </c>
      <c r="E143" s="68">
        <f t="shared" ref="E143:H143" si="2">E64</f>
        <v>0</v>
      </c>
      <c r="F143" s="68">
        <f t="shared" si="2"/>
        <v>0</v>
      </c>
      <c r="G143" s="68">
        <f t="shared" si="2"/>
        <v>41396485</v>
      </c>
      <c r="H143" s="68">
        <f t="shared" si="2"/>
        <v>19396106</v>
      </c>
    </row>
    <row r="144" spans="1:8" ht="18" customHeight="1" x14ac:dyDescent="0.25">
      <c r="A144" s="11" t="s">
        <v>59</v>
      </c>
      <c r="B144" s="10" t="s">
        <v>121</v>
      </c>
      <c r="D144" s="68">
        <f>D74</f>
        <v>0</v>
      </c>
      <c r="E144" s="68">
        <f t="shared" ref="E144:H144" si="3">E74</f>
        <v>0</v>
      </c>
      <c r="F144" s="68">
        <f t="shared" si="3"/>
        <v>0</v>
      </c>
      <c r="G144" s="68">
        <f t="shared" si="3"/>
        <v>0</v>
      </c>
      <c r="H144" s="68">
        <f t="shared" si="3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>D82</f>
        <v>262947</v>
      </c>
      <c r="E145" s="68">
        <f t="shared" ref="E145:H145" si="4">E82</f>
        <v>10700</v>
      </c>
      <c r="F145" s="68">
        <f t="shared" si="4"/>
        <v>0</v>
      </c>
      <c r="G145" s="68">
        <f t="shared" si="4"/>
        <v>0</v>
      </c>
      <c r="H145" s="68">
        <f t="shared" si="4"/>
        <v>273647</v>
      </c>
    </row>
    <row r="146" spans="1:8" ht="18" customHeight="1" x14ac:dyDescent="0.25">
      <c r="A146" s="11" t="s">
        <v>88</v>
      </c>
      <c r="B146" s="10" t="s">
        <v>123</v>
      </c>
      <c r="D146" s="68">
        <f>D98</f>
        <v>42759</v>
      </c>
      <c r="E146" s="68">
        <f t="shared" ref="E146:H146" si="5">E98</f>
        <v>4291</v>
      </c>
      <c r="F146" s="68">
        <f t="shared" si="5"/>
        <v>0</v>
      </c>
      <c r="G146" s="68">
        <f t="shared" si="5"/>
        <v>0</v>
      </c>
      <c r="H146" s="68">
        <f t="shared" si="5"/>
        <v>47050</v>
      </c>
    </row>
    <row r="147" spans="1:8" ht="18" customHeight="1" x14ac:dyDescent="0.25">
      <c r="A147" s="11" t="s">
        <v>95</v>
      </c>
      <c r="B147" s="10" t="s">
        <v>124</v>
      </c>
      <c r="D147" s="31">
        <f>D108</f>
        <v>1162165</v>
      </c>
      <c r="E147" s="31">
        <f t="shared" ref="E147:H147" si="6">E108</f>
        <v>489373</v>
      </c>
      <c r="F147" s="31">
        <f t="shared" si="6"/>
        <v>0</v>
      </c>
      <c r="G147" s="31">
        <f t="shared" si="6"/>
        <v>0</v>
      </c>
      <c r="H147" s="31">
        <f t="shared" si="6"/>
        <v>1651538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20861542</v>
      </c>
    </row>
    <row r="149" spans="1:8" ht="18" customHeight="1" x14ac:dyDescent="0.25">
      <c r="A149" s="11" t="s">
        <v>116</v>
      </c>
      <c r="B149" s="10" t="s">
        <v>127</v>
      </c>
      <c r="D149" s="31">
        <f>D137</f>
        <v>0</v>
      </c>
      <c r="E149" s="31">
        <f t="shared" ref="E149:H149" si="7">E137</f>
        <v>0</v>
      </c>
      <c r="F149" s="31">
        <f t="shared" si="7"/>
        <v>0</v>
      </c>
      <c r="G149" s="31">
        <f t="shared" si="7"/>
        <v>0</v>
      </c>
      <c r="H149" s="31">
        <f t="shared" si="7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8002109.710672494</v>
      </c>
      <c r="E150" s="31">
        <f t="shared" ref="E150:H150" si="8">E18</f>
        <v>0</v>
      </c>
      <c r="F150" s="31">
        <f t="shared" si="8"/>
        <v>0</v>
      </c>
      <c r="G150" s="31">
        <f t="shared" si="8"/>
        <v>7790445.3208365347</v>
      </c>
      <c r="H150" s="31">
        <f t="shared" si="8"/>
        <v>211664.3898359593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84170030.710672498</v>
      </c>
      <c r="E152" s="70">
        <f t="shared" ref="E152:H152" si="9">SUM(E141:E150)</f>
        <v>8920465</v>
      </c>
      <c r="F152" s="70">
        <f t="shared" si="9"/>
        <v>0</v>
      </c>
      <c r="G152" s="70">
        <f t="shared" si="9"/>
        <v>49482575.320836537</v>
      </c>
      <c r="H152" s="70">
        <f t="shared" si="9"/>
        <v>64469462.389835961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8.9711733244173891E-2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4.3351245580254885</v>
      </c>
    </row>
  </sheetData>
  <mergeCells count="4">
    <mergeCell ref="C2:D2"/>
    <mergeCell ref="C5:E5"/>
    <mergeCell ref="C11:E11"/>
    <mergeCell ref="B13:D13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22C9-CF20-4A65-9921-99476861C0AE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363</v>
      </c>
      <c r="D5" s="632"/>
      <c r="E5" s="632"/>
      <c r="F5" s="13"/>
    </row>
    <row r="6" spans="1:8" ht="18" customHeight="1" x14ac:dyDescent="0.25">
      <c r="B6" s="11" t="s">
        <v>405</v>
      </c>
      <c r="C6" s="646">
        <v>210016</v>
      </c>
      <c r="D6" s="646"/>
      <c r="E6" s="646"/>
      <c r="F6" s="15"/>
    </row>
    <row r="7" spans="1:8" ht="18" customHeight="1" x14ac:dyDescent="0.25">
      <c r="B7" s="11" t="s">
        <v>406</v>
      </c>
      <c r="C7" s="111">
        <v>1414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2" t="s">
        <v>314</v>
      </c>
      <c r="D9" s="632"/>
      <c r="E9" s="632"/>
      <c r="F9" s="13"/>
    </row>
    <row r="10" spans="1:8" ht="18" customHeight="1" x14ac:dyDescent="0.25">
      <c r="B10" s="11" t="s">
        <v>408</v>
      </c>
      <c r="C10" s="647" t="s">
        <v>315</v>
      </c>
      <c r="D10" s="647"/>
      <c r="E10" s="647"/>
      <c r="F10" s="21"/>
    </row>
    <row r="11" spans="1:8" ht="18" customHeight="1" x14ac:dyDescent="0.25">
      <c r="B11" s="11" t="s">
        <v>409</v>
      </c>
      <c r="C11" s="631" t="s">
        <v>338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4135740.3035182171</v>
      </c>
      <c r="E18" s="27"/>
      <c r="F18" s="27"/>
      <c r="G18" s="27">
        <v>4026345.5339493058</v>
      </c>
      <c r="H18" s="28">
        <v>109394.76956891129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129807.5828346577</v>
      </c>
      <c r="E21" s="67">
        <v>96777.611897875962</v>
      </c>
      <c r="F21" s="67"/>
      <c r="G21" s="61"/>
      <c r="H21" s="31">
        <f>(D21+E21)-F21-G21</f>
        <v>226585.19473253365</v>
      </c>
    </row>
    <row r="22" spans="1:8" ht="18" customHeight="1" x14ac:dyDescent="0.25">
      <c r="A22" s="11" t="s">
        <v>9</v>
      </c>
      <c r="B22" s="8" t="s">
        <v>10</v>
      </c>
      <c r="D22" s="61">
        <v>49079.915149549997</v>
      </c>
      <c r="E22" s="67">
        <v>36591.367596559707</v>
      </c>
      <c r="F22" s="67"/>
      <c r="G22" s="61"/>
      <c r="H22" s="31">
        <f t="shared" ref="H22:H34" si="0">(D22+E22)-F22-G22</f>
        <v>85671.282746109704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10798.233617750002</v>
      </c>
      <c r="E25" s="67">
        <v>8050.5871800440909</v>
      </c>
      <c r="F25" s="67"/>
      <c r="G25" s="61"/>
      <c r="H25" s="31">
        <f t="shared" si="0"/>
        <v>18848.820797794091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2383317.4511780003</v>
      </c>
      <c r="E29" s="67">
        <v>1776874.4035033144</v>
      </c>
      <c r="F29" s="67"/>
      <c r="G29" s="61"/>
      <c r="H29" s="31">
        <f t="shared" si="0"/>
        <v>4160191.8546813149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2573003.182779958</v>
      </c>
      <c r="E36" s="31">
        <f t="shared" si="1"/>
        <v>1918293.9701777941</v>
      </c>
      <c r="F36" s="31">
        <f>SUM(F21:F34)</f>
        <v>0</v>
      </c>
      <c r="G36" s="31">
        <f t="shared" si="1"/>
        <v>0</v>
      </c>
      <c r="H36" s="31">
        <f t="shared" si="1"/>
        <v>4491297.1529577523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466803.17133333336</v>
      </c>
      <c r="E40" s="67">
        <v>348023.5527190892</v>
      </c>
      <c r="F40" s="67"/>
      <c r="G40" s="61"/>
      <c r="H40" s="31">
        <f>(D40+E40)-F40-G40</f>
        <v>814826.72405242256</v>
      </c>
    </row>
    <row r="41" spans="1:8" ht="18" customHeight="1" x14ac:dyDescent="0.25">
      <c r="A41" s="11" t="s">
        <v>32</v>
      </c>
      <c r="B41" s="8" t="s">
        <v>33</v>
      </c>
      <c r="D41" s="61">
        <v>178552.54125130002</v>
      </c>
      <c r="E41" s="67">
        <v>131956.20080111234</v>
      </c>
      <c r="F41" s="67"/>
      <c r="G41" s="61"/>
      <c r="H41" s="31">
        <f t="shared" ref="H41:H47" si="2">(D41+E41)-F41-G41</f>
        <v>310508.74205241236</v>
      </c>
    </row>
    <row r="42" spans="1:8" ht="18" customHeight="1" x14ac:dyDescent="0.25">
      <c r="A42" s="11" t="s">
        <v>34</v>
      </c>
      <c r="B42" s="8" t="s">
        <v>35</v>
      </c>
      <c r="D42" s="61">
        <v>44559.624427781862</v>
      </c>
      <c r="E42" s="67">
        <v>33221.279874534521</v>
      </c>
      <c r="F42" s="67"/>
      <c r="G42" s="61"/>
      <c r="H42" s="31">
        <f t="shared" si="2"/>
        <v>77780.904302316383</v>
      </c>
    </row>
    <row r="43" spans="1:8" ht="18" customHeight="1" x14ac:dyDescent="0.25">
      <c r="A43" s="11" t="s">
        <v>36</v>
      </c>
      <c r="B43" s="8" t="s">
        <v>37</v>
      </c>
      <c r="D43" s="61">
        <v>31315.316200000001</v>
      </c>
      <c r="E43" s="67">
        <v>3131.5316200000002</v>
      </c>
      <c r="F43" s="67"/>
      <c r="G43" s="61">
        <v>21678</v>
      </c>
      <c r="H43" s="31">
        <f t="shared" si="2"/>
        <v>12768.847820000003</v>
      </c>
    </row>
    <row r="44" spans="1:8" ht="18" customHeight="1" x14ac:dyDescent="0.25">
      <c r="A44" s="11" t="s">
        <v>38</v>
      </c>
      <c r="B44" s="41"/>
      <c r="D44" s="147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721230.65321241529</v>
      </c>
      <c r="E49" s="31">
        <f t="shared" si="3"/>
        <v>516332.56501473609</v>
      </c>
      <c r="F49" s="31">
        <f>SUM(F40:F47)</f>
        <v>0</v>
      </c>
      <c r="G49" s="31">
        <f t="shared" si="3"/>
        <v>21678</v>
      </c>
      <c r="H49" s="31">
        <f t="shared" si="3"/>
        <v>1215885.2182271513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10">
        <v>10359253.370000001</v>
      </c>
      <c r="E53" s="110"/>
      <c r="F53" s="110"/>
      <c r="G53" s="76"/>
      <c r="H53" s="31">
        <f>(D53+E53)-F53-G53</f>
        <v>10359253.370000001</v>
      </c>
    </row>
    <row r="54" spans="1:8" ht="18" customHeight="1" x14ac:dyDescent="0.25">
      <c r="A54" s="11" t="s">
        <v>44</v>
      </c>
      <c r="B54" s="41" t="s">
        <v>153</v>
      </c>
      <c r="D54" s="61">
        <v>16598668.795662191</v>
      </c>
      <c r="E54" s="67"/>
      <c r="F54" s="67"/>
      <c r="G54" s="61">
        <v>7793660.2799999863</v>
      </c>
      <c r="H54" s="31">
        <f>(D54+E54)-F54-G54</f>
        <v>8805008.5156622045</v>
      </c>
    </row>
    <row r="55" spans="1:8" ht="18" customHeight="1" x14ac:dyDescent="0.25">
      <c r="A55" s="11" t="s">
        <v>45</v>
      </c>
      <c r="B55" s="42" t="s">
        <v>430</v>
      </c>
      <c r="D55" s="61">
        <v>426708.08279400005</v>
      </c>
      <c r="E55" s="67">
        <v>318130.79273592925</v>
      </c>
      <c r="F55" s="67"/>
      <c r="G55" s="61">
        <v>744838.8755299293</v>
      </c>
      <c r="H55" s="31">
        <f t="shared" ref="H55:H62" si="4">(D55+E55)-F55-G55</f>
        <v>0</v>
      </c>
    </row>
    <row r="56" spans="1:8" ht="18" customHeight="1" x14ac:dyDescent="0.25">
      <c r="A56" s="11" t="s">
        <v>46</v>
      </c>
      <c r="B56" s="41" t="s">
        <v>431</v>
      </c>
      <c r="D56" s="61">
        <v>31049269.170000002</v>
      </c>
      <c r="E56" s="67"/>
      <c r="F56" s="67"/>
      <c r="G56" s="61">
        <v>31049269.170000002</v>
      </c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58433899.418456197</v>
      </c>
      <c r="E64" s="31">
        <f t="shared" ref="E64:G64" si="5">SUM(E53:E62)</f>
        <v>318130.79273592925</v>
      </c>
      <c r="F64" s="31">
        <f t="shared" si="5"/>
        <v>0</v>
      </c>
      <c r="G64" s="31">
        <f t="shared" si="5"/>
        <v>39587768.325529918</v>
      </c>
      <c r="H64" s="31">
        <f>SUM(H53:H62)</f>
        <v>19164261.885662206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6549.762463</v>
      </c>
      <c r="E68" s="67">
        <v>4883.1536326724608</v>
      </c>
      <c r="F68" s="67"/>
      <c r="G68" s="90"/>
      <c r="H68" s="31">
        <f>(D68+E68)-F68-G68</f>
        <v>11432.916095672461</v>
      </c>
      <c r="J68" s="51"/>
    </row>
    <row r="69" spans="1:10" ht="18" customHeight="1" x14ac:dyDescent="0.25">
      <c r="A69" s="11" t="s">
        <v>56</v>
      </c>
      <c r="B69" s="8" t="s">
        <v>57</v>
      </c>
      <c r="D69" s="61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6549.762463</v>
      </c>
      <c r="E74" s="53">
        <f t="shared" si="7"/>
        <v>4883.1536326724608</v>
      </c>
      <c r="F74" s="53">
        <f t="shared" si="7"/>
        <v>0</v>
      </c>
      <c r="G74" s="31">
        <f t="shared" si="7"/>
        <v>0</v>
      </c>
      <c r="H74" s="31">
        <f t="shared" si="7"/>
        <v>11432.916095672461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/>
      <c r="E77" s="54"/>
      <c r="F77" s="86"/>
      <c r="G77" s="61"/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>
        <v>394941.80043395411</v>
      </c>
      <c r="E78" s="54"/>
      <c r="F78" s="86"/>
      <c r="G78" s="61"/>
      <c r="H78" s="31">
        <f t="shared" ref="H78:H80" si="8">(D78-F78-G78)</f>
        <v>394941.80043395411</v>
      </c>
    </row>
    <row r="79" spans="1:10" ht="18" customHeight="1" x14ac:dyDescent="0.25">
      <c r="A79" s="11" t="s">
        <v>65</v>
      </c>
      <c r="B79" s="8" t="s">
        <v>66</v>
      </c>
      <c r="D79" s="61">
        <v>41813.574500000002</v>
      </c>
      <c r="E79" s="54"/>
      <c r="F79" s="86"/>
      <c r="G79" s="61"/>
      <c r="H79" s="31">
        <f t="shared" si="8"/>
        <v>41813.574500000002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436755.3749339541</v>
      </c>
      <c r="E82" s="56"/>
      <c r="F82" s="31">
        <f t="shared" si="9"/>
        <v>0</v>
      </c>
      <c r="G82" s="31">
        <f t="shared" si="9"/>
        <v>0</v>
      </c>
      <c r="H82" s="31">
        <f t="shared" si="9"/>
        <v>436755.3749339541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5328</v>
      </c>
      <c r="E87" s="67">
        <v>3972.2726895598066</v>
      </c>
      <c r="F87" s="67"/>
      <c r="G87" s="61"/>
      <c r="H87" s="31">
        <f t="shared" ref="H87:H96" si="10">(D87+E87)-F87-G87</f>
        <v>9300.2726895598062</v>
      </c>
    </row>
    <row r="88" spans="1:8" ht="18" customHeight="1" x14ac:dyDescent="0.25">
      <c r="A88" s="11" t="s">
        <v>74</v>
      </c>
      <c r="B88" s="8" t="s">
        <v>75</v>
      </c>
      <c r="D88" s="61">
        <v>10557.416148100001</v>
      </c>
      <c r="E88" s="67">
        <v>7871.0465160314043</v>
      </c>
      <c r="F88" s="67"/>
      <c r="G88" s="61"/>
      <c r="H88" s="31">
        <f t="shared" si="10"/>
        <v>18428.462664131406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134026.33900189999</v>
      </c>
      <c r="E91" s="67">
        <v>99922.891535084782</v>
      </c>
      <c r="F91" s="67"/>
      <c r="G91" s="61"/>
      <c r="H91" s="31">
        <f t="shared" si="10"/>
        <v>233949.23053698477</v>
      </c>
    </row>
    <row r="92" spans="1:8" ht="18" customHeight="1" x14ac:dyDescent="0.25">
      <c r="A92" s="11" t="s">
        <v>82</v>
      </c>
      <c r="B92" s="8" t="s">
        <v>83</v>
      </c>
      <c r="D92" s="92">
        <v>86355.855028400008</v>
      </c>
      <c r="E92" s="67">
        <v>64382.32066683544</v>
      </c>
      <c r="F92" s="93"/>
      <c r="G92" s="92"/>
      <c r="H92" s="31">
        <f t="shared" si="10"/>
        <v>150738.17569523543</v>
      </c>
    </row>
    <row r="93" spans="1:8" ht="18" customHeight="1" x14ac:dyDescent="0.25">
      <c r="A93" s="11" t="s">
        <v>84</v>
      </c>
      <c r="B93" s="8" t="s">
        <v>85</v>
      </c>
      <c r="D93" s="61">
        <v>0</v>
      </c>
      <c r="E93" s="67">
        <v>0</v>
      </c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236267.61017840001</v>
      </c>
      <c r="E98" s="31">
        <f t="shared" si="11"/>
        <v>176148.53140751144</v>
      </c>
      <c r="F98" s="31">
        <f t="shared" si="11"/>
        <v>0</v>
      </c>
      <c r="G98" s="31">
        <f t="shared" si="11"/>
        <v>0</v>
      </c>
      <c r="H98" s="31">
        <f t="shared" si="11"/>
        <v>412416.14158591139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88463.741372000004</v>
      </c>
      <c r="E102" s="67">
        <v>65953.848323625672</v>
      </c>
      <c r="F102" s="67"/>
      <c r="G102" s="61"/>
      <c r="H102" s="31">
        <f>(D102+E102)-F102-G102</f>
        <v>154417.58969562568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 t="s">
        <v>432</v>
      </c>
      <c r="D104" s="61">
        <v>42660.243506100007</v>
      </c>
      <c r="E104" s="67">
        <v>31805.202741976755</v>
      </c>
      <c r="F104" s="67"/>
      <c r="G104" s="61"/>
      <c r="H104" s="31">
        <f t="shared" si="12"/>
        <v>74465.446248076769</v>
      </c>
    </row>
    <row r="105" spans="1:8" ht="18" customHeight="1" x14ac:dyDescent="0.25">
      <c r="A105" s="11" t="s">
        <v>94</v>
      </c>
      <c r="B105" s="41" t="s">
        <v>433</v>
      </c>
      <c r="D105" s="61">
        <v>1834.1128366870805</v>
      </c>
      <c r="E105" s="67"/>
      <c r="F105" s="67"/>
      <c r="G105" s="61"/>
      <c r="H105" s="31">
        <f t="shared" si="12"/>
        <v>1834.1128366870805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132958.09771478709</v>
      </c>
      <c r="E108" s="31">
        <f t="shared" si="13"/>
        <v>97759.051065602427</v>
      </c>
      <c r="F108" s="31">
        <f t="shared" si="13"/>
        <v>0</v>
      </c>
      <c r="G108" s="31">
        <f t="shared" si="13"/>
        <v>0</v>
      </c>
      <c r="H108" s="31">
        <f t="shared" si="13"/>
        <v>230717.14878038951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10673174.470000001</v>
      </c>
      <c r="G111" s="61"/>
      <c r="H111" s="31">
        <f>F111-G111</f>
        <v>10673174.470000001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0.74554667596843216</v>
      </c>
      <c r="F114" s="62" t="s">
        <v>280</v>
      </c>
      <c r="G114" s="63">
        <v>0.15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308695449.75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8255434.1399999987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316950883.88999999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317242530.83999997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E119-E121</f>
        <v>-291646.94999998808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531025.89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239378.94000001193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2573003.182779958</v>
      </c>
      <c r="E141" s="68">
        <f t="shared" si="16"/>
        <v>1918293.9701777941</v>
      </c>
      <c r="F141" s="68">
        <f>F36</f>
        <v>0</v>
      </c>
      <c r="G141" s="68">
        <f t="shared" si="16"/>
        <v>0</v>
      </c>
      <c r="H141" s="68">
        <f t="shared" si="16"/>
        <v>4491297.1529577523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721230.65321241529</v>
      </c>
      <c r="E142" s="68">
        <f t="shared" si="17"/>
        <v>516332.56501473609</v>
      </c>
      <c r="F142" s="68">
        <f>F49</f>
        <v>0</v>
      </c>
      <c r="G142" s="68">
        <f t="shared" si="17"/>
        <v>21678</v>
      </c>
      <c r="H142" s="68">
        <f t="shared" si="17"/>
        <v>1215885.2182271513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58433899.418456197</v>
      </c>
      <c r="E143" s="68">
        <f t="shared" si="18"/>
        <v>318130.79273592925</v>
      </c>
      <c r="F143" s="68">
        <f>F64</f>
        <v>0</v>
      </c>
      <c r="G143" s="68">
        <f t="shared" si="18"/>
        <v>39587768.325529918</v>
      </c>
      <c r="H143" s="68">
        <f t="shared" si="18"/>
        <v>19164261.885662206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6549.762463</v>
      </c>
      <c r="E144" s="68">
        <f t="shared" si="19"/>
        <v>4883.1536326724608</v>
      </c>
      <c r="F144" s="68">
        <f>F74</f>
        <v>0</v>
      </c>
      <c r="G144" s="68">
        <f t="shared" si="19"/>
        <v>0</v>
      </c>
      <c r="H144" s="68">
        <f t="shared" si="19"/>
        <v>11432.916095672461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436755.3749339541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436755.3749339541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236267.61017840001</v>
      </c>
      <c r="E146" s="68">
        <f t="shared" si="21"/>
        <v>176148.53140751144</v>
      </c>
      <c r="F146" s="68">
        <f>F98</f>
        <v>0</v>
      </c>
      <c r="G146" s="68">
        <f t="shared" si="21"/>
        <v>0</v>
      </c>
      <c r="H146" s="68">
        <f t="shared" si="21"/>
        <v>412416.14158591139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132958.09771478709</v>
      </c>
      <c r="E147" s="31">
        <f t="shared" si="22"/>
        <v>97759.051065602427</v>
      </c>
      <c r="F147" s="31">
        <f>F108</f>
        <v>0</v>
      </c>
      <c r="G147" s="31">
        <f t="shared" si="22"/>
        <v>0</v>
      </c>
      <c r="H147" s="31">
        <f t="shared" si="22"/>
        <v>230717.14878038951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10673174.470000001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4135740.3035182171</v>
      </c>
      <c r="E150" s="31">
        <f>E18</f>
        <v>0</v>
      </c>
      <c r="F150" s="31">
        <f>F18</f>
        <v>0</v>
      </c>
      <c r="G150" s="31">
        <f>G18</f>
        <v>4026345.5339493058</v>
      </c>
      <c r="H150" s="31">
        <f>H18</f>
        <v>109394.76956891129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66676404.403256938</v>
      </c>
      <c r="E152" s="70">
        <f t="shared" si="24"/>
        <v>3031548.0640342454</v>
      </c>
      <c r="F152" s="70">
        <f t="shared" si="24"/>
        <v>0</v>
      </c>
      <c r="G152" s="70">
        <f t="shared" si="24"/>
        <v>43635791.859479226</v>
      </c>
      <c r="H152" s="70">
        <f t="shared" si="24"/>
        <v>36745335.077811956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0.11582726622599138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153.50278966817265</v>
      </c>
      <c r="H155" s="81"/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3C6AE-CE87-4092-BAD0-EABDA99FB03E}">
  <sheetPr>
    <pageSetUpPr fitToPage="1"/>
  </sheetPr>
  <dimension ref="A1:J162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6" t="s">
        <v>155</v>
      </c>
      <c r="D5" s="636"/>
      <c r="E5" s="636"/>
      <c r="F5" s="13"/>
    </row>
    <row r="6" spans="1:8" ht="18" customHeight="1" x14ac:dyDescent="0.25">
      <c r="B6" s="11" t="s">
        <v>405</v>
      </c>
      <c r="C6" s="14">
        <v>210017</v>
      </c>
      <c r="D6" s="14"/>
      <c r="E6" s="14"/>
      <c r="F6" s="15"/>
    </row>
    <row r="7" spans="1:8" ht="18" customHeight="1" x14ac:dyDescent="0.25">
      <c r="B7" s="11" t="s">
        <v>406</v>
      </c>
      <c r="C7" s="111">
        <v>536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434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435</v>
      </c>
      <c r="D10" s="20"/>
      <c r="E10" s="20"/>
      <c r="F10" s="21"/>
    </row>
    <row r="11" spans="1:8" ht="18" customHeight="1" x14ac:dyDescent="0.25">
      <c r="B11" s="11" t="s">
        <v>409</v>
      </c>
      <c r="C11" s="648" t="s">
        <v>436</v>
      </c>
      <c r="D11" s="648"/>
      <c r="E11" s="648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A14" s="649" t="s">
        <v>437</v>
      </c>
      <c r="B14" s="649"/>
      <c r="C14" s="649"/>
      <c r="D14" s="649"/>
      <c r="E14" s="649"/>
      <c r="F14" s="649"/>
      <c r="G14" s="649"/>
      <c r="H14" s="649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986079.76745977299</v>
      </c>
      <c r="E18" s="27"/>
      <c r="F18" s="27"/>
      <c r="G18" s="27">
        <v>959996.89933430997</v>
      </c>
      <c r="H18" s="28">
        <v>26082.868125463021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148">
        <v>8567</v>
      </c>
      <c r="E21" s="149">
        <v>4825</v>
      </c>
      <c r="F21" s="149"/>
      <c r="G21" s="148">
        <v>2321</v>
      </c>
      <c r="H21" s="150">
        <f>(D21+E21)-F21-G21</f>
        <v>11071</v>
      </c>
    </row>
    <row r="22" spans="1:8" ht="18" customHeight="1" x14ac:dyDescent="0.25">
      <c r="A22" s="11" t="s">
        <v>9</v>
      </c>
      <c r="B22" s="8" t="s">
        <v>10</v>
      </c>
      <c r="D22" s="151"/>
      <c r="E22" s="152"/>
      <c r="F22" s="152"/>
      <c r="G22" s="151"/>
      <c r="H22" s="153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151"/>
      <c r="E23" s="152"/>
      <c r="F23" s="152"/>
      <c r="G23" s="151"/>
      <c r="H23" s="153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151"/>
      <c r="E24" s="152"/>
      <c r="F24" s="152"/>
      <c r="G24" s="151"/>
      <c r="H24" s="153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151"/>
      <c r="E25" s="152"/>
      <c r="F25" s="152"/>
      <c r="G25" s="151"/>
      <c r="H25" s="153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151">
        <v>725</v>
      </c>
      <c r="E26" s="152"/>
      <c r="F26" s="152"/>
      <c r="G26" s="151"/>
      <c r="H26" s="153">
        <f t="shared" si="0"/>
        <v>725</v>
      </c>
    </row>
    <row r="27" spans="1:8" ht="18" customHeight="1" x14ac:dyDescent="0.25">
      <c r="A27" s="11" t="s">
        <v>19</v>
      </c>
      <c r="B27" s="8" t="s">
        <v>20</v>
      </c>
      <c r="D27" s="151"/>
      <c r="E27" s="152"/>
      <c r="F27" s="152"/>
      <c r="G27" s="151"/>
      <c r="H27" s="153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151"/>
      <c r="E28" s="152"/>
      <c r="F28" s="152"/>
      <c r="G28" s="151"/>
      <c r="H28" s="153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151">
        <v>63803</v>
      </c>
      <c r="E29" s="152">
        <v>37197</v>
      </c>
      <c r="F29" s="152"/>
      <c r="G29" s="151"/>
      <c r="H29" s="153">
        <f t="shared" si="0"/>
        <v>101000</v>
      </c>
    </row>
    <row r="30" spans="1:8" ht="18" customHeight="1" x14ac:dyDescent="0.25">
      <c r="A30" s="11" t="s">
        <v>25</v>
      </c>
      <c r="B30" s="41" t="s">
        <v>156</v>
      </c>
      <c r="D30" s="151">
        <v>251</v>
      </c>
      <c r="E30" s="152">
        <v>146</v>
      </c>
      <c r="F30" s="152"/>
      <c r="G30" s="151">
        <v>80</v>
      </c>
      <c r="H30" s="153">
        <f t="shared" si="0"/>
        <v>317</v>
      </c>
    </row>
    <row r="31" spans="1:8" ht="18" customHeight="1" x14ac:dyDescent="0.25">
      <c r="A31" s="11" t="s">
        <v>26</v>
      </c>
      <c r="B31" s="32"/>
      <c r="D31" s="151"/>
      <c r="E31" s="152"/>
      <c r="F31" s="152"/>
      <c r="G31" s="151"/>
      <c r="H31" s="153">
        <f t="shared" si="0"/>
        <v>0</v>
      </c>
    </row>
    <row r="32" spans="1:8" ht="18" customHeight="1" x14ac:dyDescent="0.25">
      <c r="A32" s="11" t="s">
        <v>27</v>
      </c>
      <c r="B32" s="32"/>
      <c r="D32" s="151"/>
      <c r="E32" s="152"/>
      <c r="F32" s="152"/>
      <c r="G32" s="151"/>
      <c r="H32" s="153">
        <f t="shared" si="0"/>
        <v>0</v>
      </c>
    </row>
    <row r="33" spans="1:8" ht="18" customHeight="1" x14ac:dyDescent="0.25">
      <c r="A33" s="11" t="s">
        <v>294</v>
      </c>
      <c r="B33" s="32"/>
      <c r="D33" s="151"/>
      <c r="E33" s="152"/>
      <c r="F33" s="152"/>
      <c r="G33" s="151"/>
      <c r="H33" s="153">
        <f t="shared" si="0"/>
        <v>0</v>
      </c>
    </row>
    <row r="34" spans="1:8" ht="18" customHeight="1" x14ac:dyDescent="0.25">
      <c r="A34" s="11" t="s">
        <v>28</v>
      </c>
      <c r="B34" s="32"/>
      <c r="D34" s="151"/>
      <c r="E34" s="152"/>
      <c r="F34" s="152"/>
      <c r="G34" s="151"/>
      <c r="H34" s="153">
        <f t="shared" si="0"/>
        <v>0</v>
      </c>
    </row>
    <row r="35" spans="1:8" ht="18" customHeight="1" x14ac:dyDescent="0.25">
      <c r="D35" s="154"/>
      <c r="E35" s="154"/>
      <c r="F35" s="154"/>
      <c r="G35" s="154"/>
      <c r="H35" s="155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150">
        <f t="shared" ref="D36:H36" si="1">SUM(D21:D34)</f>
        <v>73346</v>
      </c>
      <c r="E36" s="150">
        <f t="shared" si="1"/>
        <v>42168</v>
      </c>
      <c r="F36" s="150">
        <f>SUM(F21:F34)</f>
        <v>0</v>
      </c>
      <c r="G36" s="150">
        <f t="shared" si="1"/>
        <v>2401</v>
      </c>
      <c r="H36" s="150">
        <f t="shared" si="1"/>
        <v>113113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148"/>
      <c r="E40" s="149"/>
      <c r="F40" s="149"/>
      <c r="G40" s="148"/>
      <c r="H40" s="150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151"/>
      <c r="E41" s="152"/>
      <c r="F41" s="152"/>
      <c r="G41" s="151"/>
      <c r="H41" s="153">
        <f t="shared" ref="H41:H47" si="2">(D41+E41)-F41-G41</f>
        <v>0</v>
      </c>
    </row>
    <row r="42" spans="1:8" ht="18" customHeight="1" x14ac:dyDescent="0.25">
      <c r="A42" s="11" t="s">
        <v>34</v>
      </c>
      <c r="B42" s="8" t="s">
        <v>35</v>
      </c>
      <c r="D42" s="151">
        <v>5722</v>
      </c>
      <c r="E42" s="152">
        <v>3336</v>
      </c>
      <c r="F42" s="152"/>
      <c r="G42" s="151"/>
      <c r="H42" s="153">
        <f t="shared" si="2"/>
        <v>9058</v>
      </c>
    </row>
    <row r="43" spans="1:8" ht="18" customHeight="1" x14ac:dyDescent="0.25">
      <c r="A43" s="11" t="s">
        <v>36</v>
      </c>
      <c r="B43" s="8" t="s">
        <v>37</v>
      </c>
      <c r="D43" s="151"/>
      <c r="E43" s="152"/>
      <c r="F43" s="152"/>
      <c r="G43" s="151"/>
      <c r="H43" s="153">
        <f t="shared" si="2"/>
        <v>0</v>
      </c>
    </row>
    <row r="44" spans="1:8" ht="18" customHeight="1" x14ac:dyDescent="0.25">
      <c r="A44" s="11" t="s">
        <v>38</v>
      </c>
      <c r="B44" s="32"/>
      <c r="D44" s="156"/>
      <c r="E44" s="157"/>
      <c r="F44" s="157"/>
      <c r="G44" s="156"/>
      <c r="H44" s="153">
        <f t="shared" si="2"/>
        <v>0</v>
      </c>
    </row>
    <row r="45" spans="1:8" ht="18" customHeight="1" x14ac:dyDescent="0.25">
      <c r="A45" s="11" t="s">
        <v>39</v>
      </c>
      <c r="B45" s="32"/>
      <c r="D45" s="151"/>
      <c r="E45" s="152"/>
      <c r="F45" s="152"/>
      <c r="G45" s="151"/>
      <c r="H45" s="153">
        <f t="shared" si="2"/>
        <v>0</v>
      </c>
    </row>
    <row r="46" spans="1:8" ht="18" customHeight="1" x14ac:dyDescent="0.25">
      <c r="A46" s="11" t="s">
        <v>40</v>
      </c>
      <c r="B46" s="32"/>
      <c r="D46" s="151"/>
      <c r="E46" s="152"/>
      <c r="F46" s="152"/>
      <c r="G46" s="151"/>
      <c r="H46" s="153">
        <f t="shared" si="2"/>
        <v>0</v>
      </c>
    </row>
    <row r="47" spans="1:8" ht="18" customHeight="1" x14ac:dyDescent="0.25">
      <c r="A47" s="11" t="s">
        <v>251</v>
      </c>
      <c r="B47" s="32"/>
      <c r="D47" s="151"/>
      <c r="E47" s="152"/>
      <c r="F47" s="152"/>
      <c r="G47" s="151"/>
      <c r="H47" s="153">
        <f t="shared" si="2"/>
        <v>0</v>
      </c>
    </row>
    <row r="48" spans="1:8" ht="18" customHeight="1" x14ac:dyDescent="0.25">
      <c r="D48" s="154"/>
      <c r="E48" s="154"/>
      <c r="F48" s="154"/>
      <c r="G48" s="154"/>
      <c r="H48" s="154"/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150">
        <f t="shared" ref="D49:H49" si="3">SUM(D40:D47)</f>
        <v>5722</v>
      </c>
      <c r="E49" s="150">
        <f t="shared" si="3"/>
        <v>3336</v>
      </c>
      <c r="F49" s="150">
        <f>SUM(F40:F47)</f>
        <v>0</v>
      </c>
      <c r="G49" s="150">
        <f t="shared" si="3"/>
        <v>0</v>
      </c>
      <c r="H49" s="150">
        <f t="shared" si="3"/>
        <v>9058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82">
        <v>805847</v>
      </c>
      <c r="E53" s="82">
        <v>469808</v>
      </c>
      <c r="F53" s="82"/>
      <c r="G53" s="82">
        <v>0</v>
      </c>
      <c r="H53" s="31">
        <f>(D53+E53)-F53-G53</f>
        <v>1275655</v>
      </c>
    </row>
    <row r="54" spans="1:8" ht="18" customHeight="1" x14ac:dyDescent="0.25">
      <c r="A54" s="11" t="s">
        <v>44</v>
      </c>
      <c r="B54" s="41" t="s">
        <v>364</v>
      </c>
      <c r="D54" s="158">
        <v>1878948</v>
      </c>
      <c r="E54" s="159">
        <v>1095427</v>
      </c>
      <c r="F54" s="159"/>
      <c r="G54" s="158">
        <v>554951</v>
      </c>
      <c r="H54" s="160">
        <f t="shared" ref="H54:H69" si="4">(D54+E54)-F54-G54</f>
        <v>2419424</v>
      </c>
    </row>
    <row r="55" spans="1:8" ht="18" customHeight="1" x14ac:dyDescent="0.25">
      <c r="A55" s="11" t="s">
        <v>45</v>
      </c>
      <c r="B55" s="41" t="s">
        <v>438</v>
      </c>
      <c r="D55" s="158">
        <v>230816</v>
      </c>
      <c r="E55" s="159">
        <v>134566</v>
      </c>
      <c r="F55" s="159"/>
      <c r="G55" s="158">
        <v>0</v>
      </c>
      <c r="H55" s="160">
        <f t="shared" si="4"/>
        <v>365382</v>
      </c>
    </row>
    <row r="56" spans="1:8" ht="18" customHeight="1" x14ac:dyDescent="0.25">
      <c r="A56" s="11" t="s">
        <v>46</v>
      </c>
      <c r="B56" s="41" t="s">
        <v>365</v>
      </c>
      <c r="D56" s="158">
        <v>980782</v>
      </c>
      <c r="E56" s="159">
        <v>571796</v>
      </c>
      <c r="F56" s="159"/>
      <c r="G56" s="158">
        <v>593577</v>
      </c>
      <c r="H56" s="160">
        <f t="shared" si="4"/>
        <v>959001</v>
      </c>
    </row>
    <row r="57" spans="1:8" ht="18" customHeight="1" x14ac:dyDescent="0.25">
      <c r="A57" s="11" t="s">
        <v>47</v>
      </c>
      <c r="B57" s="41" t="s">
        <v>366</v>
      </c>
      <c r="D57" s="158">
        <v>754022</v>
      </c>
      <c r="E57" s="159">
        <v>439595</v>
      </c>
      <c r="F57" s="159"/>
      <c r="G57" s="158">
        <v>260726</v>
      </c>
      <c r="H57" s="160">
        <f t="shared" si="4"/>
        <v>932891</v>
      </c>
    </row>
    <row r="58" spans="1:8" ht="18" customHeight="1" x14ac:dyDescent="0.25">
      <c r="A58" s="11" t="s">
        <v>48</v>
      </c>
      <c r="B58" s="41" t="s">
        <v>367</v>
      </c>
      <c r="D58" s="158">
        <v>114301</v>
      </c>
      <c r="E58" s="159">
        <v>66638</v>
      </c>
      <c r="F58" s="159"/>
      <c r="G58" s="158">
        <v>114461</v>
      </c>
      <c r="H58" s="160">
        <f>(D58+E58)-F58-G58</f>
        <v>66478</v>
      </c>
    </row>
    <row r="59" spans="1:8" ht="18" customHeight="1" x14ac:dyDescent="0.25">
      <c r="A59" s="11" t="s">
        <v>49</v>
      </c>
      <c r="B59" s="41" t="s">
        <v>368</v>
      </c>
      <c r="D59" s="161">
        <v>453150</v>
      </c>
      <c r="E59" s="162">
        <v>264186</v>
      </c>
      <c r="F59" s="162"/>
      <c r="G59" s="161">
        <v>145686</v>
      </c>
      <c r="H59" s="160">
        <f t="shared" si="4"/>
        <v>571650</v>
      </c>
    </row>
    <row r="60" spans="1:8" ht="18" customHeight="1" x14ac:dyDescent="0.25">
      <c r="A60" s="11" t="s">
        <v>50</v>
      </c>
      <c r="B60" s="41" t="s">
        <v>439</v>
      </c>
      <c r="C60" s="19"/>
      <c r="D60" s="163">
        <v>861662</v>
      </c>
      <c r="E60" s="163">
        <v>502349</v>
      </c>
      <c r="F60" s="163"/>
      <c r="G60" s="163">
        <v>752003</v>
      </c>
      <c r="H60" s="160">
        <f t="shared" si="4"/>
        <v>612008</v>
      </c>
    </row>
    <row r="61" spans="1:8" ht="18" customHeight="1" x14ac:dyDescent="0.25">
      <c r="A61" s="11" t="s">
        <v>51</v>
      </c>
      <c r="B61" s="41" t="s">
        <v>369</v>
      </c>
      <c r="C61" s="19"/>
      <c r="D61" s="163">
        <v>2603423</v>
      </c>
      <c r="E61" s="163">
        <v>1517796</v>
      </c>
      <c r="F61" s="163"/>
      <c r="G61" s="163">
        <v>812289</v>
      </c>
      <c r="H61" s="160">
        <f t="shared" si="4"/>
        <v>3308930</v>
      </c>
    </row>
    <row r="62" spans="1:8" ht="18" customHeight="1" x14ac:dyDescent="0.25">
      <c r="A62" s="11" t="s">
        <v>52</v>
      </c>
      <c r="B62" s="41" t="s">
        <v>370</v>
      </c>
      <c r="C62" s="19"/>
      <c r="D62" s="163">
        <v>22874</v>
      </c>
      <c r="E62" s="163">
        <v>13335</v>
      </c>
      <c r="F62" s="163"/>
      <c r="G62" s="163">
        <v>436</v>
      </c>
      <c r="H62" s="160">
        <f t="shared" si="4"/>
        <v>35773</v>
      </c>
    </row>
    <row r="63" spans="1:8" ht="18" customHeight="1" x14ac:dyDescent="0.25">
      <c r="A63" s="11" t="s">
        <v>372</v>
      </c>
      <c r="B63" s="41" t="s">
        <v>371</v>
      </c>
      <c r="C63" s="19"/>
      <c r="D63" s="163">
        <v>162104</v>
      </c>
      <c r="E63" s="163">
        <v>94507</v>
      </c>
      <c r="F63" s="163"/>
      <c r="G63" s="163">
        <v>179954</v>
      </c>
      <c r="H63" s="160">
        <f t="shared" si="4"/>
        <v>76657</v>
      </c>
    </row>
    <row r="64" spans="1:8" ht="18" customHeight="1" x14ac:dyDescent="0.25">
      <c r="A64" s="11" t="s">
        <v>374</v>
      </c>
      <c r="B64" s="41" t="s">
        <v>373</v>
      </c>
      <c r="C64" s="19"/>
      <c r="D64" s="163">
        <v>3501</v>
      </c>
      <c r="E64" s="163">
        <v>2041</v>
      </c>
      <c r="F64" s="163"/>
      <c r="G64" s="163">
        <v>10313</v>
      </c>
      <c r="H64" s="160">
        <f t="shared" si="4"/>
        <v>-4771</v>
      </c>
    </row>
    <row r="65" spans="1:10" ht="18" customHeight="1" x14ac:dyDescent="0.25">
      <c r="A65" s="11" t="s">
        <v>376</v>
      </c>
      <c r="B65" s="41" t="s">
        <v>440</v>
      </c>
      <c r="C65" s="19"/>
      <c r="D65" s="163">
        <v>72887</v>
      </c>
      <c r="E65" s="163">
        <v>42493</v>
      </c>
      <c r="F65" s="163"/>
      <c r="G65" s="163">
        <v>25828</v>
      </c>
      <c r="H65" s="160">
        <f t="shared" si="4"/>
        <v>89552</v>
      </c>
    </row>
    <row r="66" spans="1:10" ht="18" customHeight="1" x14ac:dyDescent="0.25">
      <c r="A66" s="11" t="s">
        <v>377</v>
      </c>
      <c r="B66" s="41" t="s">
        <v>375</v>
      </c>
      <c r="C66" s="19"/>
      <c r="D66" s="163">
        <v>444861</v>
      </c>
      <c r="E66" s="163">
        <v>259354</v>
      </c>
      <c r="F66" s="163"/>
      <c r="G66" s="163">
        <v>350164</v>
      </c>
      <c r="H66" s="160">
        <f t="shared" si="4"/>
        <v>354051</v>
      </c>
    </row>
    <row r="67" spans="1:10" ht="18" customHeight="1" x14ac:dyDescent="0.25">
      <c r="A67" s="11" t="s">
        <v>378</v>
      </c>
      <c r="B67" s="41" t="s">
        <v>158</v>
      </c>
      <c r="C67" s="19"/>
      <c r="D67" s="163">
        <v>85639</v>
      </c>
      <c r="E67" s="163">
        <v>49928</v>
      </c>
      <c r="F67" s="163"/>
      <c r="G67" s="163">
        <v>64129</v>
      </c>
      <c r="H67" s="160">
        <f t="shared" si="4"/>
        <v>71438</v>
      </c>
    </row>
    <row r="68" spans="1:10" ht="18" customHeight="1" x14ac:dyDescent="0.25">
      <c r="A68" s="11" t="s">
        <v>526</v>
      </c>
      <c r="B68" s="41" t="s">
        <v>157</v>
      </c>
      <c r="C68" s="19"/>
      <c r="D68" s="163">
        <v>56140</v>
      </c>
      <c r="E68" s="163">
        <v>32730</v>
      </c>
      <c r="F68" s="163"/>
      <c r="G68" s="163">
        <v>59179</v>
      </c>
      <c r="H68" s="160">
        <f t="shared" si="4"/>
        <v>29691</v>
      </c>
    </row>
    <row r="69" spans="1:10" ht="18" customHeight="1" x14ac:dyDescent="0.25">
      <c r="A69" s="11" t="s">
        <v>52</v>
      </c>
      <c r="B69" s="46"/>
      <c r="C69" s="19"/>
      <c r="D69" s="163"/>
      <c r="E69" s="163"/>
      <c r="F69" s="163"/>
      <c r="G69" s="163"/>
      <c r="H69" s="160">
        <f t="shared" si="4"/>
        <v>0</v>
      </c>
    </row>
    <row r="70" spans="1:10" ht="18" customHeight="1" x14ac:dyDescent="0.25">
      <c r="A70" s="11"/>
      <c r="D70" s="164"/>
      <c r="E70" s="165"/>
      <c r="F70" s="166"/>
      <c r="G70" s="164"/>
      <c r="H70" s="164"/>
    </row>
    <row r="71" spans="1:10" ht="18" customHeight="1" x14ac:dyDescent="0.25">
      <c r="A71" s="11" t="s">
        <v>53</v>
      </c>
      <c r="B71" s="10" t="s">
        <v>256</v>
      </c>
      <c r="C71" s="10" t="s">
        <v>248</v>
      </c>
      <c r="D71" s="167">
        <f>SUM(D53:D69)</f>
        <v>9530957</v>
      </c>
      <c r="E71" s="167">
        <f t="shared" ref="E71:G71" si="5">SUM(E53:E69)</f>
        <v>5556549</v>
      </c>
      <c r="F71" s="167">
        <f t="shared" si="5"/>
        <v>0</v>
      </c>
      <c r="G71" s="167">
        <f t="shared" si="5"/>
        <v>3923696</v>
      </c>
      <c r="H71" s="167">
        <f>SUM(H53:H69)</f>
        <v>11163810</v>
      </c>
    </row>
    <row r="72" spans="1:10" ht="18" customHeight="1" x14ac:dyDescent="0.25">
      <c r="D72" s="49"/>
      <c r="E72" s="49"/>
      <c r="F72" s="49"/>
      <c r="G72" s="49"/>
      <c r="H72" s="49"/>
    </row>
    <row r="73" spans="1:10" ht="42.75" customHeight="1" x14ac:dyDescent="0.25">
      <c r="D73" s="25" t="s">
        <v>0</v>
      </c>
      <c r="E73" s="25" t="s">
        <v>1</v>
      </c>
      <c r="F73" s="25" t="s">
        <v>2</v>
      </c>
      <c r="G73" s="25" t="s">
        <v>3</v>
      </c>
      <c r="H73" s="25" t="s">
        <v>4</v>
      </c>
    </row>
    <row r="74" spans="1:10" ht="18" customHeight="1" x14ac:dyDescent="0.25">
      <c r="A74" s="26" t="s">
        <v>257</v>
      </c>
      <c r="B74" s="10" t="s">
        <v>258</v>
      </c>
      <c r="D74" s="50"/>
      <c r="E74" s="48"/>
      <c r="F74" s="48"/>
      <c r="G74" s="50"/>
      <c r="H74" s="48"/>
    </row>
    <row r="75" spans="1:10" ht="18" customHeight="1" x14ac:dyDescent="0.25">
      <c r="A75" s="11" t="s">
        <v>54</v>
      </c>
      <c r="B75" s="8" t="s">
        <v>55</v>
      </c>
      <c r="D75" s="90"/>
      <c r="E75" s="67"/>
      <c r="F75" s="67"/>
      <c r="G75" s="90"/>
      <c r="H75" s="31">
        <f>(D75+E75)-F75-G75</f>
        <v>0</v>
      </c>
      <c r="J75" s="51"/>
    </row>
    <row r="76" spans="1:10" ht="18" customHeight="1" x14ac:dyDescent="0.25">
      <c r="A76" s="11" t="s">
        <v>56</v>
      </c>
      <c r="B76" s="8" t="s">
        <v>57</v>
      </c>
      <c r="D76" s="90"/>
      <c r="E76" s="67"/>
      <c r="F76" s="67"/>
      <c r="G76" s="90"/>
      <c r="H76" s="31">
        <f t="shared" ref="H76:H79" si="6">(D76+E76)-F76-G76</f>
        <v>0</v>
      </c>
    </row>
    <row r="77" spans="1:10" ht="18" customHeight="1" x14ac:dyDescent="0.25">
      <c r="A77" s="11" t="s">
        <v>58</v>
      </c>
      <c r="B77" s="41"/>
      <c r="C77" s="10"/>
      <c r="D77" s="88"/>
      <c r="E77" s="67"/>
      <c r="F77" s="89"/>
      <c r="G77" s="88"/>
      <c r="H77" s="31">
        <f t="shared" si="6"/>
        <v>0</v>
      </c>
    </row>
    <row r="78" spans="1:10" ht="18" customHeight="1" x14ac:dyDescent="0.25">
      <c r="A78" s="11" t="s">
        <v>259</v>
      </c>
      <c r="B78" s="41"/>
      <c r="C78" s="10"/>
      <c r="D78" s="88"/>
      <c r="E78" s="67"/>
      <c r="F78" s="89"/>
      <c r="G78" s="88"/>
      <c r="H78" s="31">
        <f t="shared" si="6"/>
        <v>0</v>
      </c>
    </row>
    <row r="79" spans="1:10" ht="18" customHeight="1" x14ac:dyDescent="0.25">
      <c r="A79" s="11" t="s">
        <v>260</v>
      </c>
      <c r="B79" s="42"/>
      <c r="C79" s="10"/>
      <c r="D79" s="61"/>
      <c r="E79" s="67"/>
      <c r="F79" s="67"/>
      <c r="G79" s="61"/>
      <c r="H79" s="31">
        <f t="shared" si="6"/>
        <v>0</v>
      </c>
    </row>
    <row r="80" spans="1:10" ht="18" customHeight="1" x14ac:dyDescent="0.25">
      <c r="A80" s="11"/>
      <c r="C80" s="10"/>
      <c r="D80" s="52"/>
      <c r="E80" s="48"/>
      <c r="F80" s="48"/>
      <c r="G80" s="52"/>
      <c r="H80" s="48"/>
    </row>
    <row r="81" spans="1:8" ht="18" customHeight="1" x14ac:dyDescent="0.25">
      <c r="A81" s="26" t="s">
        <v>59</v>
      </c>
      <c r="B81" s="10" t="s">
        <v>261</v>
      </c>
      <c r="C81" s="10" t="s">
        <v>248</v>
      </c>
      <c r="D81" s="31">
        <f t="shared" ref="D81:H81" si="7">SUM(D75:D79)</f>
        <v>0</v>
      </c>
      <c r="E81" s="53">
        <f t="shared" si="7"/>
        <v>0</v>
      </c>
      <c r="F81" s="53">
        <f t="shared" si="7"/>
        <v>0</v>
      </c>
      <c r="G81" s="31">
        <f t="shared" si="7"/>
        <v>0</v>
      </c>
      <c r="H81" s="31">
        <f t="shared" si="7"/>
        <v>0</v>
      </c>
    </row>
    <row r="82" spans="1:8" ht="42.75" customHeight="1" x14ac:dyDescent="0.25">
      <c r="D82" s="25" t="s">
        <v>0</v>
      </c>
      <c r="E82" s="25" t="s">
        <v>1</v>
      </c>
      <c r="F82" s="25" t="s">
        <v>2</v>
      </c>
      <c r="G82" s="25" t="s">
        <v>3</v>
      </c>
      <c r="H82" s="25" t="s">
        <v>4</v>
      </c>
    </row>
    <row r="83" spans="1:8" ht="18" customHeight="1" x14ac:dyDescent="0.25">
      <c r="A83" s="26" t="s">
        <v>262</v>
      </c>
      <c r="B83" s="10" t="s">
        <v>60</v>
      </c>
    </row>
    <row r="84" spans="1:8" ht="18" customHeight="1" x14ac:dyDescent="0.25">
      <c r="A84" s="11" t="s">
        <v>61</v>
      </c>
      <c r="B84" s="8" t="s">
        <v>62</v>
      </c>
      <c r="D84" s="168"/>
      <c r="E84" s="169"/>
      <c r="F84" s="170"/>
      <c r="G84" s="168"/>
      <c r="H84" s="167">
        <f>(D84-F84-G84)</f>
        <v>0</v>
      </c>
    </row>
    <row r="85" spans="1:8" ht="18" customHeight="1" x14ac:dyDescent="0.25">
      <c r="A85" s="11" t="s">
        <v>63</v>
      </c>
      <c r="B85" s="8" t="s">
        <v>64</v>
      </c>
      <c r="D85" s="158"/>
      <c r="E85" s="171"/>
      <c r="F85" s="172"/>
      <c r="G85" s="158"/>
      <c r="H85" s="160">
        <f t="shared" ref="H85:H87" si="8">(D85-F85-G85)</f>
        <v>0</v>
      </c>
    </row>
    <row r="86" spans="1:8" ht="18" customHeight="1" x14ac:dyDescent="0.25">
      <c r="A86" s="11" t="s">
        <v>65</v>
      </c>
      <c r="B86" s="8" t="s">
        <v>66</v>
      </c>
      <c r="D86" s="158">
        <v>1220</v>
      </c>
      <c r="E86" s="171"/>
      <c r="F86" s="172"/>
      <c r="G86" s="158">
        <v>608</v>
      </c>
      <c r="H86" s="160">
        <f t="shared" si="8"/>
        <v>612</v>
      </c>
    </row>
    <row r="87" spans="1:8" ht="18" customHeight="1" x14ac:dyDescent="0.25">
      <c r="A87" s="11" t="s">
        <v>67</v>
      </c>
      <c r="B87" s="8" t="s">
        <v>68</v>
      </c>
      <c r="D87" s="158"/>
      <c r="E87" s="171"/>
      <c r="F87" s="172"/>
      <c r="G87" s="158"/>
      <c r="H87" s="160">
        <f t="shared" si="8"/>
        <v>0</v>
      </c>
    </row>
    <row r="88" spans="1:8" ht="18" customHeight="1" x14ac:dyDescent="0.25">
      <c r="A88" s="11"/>
      <c r="D88" s="164"/>
      <c r="E88" s="164"/>
      <c r="F88" s="164"/>
      <c r="G88" s="164"/>
      <c r="H88" s="173"/>
    </row>
    <row r="89" spans="1:8" ht="18" customHeight="1" x14ac:dyDescent="0.25">
      <c r="A89" s="11" t="s">
        <v>69</v>
      </c>
      <c r="B89" s="10" t="s">
        <v>263</v>
      </c>
      <c r="C89" s="10" t="s">
        <v>248</v>
      </c>
      <c r="D89" s="167">
        <f t="shared" ref="D89:H89" si="9">SUM(D84:D87)</f>
        <v>1220</v>
      </c>
      <c r="E89" s="174"/>
      <c r="F89" s="167">
        <f t="shared" si="9"/>
        <v>0</v>
      </c>
      <c r="G89" s="167">
        <f t="shared" si="9"/>
        <v>608</v>
      </c>
      <c r="H89" s="167">
        <f t="shared" si="9"/>
        <v>612</v>
      </c>
    </row>
    <row r="90" spans="1:8" ht="18" customHeight="1" thickBot="1" x14ac:dyDescent="0.3">
      <c r="A90" s="11"/>
      <c r="D90" s="38"/>
      <c r="E90" s="38"/>
      <c r="F90" s="38"/>
      <c r="G90" s="38"/>
      <c r="H90" s="38"/>
    </row>
    <row r="91" spans="1:8" ht="42.75" customHeight="1" x14ac:dyDescent="0.25">
      <c r="D91" s="25" t="s">
        <v>0</v>
      </c>
      <c r="E91" s="25" t="s">
        <v>1</v>
      </c>
      <c r="F91" s="25" t="s">
        <v>2</v>
      </c>
      <c r="G91" s="25" t="s">
        <v>3</v>
      </c>
      <c r="H91" s="25" t="s">
        <v>4</v>
      </c>
    </row>
    <row r="92" spans="1:8" ht="18" customHeight="1" x14ac:dyDescent="0.25">
      <c r="A92" s="26" t="s">
        <v>264</v>
      </c>
      <c r="B92" s="10" t="s">
        <v>265</v>
      </c>
    </row>
    <row r="93" spans="1:8" ht="18" customHeight="1" x14ac:dyDescent="0.25">
      <c r="A93" s="11" t="s">
        <v>70</v>
      </c>
      <c r="B93" s="8" t="s">
        <v>71</v>
      </c>
      <c r="D93" s="168"/>
      <c r="E93" s="175"/>
      <c r="F93" s="175"/>
      <c r="G93" s="168"/>
      <c r="H93" s="167">
        <f>(D93+E93)-F93-G93</f>
        <v>0</v>
      </c>
    </row>
    <row r="94" spans="1:8" ht="18" customHeight="1" x14ac:dyDescent="0.25">
      <c r="A94" s="11" t="s">
        <v>72</v>
      </c>
      <c r="B94" s="8" t="s">
        <v>73</v>
      </c>
      <c r="D94" s="176">
        <v>341</v>
      </c>
      <c r="E94" s="177"/>
      <c r="F94" s="177"/>
      <c r="G94" s="176"/>
      <c r="H94" s="178">
        <f t="shared" ref="H94:H103" si="10">(D94+E94)-F94-G94</f>
        <v>341</v>
      </c>
    </row>
    <row r="95" spans="1:8" ht="18" customHeight="1" x14ac:dyDescent="0.25">
      <c r="A95" s="11" t="s">
        <v>74</v>
      </c>
      <c r="B95" s="8" t="s">
        <v>75</v>
      </c>
      <c r="D95" s="176"/>
      <c r="E95" s="177"/>
      <c r="F95" s="177"/>
      <c r="G95" s="176"/>
      <c r="H95" s="178">
        <f t="shared" si="10"/>
        <v>0</v>
      </c>
    </row>
    <row r="96" spans="1:8" ht="18" customHeight="1" x14ac:dyDescent="0.25">
      <c r="A96" s="11" t="s">
        <v>76</v>
      </c>
      <c r="B96" s="8" t="s">
        <v>77</v>
      </c>
      <c r="D96" s="176"/>
      <c r="E96" s="177"/>
      <c r="F96" s="177"/>
      <c r="G96" s="176"/>
      <c r="H96" s="178">
        <f t="shared" si="10"/>
        <v>0</v>
      </c>
    </row>
    <row r="97" spans="1:8" ht="18" customHeight="1" x14ac:dyDescent="0.25">
      <c r="A97" s="11" t="s">
        <v>78</v>
      </c>
      <c r="B97" s="8" t="s">
        <v>79</v>
      </c>
      <c r="D97" s="176"/>
      <c r="E97" s="177"/>
      <c r="F97" s="177"/>
      <c r="G97" s="176"/>
      <c r="H97" s="178">
        <f t="shared" si="10"/>
        <v>0</v>
      </c>
    </row>
    <row r="98" spans="1:8" ht="18" customHeight="1" x14ac:dyDescent="0.25">
      <c r="A98" s="11" t="s">
        <v>80</v>
      </c>
      <c r="B98" s="8" t="s">
        <v>81</v>
      </c>
      <c r="D98" s="176">
        <v>5611</v>
      </c>
      <c r="E98" s="177">
        <v>3273</v>
      </c>
      <c r="F98" s="177"/>
      <c r="G98" s="176"/>
      <c r="H98" s="178">
        <f t="shared" si="10"/>
        <v>8884</v>
      </c>
    </row>
    <row r="99" spans="1:8" ht="18" customHeight="1" x14ac:dyDescent="0.25">
      <c r="A99" s="11" t="s">
        <v>82</v>
      </c>
      <c r="B99" s="8" t="s">
        <v>83</v>
      </c>
      <c r="D99" s="179">
        <v>4198</v>
      </c>
      <c r="E99" s="177">
        <v>2447</v>
      </c>
      <c r="F99" s="180"/>
      <c r="G99" s="179"/>
      <c r="H99" s="178">
        <f t="shared" si="10"/>
        <v>6645</v>
      </c>
    </row>
    <row r="100" spans="1:8" ht="18" customHeight="1" x14ac:dyDescent="0.25">
      <c r="A100" s="11" t="s">
        <v>84</v>
      </c>
      <c r="B100" s="8" t="s">
        <v>85</v>
      </c>
      <c r="D100" s="176">
        <v>334266</v>
      </c>
      <c r="E100" s="177">
        <v>194658</v>
      </c>
      <c r="F100" s="177"/>
      <c r="G100" s="176"/>
      <c r="H100" s="178">
        <f t="shared" si="10"/>
        <v>528924</v>
      </c>
    </row>
    <row r="101" spans="1:8" ht="18" customHeight="1" x14ac:dyDescent="0.25">
      <c r="A101" s="11" t="s">
        <v>86</v>
      </c>
      <c r="B101" s="41"/>
      <c r="D101" s="176"/>
      <c r="E101" s="177"/>
      <c r="F101" s="177"/>
      <c r="G101" s="176"/>
      <c r="H101" s="178">
        <f t="shared" si="10"/>
        <v>0</v>
      </c>
    </row>
    <row r="102" spans="1:8" ht="18" customHeight="1" x14ac:dyDescent="0.25">
      <c r="A102" s="11" t="s">
        <v>87</v>
      </c>
      <c r="B102" s="41"/>
      <c r="D102" s="176"/>
      <c r="E102" s="177"/>
      <c r="F102" s="177"/>
      <c r="G102" s="176"/>
      <c r="H102" s="178">
        <f t="shared" si="10"/>
        <v>0</v>
      </c>
    </row>
    <row r="103" spans="1:8" ht="18" customHeight="1" x14ac:dyDescent="0.25">
      <c r="A103" s="11" t="s">
        <v>266</v>
      </c>
      <c r="B103" s="41"/>
      <c r="D103" s="176"/>
      <c r="E103" s="177"/>
      <c r="F103" s="177"/>
      <c r="G103" s="176"/>
      <c r="H103" s="178">
        <f t="shared" si="10"/>
        <v>0</v>
      </c>
    </row>
    <row r="104" spans="1:8" ht="18" customHeight="1" x14ac:dyDescent="0.25">
      <c r="A104" s="11"/>
      <c r="D104" s="181"/>
      <c r="E104" s="181"/>
      <c r="F104" s="181"/>
      <c r="G104" s="181"/>
      <c r="H104" s="181"/>
    </row>
    <row r="105" spans="1:8" ht="18" customHeight="1" x14ac:dyDescent="0.25">
      <c r="A105" s="26" t="s">
        <v>88</v>
      </c>
      <c r="B105" s="10" t="s">
        <v>267</v>
      </c>
      <c r="C105" s="10" t="s">
        <v>248</v>
      </c>
      <c r="D105" s="167">
        <f t="shared" ref="D105:H105" si="11">SUM(D93:D103)</f>
        <v>344416</v>
      </c>
      <c r="E105" s="167">
        <f t="shared" si="11"/>
        <v>200378</v>
      </c>
      <c r="F105" s="167">
        <f t="shared" si="11"/>
        <v>0</v>
      </c>
      <c r="G105" s="167">
        <f t="shared" si="11"/>
        <v>0</v>
      </c>
      <c r="H105" s="167">
        <f t="shared" si="11"/>
        <v>544794</v>
      </c>
    </row>
    <row r="106" spans="1:8" ht="18" customHeight="1" thickBot="1" x14ac:dyDescent="0.3">
      <c r="B106" s="10"/>
      <c r="D106" s="38"/>
      <c r="E106" s="38"/>
      <c r="F106" s="38"/>
      <c r="G106" s="38"/>
      <c r="H106" s="38"/>
    </row>
    <row r="107" spans="1:8" ht="42.75" customHeight="1" x14ac:dyDescent="0.25">
      <c r="D107" s="25" t="s">
        <v>0</v>
      </c>
      <c r="E107" s="25" t="s">
        <v>1</v>
      </c>
      <c r="F107" s="25" t="s">
        <v>2</v>
      </c>
      <c r="G107" s="25" t="s">
        <v>3</v>
      </c>
      <c r="H107" s="25" t="s">
        <v>4</v>
      </c>
    </row>
    <row r="108" spans="1:8" ht="18" customHeight="1" x14ac:dyDescent="0.25">
      <c r="A108" s="26" t="s">
        <v>268</v>
      </c>
      <c r="B108" s="10" t="s">
        <v>269</v>
      </c>
    </row>
    <row r="109" spans="1:8" ht="18" customHeight="1" x14ac:dyDescent="0.25">
      <c r="A109" s="11" t="s">
        <v>89</v>
      </c>
      <c r="B109" s="8" t="s">
        <v>90</v>
      </c>
      <c r="D109" s="182">
        <v>6838</v>
      </c>
      <c r="E109" s="183">
        <v>3986</v>
      </c>
      <c r="F109" s="183"/>
      <c r="G109" s="182"/>
      <c r="H109" s="184">
        <f>(D109+E109)-F109-G109</f>
        <v>10824</v>
      </c>
    </row>
    <row r="110" spans="1:8" ht="18" customHeight="1" x14ac:dyDescent="0.25">
      <c r="A110" s="11" t="s">
        <v>91</v>
      </c>
      <c r="B110" s="8" t="s">
        <v>92</v>
      </c>
      <c r="D110" s="61"/>
      <c r="E110" s="67"/>
      <c r="F110" s="67"/>
      <c r="G110" s="61"/>
      <c r="H110" s="31">
        <f t="shared" ref="H110:H113" si="12">(D110+E110)-F110-G110</f>
        <v>0</v>
      </c>
    </row>
    <row r="111" spans="1:8" ht="18" customHeight="1" x14ac:dyDescent="0.25">
      <c r="A111" s="11" t="s">
        <v>93</v>
      </c>
      <c r="B111" s="41"/>
      <c r="D111" s="61"/>
      <c r="E111" s="67"/>
      <c r="F111" s="67"/>
      <c r="G111" s="61"/>
      <c r="H111" s="31">
        <f t="shared" si="12"/>
        <v>0</v>
      </c>
    </row>
    <row r="112" spans="1:8" ht="18" customHeight="1" x14ac:dyDescent="0.25">
      <c r="A112" s="11" t="s">
        <v>94</v>
      </c>
      <c r="B112" s="41"/>
      <c r="D112" s="61"/>
      <c r="E112" s="67"/>
      <c r="F112" s="67"/>
      <c r="G112" s="61"/>
      <c r="H112" s="31">
        <f t="shared" si="12"/>
        <v>0</v>
      </c>
    </row>
    <row r="113" spans="1:8" ht="18" customHeight="1" x14ac:dyDescent="0.25">
      <c r="A113" s="11" t="s">
        <v>270</v>
      </c>
      <c r="B113" s="41"/>
      <c r="D113" s="61"/>
      <c r="E113" s="67"/>
      <c r="F113" s="67"/>
      <c r="G113" s="61"/>
      <c r="H113" s="31">
        <f t="shared" si="12"/>
        <v>0</v>
      </c>
    </row>
    <row r="114" spans="1:8" ht="18" customHeight="1" x14ac:dyDescent="0.25">
      <c r="B114" s="10"/>
    </row>
    <row r="115" spans="1:8" ht="18" customHeight="1" x14ac:dyDescent="0.25">
      <c r="A115" s="26" t="s">
        <v>95</v>
      </c>
      <c r="B115" s="10" t="s">
        <v>271</v>
      </c>
      <c r="C115" s="10" t="s">
        <v>248</v>
      </c>
      <c r="D115" s="31">
        <f t="shared" ref="D115:H115" si="13">SUM(D109:D113)</f>
        <v>6838</v>
      </c>
      <c r="E115" s="31">
        <f t="shared" si="13"/>
        <v>3986</v>
      </c>
      <c r="F115" s="31">
        <f t="shared" si="13"/>
        <v>0</v>
      </c>
      <c r="G115" s="31">
        <f t="shared" si="13"/>
        <v>0</v>
      </c>
      <c r="H115" s="31">
        <f t="shared" si="13"/>
        <v>10824</v>
      </c>
    </row>
    <row r="116" spans="1:8" ht="18" customHeight="1" thickBot="1" x14ac:dyDescent="0.3">
      <c r="A116" s="58"/>
      <c r="B116" s="59"/>
      <c r="C116" s="60"/>
      <c r="D116" s="38"/>
      <c r="E116" s="38"/>
      <c r="F116" s="38"/>
      <c r="G116" s="38"/>
      <c r="H116" s="38"/>
    </row>
    <row r="117" spans="1:8" ht="26.25" x14ac:dyDescent="0.25">
      <c r="A117" s="26" t="s">
        <v>272</v>
      </c>
      <c r="B117" s="10" t="s">
        <v>273</v>
      </c>
      <c r="F117" s="25"/>
      <c r="G117" s="25" t="s">
        <v>274</v>
      </c>
      <c r="H117" s="25" t="s">
        <v>4</v>
      </c>
    </row>
    <row r="118" spans="1:8" ht="18" customHeight="1" x14ac:dyDescent="0.25">
      <c r="A118" s="26" t="s">
        <v>96</v>
      </c>
      <c r="B118" s="10" t="s">
        <v>97</v>
      </c>
      <c r="E118" s="10" t="s">
        <v>275</v>
      </c>
      <c r="F118" s="61">
        <v>2885580</v>
      </c>
      <c r="G118" s="61">
        <v>148514</v>
      </c>
      <c r="H118" s="31">
        <f>F118-G118</f>
        <v>2737066</v>
      </c>
    </row>
    <row r="119" spans="1:8" ht="18" customHeight="1" x14ac:dyDescent="0.25">
      <c r="B119" s="10"/>
      <c r="D119" s="10"/>
    </row>
    <row r="120" spans="1:8" ht="18" customHeight="1" x14ac:dyDescent="0.25">
      <c r="A120" s="26"/>
      <c r="B120" s="10" t="s">
        <v>276</v>
      </c>
    </row>
    <row r="121" spans="1:8" ht="18" customHeight="1" x14ac:dyDescent="0.25">
      <c r="A121" s="11" t="s">
        <v>277</v>
      </c>
      <c r="B121" s="8" t="s">
        <v>278</v>
      </c>
      <c r="D121" s="62" t="s">
        <v>279</v>
      </c>
      <c r="E121" s="63">
        <v>0.58279999999999998</v>
      </c>
      <c r="F121" s="62" t="s">
        <v>280</v>
      </c>
      <c r="G121" s="63"/>
    </row>
    <row r="122" spans="1:8" ht="18" customHeight="1" x14ac:dyDescent="0.25">
      <c r="A122" s="11"/>
      <c r="B122" s="10"/>
      <c r="F122" s="19"/>
    </row>
    <row r="123" spans="1:8" ht="18" customHeight="1" x14ac:dyDescent="0.25">
      <c r="A123" s="11" t="s">
        <v>281</v>
      </c>
      <c r="B123" s="10" t="s">
        <v>282</v>
      </c>
      <c r="F123" s="19"/>
    </row>
    <row r="124" spans="1:8" ht="18" customHeight="1" x14ac:dyDescent="0.25">
      <c r="A124" s="11" t="s">
        <v>98</v>
      </c>
      <c r="B124" s="8" t="s">
        <v>99</v>
      </c>
      <c r="E124" s="168">
        <v>75853000</v>
      </c>
      <c r="F124" s="64"/>
    </row>
    <row r="125" spans="1:8" ht="18" customHeight="1" x14ac:dyDescent="0.25">
      <c r="A125" s="11" t="s">
        <v>100</v>
      </c>
      <c r="B125" s="8" t="s">
        <v>101</v>
      </c>
      <c r="E125" s="168">
        <v>2153000</v>
      </c>
      <c r="F125" s="64"/>
    </row>
    <row r="126" spans="1:8" ht="18" customHeight="1" x14ac:dyDescent="0.25">
      <c r="A126" s="11" t="s">
        <v>102</v>
      </c>
      <c r="B126" s="10" t="s">
        <v>103</v>
      </c>
      <c r="E126" s="167">
        <f>SUM(E124:E125)</f>
        <v>78006000</v>
      </c>
      <c r="F126" s="65"/>
    </row>
    <row r="127" spans="1:8" ht="18" customHeight="1" x14ac:dyDescent="0.25">
      <c r="A127" s="11"/>
      <c r="B127" s="10"/>
      <c r="E127" s="185"/>
      <c r="F127" s="19"/>
    </row>
    <row r="128" spans="1:8" ht="18" customHeight="1" x14ac:dyDescent="0.25">
      <c r="A128" s="11" t="s">
        <v>104</v>
      </c>
      <c r="B128" s="10" t="s">
        <v>105</v>
      </c>
      <c r="E128" s="168">
        <v>57842000</v>
      </c>
      <c r="F128" s="64"/>
    </row>
    <row r="129" spans="1:8" ht="18" customHeight="1" x14ac:dyDescent="0.25">
      <c r="A129" s="11"/>
      <c r="E129" s="185"/>
      <c r="F129" s="19"/>
    </row>
    <row r="130" spans="1:8" ht="18" customHeight="1" x14ac:dyDescent="0.25">
      <c r="A130" s="11" t="s">
        <v>106</v>
      </c>
      <c r="B130" s="10" t="s">
        <v>107</v>
      </c>
      <c r="E130" s="168">
        <v>20164000</v>
      </c>
      <c r="F130" s="64"/>
    </row>
    <row r="131" spans="1:8" ht="18" customHeight="1" x14ac:dyDescent="0.25">
      <c r="A131" s="11"/>
      <c r="E131" s="185"/>
      <c r="F131" s="19"/>
    </row>
    <row r="132" spans="1:8" ht="18" customHeight="1" x14ac:dyDescent="0.25">
      <c r="A132" s="11" t="s">
        <v>108</v>
      </c>
      <c r="B132" s="10" t="s">
        <v>109</v>
      </c>
      <c r="E132" s="168">
        <v>-4672000</v>
      </c>
      <c r="F132" s="64"/>
    </row>
    <row r="133" spans="1:8" ht="18" customHeight="1" x14ac:dyDescent="0.25">
      <c r="A133" s="11"/>
      <c r="E133" s="185"/>
      <c r="F133" s="19"/>
    </row>
    <row r="134" spans="1:8" ht="18" customHeight="1" x14ac:dyDescent="0.25">
      <c r="A134" s="11" t="s">
        <v>110</v>
      </c>
      <c r="B134" s="10" t="s">
        <v>111</v>
      </c>
      <c r="E134" s="168">
        <v>15492000</v>
      </c>
      <c r="F134" s="64"/>
    </row>
    <row r="135" spans="1:8" ht="18" customHeight="1" x14ac:dyDescent="0.25">
      <c r="A135" s="11"/>
    </row>
    <row r="136" spans="1:8" ht="42.75" customHeight="1" x14ac:dyDescent="0.25">
      <c r="D136" s="25" t="s">
        <v>0</v>
      </c>
      <c r="E136" s="25" t="s">
        <v>1</v>
      </c>
      <c r="F136" s="25" t="s">
        <v>2</v>
      </c>
      <c r="G136" s="25" t="s">
        <v>3</v>
      </c>
      <c r="H136" s="25" t="s">
        <v>4</v>
      </c>
    </row>
    <row r="137" spans="1:8" ht="18" customHeight="1" x14ac:dyDescent="0.25">
      <c r="A137" s="26" t="s">
        <v>283</v>
      </c>
      <c r="B137" s="10" t="s">
        <v>284</v>
      </c>
    </row>
    <row r="138" spans="1:8" ht="18" customHeight="1" x14ac:dyDescent="0.25">
      <c r="A138" s="11" t="s">
        <v>112</v>
      </c>
      <c r="B138" s="8" t="s">
        <v>113</v>
      </c>
      <c r="D138" s="61"/>
      <c r="E138" s="67"/>
      <c r="F138" s="67"/>
      <c r="G138" s="61"/>
      <c r="H138" s="31">
        <f>(D138+E138)-F138-G138</f>
        <v>0</v>
      </c>
    </row>
    <row r="139" spans="1:8" ht="18" customHeight="1" x14ac:dyDescent="0.25">
      <c r="A139" s="11" t="s">
        <v>114</v>
      </c>
      <c r="B139" s="8" t="s">
        <v>115</v>
      </c>
      <c r="D139" s="61"/>
      <c r="E139" s="67"/>
      <c r="F139" s="67"/>
      <c r="G139" s="61"/>
      <c r="H139" s="31">
        <f t="shared" ref="H139:H142" si="14">(D139+E139)-F139-G139</f>
        <v>0</v>
      </c>
    </row>
    <row r="140" spans="1:8" ht="18" customHeight="1" x14ac:dyDescent="0.25">
      <c r="A140" s="11" t="s">
        <v>285</v>
      </c>
      <c r="B140" s="32"/>
      <c r="D140" s="61"/>
      <c r="E140" s="67"/>
      <c r="F140" s="67"/>
      <c r="G140" s="61"/>
      <c r="H140" s="31">
        <f t="shared" si="14"/>
        <v>0</v>
      </c>
    </row>
    <row r="141" spans="1:8" ht="18" customHeight="1" x14ac:dyDescent="0.25">
      <c r="A141" s="11" t="s">
        <v>286</v>
      </c>
      <c r="B141" s="32"/>
      <c r="D141" s="61"/>
      <c r="E141" s="67"/>
      <c r="F141" s="67"/>
      <c r="G141" s="61"/>
      <c r="H141" s="31">
        <f t="shared" si="14"/>
        <v>0</v>
      </c>
    </row>
    <row r="142" spans="1:8" ht="18" customHeight="1" x14ac:dyDescent="0.25">
      <c r="A142" s="11" t="s">
        <v>287</v>
      </c>
      <c r="B142" s="32"/>
      <c r="D142" s="61"/>
      <c r="E142" s="67"/>
      <c r="F142" s="67"/>
      <c r="G142" s="61"/>
      <c r="H142" s="31">
        <f t="shared" si="14"/>
        <v>0</v>
      </c>
    </row>
    <row r="143" spans="1:8" ht="18" customHeight="1" x14ac:dyDescent="0.25">
      <c r="A143" s="26"/>
    </row>
    <row r="144" spans="1:8" ht="18" customHeight="1" x14ac:dyDescent="0.25">
      <c r="A144" s="26" t="s">
        <v>116</v>
      </c>
      <c r="B144" s="10" t="s">
        <v>288</v>
      </c>
      <c r="D144" s="31">
        <f t="shared" ref="D144:H144" si="15">SUM(D138:D142)</f>
        <v>0</v>
      </c>
      <c r="E144" s="31">
        <f t="shared" si="15"/>
        <v>0</v>
      </c>
      <c r="F144" s="31">
        <f t="shared" si="15"/>
        <v>0</v>
      </c>
      <c r="G144" s="31">
        <f t="shared" si="15"/>
        <v>0</v>
      </c>
      <c r="H144" s="31">
        <f t="shared" si="15"/>
        <v>0</v>
      </c>
    </row>
    <row r="145" spans="1:8" ht="18" customHeight="1" x14ac:dyDescent="0.25">
      <c r="A145" s="8"/>
    </row>
    <row r="146" spans="1:8" ht="42.75" customHeight="1" x14ac:dyDescent="0.25">
      <c r="D146" s="25" t="s">
        <v>0</v>
      </c>
      <c r="E146" s="25" t="s">
        <v>1</v>
      </c>
      <c r="F146" s="25" t="s">
        <v>2</v>
      </c>
      <c r="G146" s="25" t="s">
        <v>3</v>
      </c>
      <c r="H146" s="25" t="s">
        <v>4</v>
      </c>
    </row>
    <row r="147" spans="1:8" ht="18" customHeight="1" x14ac:dyDescent="0.25">
      <c r="A147" s="26" t="s">
        <v>289</v>
      </c>
      <c r="B147" s="10" t="s">
        <v>117</v>
      </c>
    </row>
    <row r="148" spans="1:8" ht="18" customHeight="1" x14ac:dyDescent="0.25">
      <c r="A148" s="11" t="s">
        <v>29</v>
      </c>
      <c r="B148" s="10" t="s">
        <v>118</v>
      </c>
      <c r="D148" s="68">
        <f t="shared" ref="D148:H148" si="16">D36</f>
        <v>73346</v>
      </c>
      <c r="E148" s="68">
        <f t="shared" si="16"/>
        <v>42168</v>
      </c>
      <c r="F148" s="68">
        <f>F36</f>
        <v>0</v>
      </c>
      <c r="G148" s="68">
        <f t="shared" si="16"/>
        <v>2401</v>
      </c>
      <c r="H148" s="68">
        <f t="shared" si="16"/>
        <v>113113</v>
      </c>
    </row>
    <row r="149" spans="1:8" ht="18" customHeight="1" x14ac:dyDescent="0.25">
      <c r="A149" s="11" t="s">
        <v>41</v>
      </c>
      <c r="B149" s="10" t="s">
        <v>119</v>
      </c>
      <c r="D149" s="68">
        <f t="shared" ref="D149:H149" si="17">D49</f>
        <v>5722</v>
      </c>
      <c r="E149" s="68">
        <f t="shared" si="17"/>
        <v>3336</v>
      </c>
      <c r="F149" s="68">
        <f>F49</f>
        <v>0</v>
      </c>
      <c r="G149" s="68">
        <f t="shared" si="17"/>
        <v>0</v>
      </c>
      <c r="H149" s="68">
        <f t="shared" si="17"/>
        <v>9058</v>
      </c>
    </row>
    <row r="150" spans="1:8" ht="18" customHeight="1" x14ac:dyDescent="0.25">
      <c r="A150" s="11" t="s">
        <v>53</v>
      </c>
      <c r="B150" s="10" t="s">
        <v>120</v>
      </c>
      <c r="D150" s="68">
        <f t="shared" ref="D150:H150" si="18">D71</f>
        <v>9530957</v>
      </c>
      <c r="E150" s="68">
        <f t="shared" si="18"/>
        <v>5556549</v>
      </c>
      <c r="F150" s="68">
        <f>F71</f>
        <v>0</v>
      </c>
      <c r="G150" s="68">
        <f t="shared" si="18"/>
        <v>3923696</v>
      </c>
      <c r="H150" s="68">
        <f t="shared" si="18"/>
        <v>11163810</v>
      </c>
    </row>
    <row r="151" spans="1:8" ht="18" customHeight="1" x14ac:dyDescent="0.25">
      <c r="A151" s="11" t="s">
        <v>59</v>
      </c>
      <c r="B151" s="10" t="s">
        <v>121</v>
      </c>
      <c r="D151" s="68">
        <f t="shared" ref="D151:H151" si="19">D81</f>
        <v>0</v>
      </c>
      <c r="E151" s="68">
        <f t="shared" si="19"/>
        <v>0</v>
      </c>
      <c r="F151" s="68">
        <f>F81</f>
        <v>0</v>
      </c>
      <c r="G151" s="68">
        <f t="shared" si="19"/>
        <v>0</v>
      </c>
      <c r="H151" s="68">
        <f t="shared" si="19"/>
        <v>0</v>
      </c>
    </row>
    <row r="152" spans="1:8" ht="18" customHeight="1" x14ac:dyDescent="0.25">
      <c r="A152" s="11" t="s">
        <v>69</v>
      </c>
      <c r="B152" s="10" t="s">
        <v>122</v>
      </c>
      <c r="D152" s="68">
        <f t="shared" ref="D152:H152" si="20">D89</f>
        <v>1220</v>
      </c>
      <c r="E152" s="68">
        <f t="shared" si="20"/>
        <v>0</v>
      </c>
      <c r="F152" s="68">
        <f>F89</f>
        <v>0</v>
      </c>
      <c r="G152" s="68">
        <f t="shared" si="20"/>
        <v>608</v>
      </c>
      <c r="H152" s="68">
        <f t="shared" si="20"/>
        <v>612</v>
      </c>
    </row>
    <row r="153" spans="1:8" ht="18" customHeight="1" x14ac:dyDescent="0.25">
      <c r="A153" s="11" t="s">
        <v>88</v>
      </c>
      <c r="B153" s="10" t="s">
        <v>123</v>
      </c>
      <c r="D153" s="68">
        <f t="shared" ref="D153:H153" si="21">D105</f>
        <v>344416</v>
      </c>
      <c r="E153" s="68">
        <f t="shared" si="21"/>
        <v>200378</v>
      </c>
      <c r="F153" s="68">
        <f>F105</f>
        <v>0</v>
      </c>
      <c r="G153" s="68">
        <f t="shared" si="21"/>
        <v>0</v>
      </c>
      <c r="H153" s="68">
        <f t="shared" si="21"/>
        <v>544794</v>
      </c>
    </row>
    <row r="154" spans="1:8" ht="18" customHeight="1" x14ac:dyDescent="0.25">
      <c r="A154" s="11" t="s">
        <v>95</v>
      </c>
      <c r="B154" s="10" t="s">
        <v>124</v>
      </c>
      <c r="D154" s="31">
        <f t="shared" ref="D154:H154" si="22">D115</f>
        <v>6838</v>
      </c>
      <c r="E154" s="31">
        <f t="shared" si="22"/>
        <v>3986</v>
      </c>
      <c r="F154" s="31">
        <f>F115</f>
        <v>0</v>
      </c>
      <c r="G154" s="31">
        <f t="shared" si="22"/>
        <v>0</v>
      </c>
      <c r="H154" s="31">
        <f t="shared" si="22"/>
        <v>10824</v>
      </c>
    </row>
    <row r="155" spans="1:8" ht="18" customHeight="1" x14ac:dyDescent="0.25">
      <c r="A155" s="11" t="s">
        <v>96</v>
      </c>
      <c r="B155" s="10" t="s">
        <v>125</v>
      </c>
      <c r="D155" s="69" t="s">
        <v>126</v>
      </c>
      <c r="E155" s="69" t="s">
        <v>126</v>
      </c>
      <c r="F155" s="69"/>
      <c r="G155" s="69" t="s">
        <v>126</v>
      </c>
      <c r="H155" s="68">
        <f>H118</f>
        <v>2737066</v>
      </c>
    </row>
    <row r="156" spans="1:8" ht="18" customHeight="1" x14ac:dyDescent="0.25">
      <c r="A156" s="11" t="s">
        <v>116</v>
      </c>
      <c r="B156" s="10" t="s">
        <v>127</v>
      </c>
      <c r="D156" s="31">
        <f t="shared" ref="D156:H156" si="23">D144</f>
        <v>0</v>
      </c>
      <c r="E156" s="31">
        <f t="shared" si="23"/>
        <v>0</v>
      </c>
      <c r="F156" s="31">
        <f>F144</f>
        <v>0</v>
      </c>
      <c r="G156" s="31">
        <f t="shared" si="23"/>
        <v>0</v>
      </c>
      <c r="H156" s="31">
        <f t="shared" si="23"/>
        <v>0</v>
      </c>
    </row>
    <row r="157" spans="1:8" ht="18" customHeight="1" x14ac:dyDescent="0.25">
      <c r="A157" s="11" t="s">
        <v>5</v>
      </c>
      <c r="B157" s="10" t="s">
        <v>6</v>
      </c>
      <c r="D157" s="31">
        <f>D18</f>
        <v>986079.76745977299</v>
      </c>
      <c r="E157" s="31">
        <f>E18</f>
        <v>0</v>
      </c>
      <c r="F157" s="31">
        <f>F18</f>
        <v>0</v>
      </c>
      <c r="G157" s="31">
        <f>G18</f>
        <v>959996.89933430997</v>
      </c>
      <c r="H157" s="31">
        <f>H18</f>
        <v>26082.868125463021</v>
      </c>
    </row>
    <row r="158" spans="1:8" ht="18" customHeight="1" x14ac:dyDescent="0.25">
      <c r="B158" s="10"/>
      <c r="D158" s="49"/>
      <c r="E158" s="49"/>
      <c r="F158" s="49"/>
      <c r="G158" s="49"/>
      <c r="H158" s="49"/>
    </row>
    <row r="159" spans="1:8" ht="18" customHeight="1" x14ac:dyDescent="0.25">
      <c r="A159" s="26" t="s">
        <v>128</v>
      </c>
      <c r="B159" s="10" t="s">
        <v>117</v>
      </c>
      <c r="D159" s="70">
        <f t="shared" ref="D159:H159" si="24">SUM(D148:D157)</f>
        <v>10948578.767459773</v>
      </c>
      <c r="E159" s="70">
        <f t="shared" si="24"/>
        <v>5806417</v>
      </c>
      <c r="F159" s="70">
        <f t="shared" si="24"/>
        <v>0</v>
      </c>
      <c r="G159" s="70">
        <f t="shared" si="24"/>
        <v>4886701.8993343096</v>
      </c>
      <c r="H159" s="70">
        <f t="shared" si="24"/>
        <v>14605359.868125463</v>
      </c>
    </row>
    <row r="161" spans="1:4" ht="18" customHeight="1" x14ac:dyDescent="0.25">
      <c r="A161" s="26" t="s">
        <v>290</v>
      </c>
      <c r="B161" s="10" t="s">
        <v>291</v>
      </c>
      <c r="D161" s="71">
        <f>H159/E128</f>
        <v>0.25250440628134335</v>
      </c>
    </row>
    <row r="162" spans="1:4" ht="18" customHeight="1" x14ac:dyDescent="0.25">
      <c r="A162" s="26" t="s">
        <v>292</v>
      </c>
      <c r="B162" s="10" t="s">
        <v>293</v>
      </c>
      <c r="D162" s="71">
        <f>H159/E134</f>
        <v>0.94276787168380216</v>
      </c>
    </row>
  </sheetData>
  <mergeCells count="5">
    <mergeCell ref="C2:D2"/>
    <mergeCell ref="C5:E5"/>
    <mergeCell ref="C11:E11"/>
    <mergeCell ref="B13:D13"/>
    <mergeCell ref="A14:H14"/>
  </mergeCells>
  <hyperlinks>
    <hyperlink ref="C11" r:id="rId1" xr:uid="{176FF44A-B25C-4C55-A49A-AF52BC5EBF18}"/>
  </hyperlinks>
  <printOptions headings="1" gridLines="1"/>
  <pageMargins left="0.17" right="0.16" top="0.35" bottom="0.32" header="0.17" footer="0.17"/>
  <pageSetup scale="71" fitToHeight="0" orientation="landscape" r:id="rId2"/>
  <headerFooter alignWithMargins="0">
    <oddFooter xml:space="preserve">&amp;L&amp;Z&amp;F.xls
&amp;D&amp;R
</oddFooter>
  </headerFooter>
  <rowBreaks count="4" manualBreakCount="4">
    <brk id="37" max="16383" man="1"/>
    <brk id="81" max="16383" man="1"/>
    <brk id="116" max="16383" man="1"/>
    <brk id="1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16197-A455-4291-AECB-43CC6D99C076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 t="s">
        <v>441</v>
      </c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3" t="s">
        <v>442</v>
      </c>
      <c r="D5" s="633"/>
      <c r="E5" s="633"/>
      <c r="F5" s="13"/>
    </row>
    <row r="6" spans="1:8" ht="18" customHeight="1" x14ac:dyDescent="0.25">
      <c r="B6" s="11" t="s">
        <v>405</v>
      </c>
      <c r="C6" s="186">
        <v>210018</v>
      </c>
      <c r="D6" s="124" t="s">
        <v>443</v>
      </c>
      <c r="E6" s="124" t="s">
        <v>443</v>
      </c>
      <c r="F6" s="15"/>
    </row>
    <row r="7" spans="1:8" ht="18" customHeight="1" x14ac:dyDescent="0.25">
      <c r="B7" s="11" t="s">
        <v>406</v>
      </c>
      <c r="C7" s="632" t="s">
        <v>444</v>
      </c>
      <c r="D7" s="632"/>
      <c r="E7" s="632"/>
      <c r="F7" s="17"/>
    </row>
    <row r="8" spans="1:8" ht="18" customHeight="1" x14ac:dyDescent="0.25">
      <c r="C8" s="633"/>
      <c r="D8" s="633"/>
      <c r="E8" s="633"/>
      <c r="F8" s="19"/>
    </row>
    <row r="9" spans="1:8" ht="18" customHeight="1" x14ac:dyDescent="0.25">
      <c r="B9" s="11" t="s">
        <v>407</v>
      </c>
      <c r="C9" s="124" t="s">
        <v>379</v>
      </c>
      <c r="D9" s="112"/>
      <c r="E9" s="112"/>
      <c r="F9" s="13"/>
    </row>
    <row r="10" spans="1:8" ht="18" customHeight="1" x14ac:dyDescent="0.25">
      <c r="B10" s="11" t="s">
        <v>408</v>
      </c>
      <c r="C10" s="187" t="s">
        <v>316</v>
      </c>
      <c r="D10" s="112"/>
      <c r="E10" s="112"/>
      <c r="F10" s="21"/>
    </row>
    <row r="11" spans="1:8" ht="18" customHeight="1" x14ac:dyDescent="0.25">
      <c r="B11" s="11" t="s">
        <v>409</v>
      </c>
      <c r="C11" s="188" t="s">
        <v>313</v>
      </c>
      <c r="D11" s="112"/>
      <c r="E11" s="1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2560527.3554862887</v>
      </c>
      <c r="E18" s="27"/>
      <c r="F18" s="27"/>
      <c r="G18" s="27">
        <v>2492798.658935871</v>
      </c>
      <c r="H18" s="28">
        <v>67728.696550417691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61176</v>
      </c>
      <c r="E21" s="67">
        <v>105</v>
      </c>
      <c r="F21" s="67">
        <v>0</v>
      </c>
      <c r="G21" s="61">
        <v>5112</v>
      </c>
      <c r="H21" s="31">
        <v>56169</v>
      </c>
    </row>
    <row r="22" spans="1:8" ht="18" customHeight="1" x14ac:dyDescent="0.25">
      <c r="A22" s="11" t="s">
        <v>9</v>
      </c>
      <c r="B22" s="8" t="s">
        <v>10</v>
      </c>
      <c r="D22" s="61">
        <v>0</v>
      </c>
      <c r="E22" s="67">
        <v>0</v>
      </c>
      <c r="F22" s="67">
        <v>0</v>
      </c>
      <c r="G22" s="61">
        <v>0</v>
      </c>
      <c r="H22" s="31">
        <v>0</v>
      </c>
    </row>
    <row r="23" spans="1:8" ht="18" customHeight="1" x14ac:dyDescent="0.25">
      <c r="A23" s="11" t="s">
        <v>11</v>
      </c>
      <c r="B23" s="8" t="s">
        <v>12</v>
      </c>
      <c r="D23" s="61">
        <v>0</v>
      </c>
      <c r="E23" s="67">
        <v>0</v>
      </c>
      <c r="F23" s="67">
        <v>0</v>
      </c>
      <c r="G23" s="61">
        <v>0</v>
      </c>
      <c r="H23" s="31">
        <v>0</v>
      </c>
    </row>
    <row r="24" spans="1:8" ht="18" customHeight="1" x14ac:dyDescent="0.25">
      <c r="A24" s="11" t="s">
        <v>13</v>
      </c>
      <c r="B24" s="8" t="s">
        <v>14</v>
      </c>
      <c r="D24" s="61">
        <v>0</v>
      </c>
      <c r="E24" s="67">
        <v>0</v>
      </c>
      <c r="F24" s="67">
        <v>0</v>
      </c>
      <c r="G24" s="61">
        <v>0</v>
      </c>
      <c r="H24" s="31">
        <v>0</v>
      </c>
    </row>
    <row r="25" spans="1:8" ht="18" customHeight="1" x14ac:dyDescent="0.25">
      <c r="A25" s="11" t="s">
        <v>15</v>
      </c>
      <c r="B25" s="8" t="s">
        <v>16</v>
      </c>
      <c r="D25" s="61">
        <v>66480</v>
      </c>
      <c r="E25" s="67">
        <v>54038</v>
      </c>
      <c r="F25" s="67">
        <v>0</v>
      </c>
      <c r="G25" s="61">
        <v>0</v>
      </c>
      <c r="H25" s="31">
        <v>120518</v>
      </c>
    </row>
    <row r="26" spans="1:8" ht="18" customHeight="1" x14ac:dyDescent="0.25">
      <c r="A26" s="11" t="s">
        <v>17</v>
      </c>
      <c r="B26" s="8" t="s">
        <v>18</v>
      </c>
      <c r="D26" s="61">
        <v>0</v>
      </c>
      <c r="E26" s="67">
        <v>0</v>
      </c>
      <c r="F26" s="67">
        <v>0</v>
      </c>
      <c r="G26" s="61">
        <v>0</v>
      </c>
      <c r="H26" s="31">
        <v>0</v>
      </c>
    </row>
    <row r="27" spans="1:8" ht="18" customHeight="1" x14ac:dyDescent="0.25">
      <c r="A27" s="11" t="s">
        <v>19</v>
      </c>
      <c r="B27" s="8" t="s">
        <v>20</v>
      </c>
      <c r="D27" s="61">
        <v>0</v>
      </c>
      <c r="E27" s="67">
        <v>0</v>
      </c>
      <c r="F27" s="67">
        <v>0</v>
      </c>
      <c r="G27" s="61">
        <v>0</v>
      </c>
      <c r="H27" s="31">
        <v>0</v>
      </c>
    </row>
    <row r="28" spans="1:8" ht="18" customHeight="1" x14ac:dyDescent="0.25">
      <c r="A28" s="11" t="s">
        <v>21</v>
      </c>
      <c r="B28" s="8" t="s">
        <v>22</v>
      </c>
      <c r="D28" s="61">
        <v>0</v>
      </c>
      <c r="E28" s="67">
        <v>0</v>
      </c>
      <c r="F28" s="67">
        <v>0</v>
      </c>
      <c r="G28" s="61">
        <v>0</v>
      </c>
      <c r="H28" s="31">
        <v>0</v>
      </c>
    </row>
    <row r="29" spans="1:8" ht="18" customHeight="1" x14ac:dyDescent="0.25">
      <c r="A29" s="11" t="s">
        <v>23</v>
      </c>
      <c r="B29" s="8" t="s">
        <v>24</v>
      </c>
      <c r="D29" s="61">
        <v>412340</v>
      </c>
      <c r="E29" s="67">
        <v>177288</v>
      </c>
      <c r="F29" s="67">
        <v>0</v>
      </c>
      <c r="G29" s="61">
        <v>0</v>
      </c>
      <c r="H29" s="31">
        <v>589628</v>
      </c>
    </row>
    <row r="30" spans="1:8" ht="18" customHeight="1" x14ac:dyDescent="0.25">
      <c r="A30" s="11" t="s">
        <v>25</v>
      </c>
      <c r="B30" s="32"/>
      <c r="D30" s="61">
        <v>0</v>
      </c>
      <c r="E30" s="61">
        <v>0</v>
      </c>
      <c r="F30" s="61">
        <v>0</v>
      </c>
      <c r="G30" s="61">
        <v>0</v>
      </c>
      <c r="H30" s="31">
        <v>0</v>
      </c>
    </row>
    <row r="31" spans="1:8" ht="18" customHeight="1" x14ac:dyDescent="0.25">
      <c r="A31" s="11" t="s">
        <v>26</v>
      </c>
      <c r="B31" s="32"/>
      <c r="D31" s="61">
        <v>0</v>
      </c>
      <c r="E31" s="61">
        <v>0</v>
      </c>
      <c r="F31" s="61">
        <v>0</v>
      </c>
      <c r="G31" s="61">
        <v>0</v>
      </c>
      <c r="H31" s="31">
        <v>0</v>
      </c>
    </row>
    <row r="32" spans="1:8" ht="18" customHeight="1" x14ac:dyDescent="0.25">
      <c r="A32" s="11" t="s">
        <v>27</v>
      </c>
      <c r="B32" s="32"/>
      <c r="D32" s="61">
        <v>0</v>
      </c>
      <c r="E32" s="61">
        <v>0</v>
      </c>
      <c r="F32" s="61">
        <v>0</v>
      </c>
      <c r="G32" s="61">
        <v>0</v>
      </c>
      <c r="H32" s="31">
        <v>0</v>
      </c>
    </row>
    <row r="33" spans="1:8" ht="18" customHeight="1" x14ac:dyDescent="0.25">
      <c r="A33" s="11" t="s">
        <v>294</v>
      </c>
      <c r="B33" s="32"/>
      <c r="D33" s="61">
        <v>0</v>
      </c>
      <c r="E33" s="61">
        <v>0</v>
      </c>
      <c r="F33" s="61">
        <v>0</v>
      </c>
      <c r="G33" s="61">
        <v>0</v>
      </c>
      <c r="H33" s="31">
        <v>0</v>
      </c>
    </row>
    <row r="34" spans="1:8" ht="18" customHeight="1" x14ac:dyDescent="0.25">
      <c r="A34" s="11" t="s">
        <v>28</v>
      </c>
      <c r="B34" s="32"/>
      <c r="D34" s="61">
        <v>0</v>
      </c>
      <c r="E34" s="61">
        <v>0</v>
      </c>
      <c r="F34" s="61">
        <v>0</v>
      </c>
      <c r="G34" s="61">
        <v>0</v>
      </c>
      <c r="H34" s="31"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v>539996</v>
      </c>
      <c r="E36" s="31">
        <v>231431</v>
      </c>
      <c r="F36" s="31">
        <v>0</v>
      </c>
      <c r="G36" s="31">
        <v>5112</v>
      </c>
      <c r="H36" s="31">
        <v>766315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0</v>
      </c>
      <c r="E40" s="67">
        <v>0</v>
      </c>
      <c r="F40" s="67">
        <v>0</v>
      </c>
      <c r="G40" s="61">
        <v>0</v>
      </c>
      <c r="H40" s="31">
        <v>0</v>
      </c>
    </row>
    <row r="41" spans="1:8" ht="18" customHeight="1" x14ac:dyDescent="0.25">
      <c r="A41" s="11" t="s">
        <v>32</v>
      </c>
      <c r="B41" s="8" t="s">
        <v>33</v>
      </c>
      <c r="D41" s="61">
        <v>136126</v>
      </c>
      <c r="E41" s="67">
        <v>111487</v>
      </c>
      <c r="F41" s="67">
        <v>0</v>
      </c>
      <c r="G41" s="61">
        <v>0</v>
      </c>
      <c r="H41" s="31">
        <v>247613</v>
      </c>
    </row>
    <row r="42" spans="1:8" ht="18" customHeight="1" x14ac:dyDescent="0.25">
      <c r="A42" s="11" t="s">
        <v>34</v>
      </c>
      <c r="B42" s="8" t="s">
        <v>35</v>
      </c>
      <c r="D42" s="61">
        <v>66614</v>
      </c>
      <c r="E42" s="67">
        <v>54557</v>
      </c>
      <c r="F42" s="67">
        <v>0</v>
      </c>
      <c r="G42" s="61">
        <v>0</v>
      </c>
      <c r="H42" s="31">
        <v>121171</v>
      </c>
    </row>
    <row r="43" spans="1:8" ht="18" customHeight="1" x14ac:dyDescent="0.25">
      <c r="A43" s="11" t="s">
        <v>36</v>
      </c>
      <c r="B43" s="8" t="s">
        <v>37</v>
      </c>
      <c r="D43" s="61">
        <v>0</v>
      </c>
      <c r="E43" s="61">
        <v>0</v>
      </c>
      <c r="F43" s="61">
        <v>0</v>
      </c>
      <c r="G43" s="61">
        <v>0</v>
      </c>
      <c r="H43" s="31">
        <v>0</v>
      </c>
    </row>
    <row r="44" spans="1:8" ht="18" customHeight="1" x14ac:dyDescent="0.25">
      <c r="A44" s="11" t="s">
        <v>38</v>
      </c>
      <c r="B44" s="32"/>
      <c r="D44" s="61">
        <v>0</v>
      </c>
      <c r="E44" s="61">
        <v>0</v>
      </c>
      <c r="F44" s="61">
        <v>0</v>
      </c>
      <c r="G44" s="61">
        <v>0</v>
      </c>
      <c r="H44" s="31">
        <v>0</v>
      </c>
    </row>
    <row r="45" spans="1:8" ht="18" customHeight="1" x14ac:dyDescent="0.25">
      <c r="A45" s="11" t="s">
        <v>39</v>
      </c>
      <c r="B45" s="32"/>
      <c r="D45" s="61">
        <v>0</v>
      </c>
      <c r="E45" s="61">
        <v>0</v>
      </c>
      <c r="F45" s="61">
        <v>0</v>
      </c>
      <c r="G45" s="61">
        <v>0</v>
      </c>
      <c r="H45" s="31">
        <v>0</v>
      </c>
    </row>
    <row r="46" spans="1:8" ht="18" customHeight="1" x14ac:dyDescent="0.25">
      <c r="A46" s="11" t="s">
        <v>40</v>
      </c>
      <c r="B46" s="32"/>
      <c r="D46" s="61">
        <v>0</v>
      </c>
      <c r="E46" s="61">
        <v>0</v>
      </c>
      <c r="F46" s="61">
        <v>0</v>
      </c>
      <c r="G46" s="61">
        <v>0</v>
      </c>
      <c r="H46" s="31">
        <v>0</v>
      </c>
    </row>
    <row r="47" spans="1:8" ht="18" customHeight="1" x14ac:dyDescent="0.25">
      <c r="A47" s="11" t="s">
        <v>251</v>
      </c>
      <c r="B47" s="32"/>
      <c r="D47" s="61">
        <v>0</v>
      </c>
      <c r="E47" s="61">
        <v>0</v>
      </c>
      <c r="F47" s="61">
        <v>0</v>
      </c>
      <c r="G47" s="61">
        <v>0</v>
      </c>
      <c r="H47" s="31"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v>202740</v>
      </c>
      <c r="E49" s="31">
        <v>166044</v>
      </c>
      <c r="F49" s="31">
        <v>0</v>
      </c>
      <c r="G49" s="31">
        <v>0</v>
      </c>
      <c r="H49" s="31">
        <v>368784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89">
        <v>25069704</v>
      </c>
      <c r="E53" s="61">
        <v>0</v>
      </c>
      <c r="F53" s="61">
        <v>0</v>
      </c>
      <c r="G53" s="189">
        <v>16298954</v>
      </c>
      <c r="H53" s="31">
        <v>8770750</v>
      </c>
    </row>
    <row r="54" spans="1:8" ht="18" customHeight="1" x14ac:dyDescent="0.25">
      <c r="A54" s="11" t="s">
        <v>44</v>
      </c>
      <c r="B54" s="41"/>
      <c r="D54" s="61">
        <v>0</v>
      </c>
      <c r="E54" s="61">
        <v>0</v>
      </c>
      <c r="F54" s="61">
        <v>0</v>
      </c>
      <c r="G54" s="61">
        <v>0</v>
      </c>
      <c r="H54" s="31">
        <v>0</v>
      </c>
    </row>
    <row r="55" spans="1:8" ht="18" customHeight="1" x14ac:dyDescent="0.25">
      <c r="A55" s="11" t="s">
        <v>45</v>
      </c>
      <c r="B55" s="42"/>
      <c r="D55" s="61">
        <v>0</v>
      </c>
      <c r="E55" s="61">
        <v>0</v>
      </c>
      <c r="F55" s="61">
        <v>0</v>
      </c>
      <c r="G55" s="61">
        <v>0</v>
      </c>
      <c r="H55" s="31">
        <v>0</v>
      </c>
    </row>
    <row r="56" spans="1:8" ht="18" customHeight="1" x14ac:dyDescent="0.25">
      <c r="A56" s="11" t="s">
        <v>46</v>
      </c>
      <c r="B56" s="41"/>
      <c r="D56" s="61">
        <v>0</v>
      </c>
      <c r="E56" s="61">
        <v>0</v>
      </c>
      <c r="F56" s="61">
        <v>0</v>
      </c>
      <c r="G56" s="61">
        <v>0</v>
      </c>
      <c r="H56" s="31">
        <v>0</v>
      </c>
    </row>
    <row r="57" spans="1:8" ht="18" customHeight="1" x14ac:dyDescent="0.25">
      <c r="A57" s="11" t="s">
        <v>47</v>
      </c>
      <c r="B57" s="41"/>
      <c r="D57" s="61">
        <v>0</v>
      </c>
      <c r="E57" s="61">
        <v>0</v>
      </c>
      <c r="F57" s="61">
        <v>0</v>
      </c>
      <c r="G57" s="61">
        <v>0</v>
      </c>
      <c r="H57" s="31">
        <v>0</v>
      </c>
    </row>
    <row r="58" spans="1:8" ht="18" customHeight="1" x14ac:dyDescent="0.25">
      <c r="A58" s="11" t="s">
        <v>48</v>
      </c>
      <c r="B58" s="41"/>
      <c r="D58" s="61">
        <v>0</v>
      </c>
      <c r="E58" s="61">
        <v>0</v>
      </c>
      <c r="F58" s="61">
        <v>0</v>
      </c>
      <c r="G58" s="61">
        <v>0</v>
      </c>
      <c r="H58" s="31">
        <v>0</v>
      </c>
    </row>
    <row r="59" spans="1:8" ht="18" customHeight="1" x14ac:dyDescent="0.25">
      <c r="A59" s="11" t="s">
        <v>49</v>
      </c>
      <c r="B59" s="43"/>
      <c r="D59" s="61">
        <v>0</v>
      </c>
      <c r="E59" s="61">
        <v>0</v>
      </c>
      <c r="F59" s="61">
        <v>0</v>
      </c>
      <c r="G59" s="61">
        <v>0</v>
      </c>
      <c r="H59" s="31">
        <v>0</v>
      </c>
    </row>
    <row r="60" spans="1:8" ht="18" customHeight="1" x14ac:dyDescent="0.25">
      <c r="A60" s="11" t="s">
        <v>50</v>
      </c>
      <c r="B60" s="46"/>
      <c r="C60" s="19"/>
      <c r="D60" s="61">
        <v>0</v>
      </c>
      <c r="E60" s="61">
        <v>0</v>
      </c>
      <c r="F60" s="61">
        <v>0</v>
      </c>
      <c r="G60" s="61">
        <v>0</v>
      </c>
      <c r="H60" s="31">
        <v>0</v>
      </c>
    </row>
    <row r="61" spans="1:8" ht="18" customHeight="1" x14ac:dyDescent="0.25">
      <c r="A61" s="11" t="s">
        <v>51</v>
      </c>
      <c r="B61" s="46"/>
      <c r="C61" s="19"/>
      <c r="D61" s="61">
        <v>0</v>
      </c>
      <c r="E61" s="61">
        <v>0</v>
      </c>
      <c r="F61" s="61">
        <v>0</v>
      </c>
      <c r="G61" s="61">
        <v>0</v>
      </c>
      <c r="H61" s="31">
        <v>0</v>
      </c>
    </row>
    <row r="62" spans="1:8" ht="18" customHeight="1" x14ac:dyDescent="0.25">
      <c r="A62" s="11" t="s">
        <v>52</v>
      </c>
      <c r="B62" s="46"/>
      <c r="C62" s="19"/>
      <c r="D62" s="189"/>
      <c r="E62" s="189"/>
      <c r="F62" s="189"/>
      <c r="G62" s="189"/>
      <c r="H62" s="31"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v>25069704</v>
      </c>
      <c r="E64" s="31">
        <v>0</v>
      </c>
      <c r="F64" s="31">
        <v>0</v>
      </c>
      <c r="G64" s="31">
        <v>16298954</v>
      </c>
      <c r="H64" s="31">
        <v>8770750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0</v>
      </c>
      <c r="E68" s="61">
        <v>0</v>
      </c>
      <c r="F68" s="61">
        <v>0</v>
      </c>
      <c r="G68" s="61">
        <v>0</v>
      </c>
      <c r="H68" s="31"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61">
        <v>0</v>
      </c>
      <c r="E69" s="61">
        <v>0</v>
      </c>
      <c r="F69" s="61">
        <v>0</v>
      </c>
      <c r="G69" s="61">
        <v>0</v>
      </c>
      <c r="H69" s="31">
        <v>0</v>
      </c>
    </row>
    <row r="70" spans="1:10" ht="18" customHeight="1" x14ac:dyDescent="0.25">
      <c r="A70" s="11" t="s">
        <v>58</v>
      </c>
      <c r="B70" s="41"/>
      <c r="C70" s="10"/>
      <c r="D70" s="61">
        <v>0</v>
      </c>
      <c r="E70" s="61">
        <v>0</v>
      </c>
      <c r="F70" s="61">
        <v>0</v>
      </c>
      <c r="G70" s="61">
        <v>0</v>
      </c>
      <c r="H70" s="31">
        <v>0</v>
      </c>
    </row>
    <row r="71" spans="1:10" ht="18" customHeight="1" x14ac:dyDescent="0.25">
      <c r="A71" s="11" t="s">
        <v>259</v>
      </c>
      <c r="B71" s="41"/>
      <c r="C71" s="10"/>
      <c r="D71" s="61">
        <v>0</v>
      </c>
      <c r="E71" s="61">
        <v>0</v>
      </c>
      <c r="F71" s="61">
        <v>0</v>
      </c>
      <c r="G71" s="61">
        <v>0</v>
      </c>
      <c r="H71" s="31">
        <v>0</v>
      </c>
    </row>
    <row r="72" spans="1:10" ht="18" customHeight="1" x14ac:dyDescent="0.25">
      <c r="A72" s="11" t="s">
        <v>260</v>
      </c>
      <c r="B72" s="42"/>
      <c r="C72" s="10"/>
      <c r="D72" s="61">
        <v>0</v>
      </c>
      <c r="E72" s="61">
        <v>0</v>
      </c>
      <c r="F72" s="61">
        <v>0</v>
      </c>
      <c r="G72" s="61">
        <v>0</v>
      </c>
      <c r="H72" s="31"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v>0</v>
      </c>
      <c r="E74" s="53">
        <v>0</v>
      </c>
      <c r="F74" s="53">
        <v>0</v>
      </c>
      <c r="G74" s="31">
        <v>0</v>
      </c>
      <c r="H74" s="31"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188592</v>
      </c>
      <c r="E77" s="54"/>
      <c r="F77" s="86">
        <v>0</v>
      </c>
      <c r="G77" s="61">
        <v>0</v>
      </c>
      <c r="H77" s="31">
        <v>188592</v>
      </c>
    </row>
    <row r="78" spans="1:10" ht="18" customHeight="1" x14ac:dyDescent="0.25">
      <c r="A78" s="11" t="s">
        <v>63</v>
      </c>
      <c r="B78" s="8" t="s">
        <v>64</v>
      </c>
      <c r="D78" s="61">
        <v>0</v>
      </c>
      <c r="E78" s="54"/>
      <c r="F78" s="86">
        <v>0</v>
      </c>
      <c r="G78" s="61">
        <v>0</v>
      </c>
      <c r="H78" s="31">
        <v>0</v>
      </c>
    </row>
    <row r="79" spans="1:10" ht="18" customHeight="1" x14ac:dyDescent="0.25">
      <c r="A79" s="11" t="s">
        <v>65</v>
      </c>
      <c r="B79" s="8" t="s">
        <v>66</v>
      </c>
      <c r="D79" s="61">
        <v>141</v>
      </c>
      <c r="E79" s="54"/>
      <c r="F79" s="86">
        <v>0</v>
      </c>
      <c r="G79" s="61">
        <v>0</v>
      </c>
      <c r="H79" s="31">
        <v>141</v>
      </c>
    </row>
    <row r="80" spans="1:10" ht="18" customHeight="1" x14ac:dyDescent="0.25">
      <c r="A80" s="11" t="s">
        <v>67</v>
      </c>
      <c r="B80" s="8" t="s">
        <v>68</v>
      </c>
      <c r="D80" s="61">
        <v>0</v>
      </c>
      <c r="E80" s="54"/>
      <c r="F80" s="86">
        <v>0</v>
      </c>
      <c r="G80" s="61">
        <v>0</v>
      </c>
      <c r="H80" s="31"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v>188733</v>
      </c>
      <c r="E82" s="56"/>
      <c r="F82" s="31">
        <v>0</v>
      </c>
      <c r="G82" s="31">
        <v>0</v>
      </c>
      <c r="H82" s="31">
        <v>188733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0</v>
      </c>
      <c r="E86" s="61">
        <v>0</v>
      </c>
      <c r="F86" s="61">
        <v>0</v>
      </c>
      <c r="G86" s="61">
        <v>0</v>
      </c>
      <c r="H86" s="31">
        <v>0</v>
      </c>
    </row>
    <row r="87" spans="1:8" ht="18" customHeight="1" x14ac:dyDescent="0.25">
      <c r="A87" s="11" t="s">
        <v>72</v>
      </c>
      <c r="B87" s="8" t="s">
        <v>73</v>
      </c>
      <c r="D87" s="61">
        <v>0</v>
      </c>
      <c r="E87" s="61">
        <v>0</v>
      </c>
      <c r="F87" s="61">
        <v>0</v>
      </c>
      <c r="G87" s="61">
        <v>0</v>
      </c>
      <c r="H87" s="31">
        <v>0</v>
      </c>
    </row>
    <row r="88" spans="1:8" ht="18" customHeight="1" x14ac:dyDescent="0.25">
      <c r="A88" s="11" t="s">
        <v>74</v>
      </c>
      <c r="B88" s="8" t="s">
        <v>75</v>
      </c>
      <c r="D88" s="61">
        <v>0</v>
      </c>
      <c r="E88" s="61">
        <v>0</v>
      </c>
      <c r="F88" s="61">
        <v>0</v>
      </c>
      <c r="G88" s="61">
        <v>0</v>
      </c>
      <c r="H88" s="31">
        <v>0</v>
      </c>
    </row>
    <row r="89" spans="1:8" ht="18" customHeight="1" x14ac:dyDescent="0.25">
      <c r="A89" s="11" t="s">
        <v>76</v>
      </c>
      <c r="B89" s="8" t="s">
        <v>77</v>
      </c>
      <c r="D89" s="61">
        <v>0</v>
      </c>
      <c r="E89" s="61">
        <v>0</v>
      </c>
      <c r="F89" s="61">
        <v>0</v>
      </c>
      <c r="G89" s="61">
        <v>0</v>
      </c>
      <c r="H89" s="31">
        <v>0</v>
      </c>
    </row>
    <row r="90" spans="1:8" ht="18" customHeight="1" x14ac:dyDescent="0.25">
      <c r="A90" s="11" t="s">
        <v>78</v>
      </c>
      <c r="B90" s="8" t="s">
        <v>79</v>
      </c>
      <c r="D90" s="61">
        <v>0</v>
      </c>
      <c r="E90" s="61">
        <v>0</v>
      </c>
      <c r="F90" s="61">
        <v>0</v>
      </c>
      <c r="G90" s="61">
        <v>0</v>
      </c>
      <c r="H90" s="31">
        <v>0</v>
      </c>
    </row>
    <row r="91" spans="1:8" ht="18" customHeight="1" x14ac:dyDescent="0.25">
      <c r="A91" s="11" t="s">
        <v>80</v>
      </c>
      <c r="B91" s="8" t="s">
        <v>81</v>
      </c>
      <c r="D91" s="61">
        <v>5076</v>
      </c>
      <c r="E91" s="67">
        <v>0</v>
      </c>
      <c r="F91" s="67">
        <v>0</v>
      </c>
      <c r="G91" s="61">
        <v>0</v>
      </c>
      <c r="H91" s="31">
        <v>5076</v>
      </c>
    </row>
    <row r="92" spans="1:8" ht="18" customHeight="1" x14ac:dyDescent="0.25">
      <c r="A92" s="11" t="s">
        <v>82</v>
      </c>
      <c r="B92" s="8" t="s">
        <v>83</v>
      </c>
      <c r="D92" s="92">
        <v>34806</v>
      </c>
      <c r="E92" s="67">
        <v>0</v>
      </c>
      <c r="F92" s="93">
        <v>0</v>
      </c>
      <c r="G92" s="92">
        <v>0</v>
      </c>
      <c r="H92" s="31">
        <v>34806</v>
      </c>
    </row>
    <row r="93" spans="1:8" ht="18" customHeight="1" x14ac:dyDescent="0.25">
      <c r="A93" s="11" t="s">
        <v>84</v>
      </c>
      <c r="B93" s="8" t="s">
        <v>85</v>
      </c>
      <c r="D93" s="61">
        <v>0</v>
      </c>
      <c r="E93" s="61">
        <v>0</v>
      </c>
      <c r="F93" s="61">
        <v>0</v>
      </c>
      <c r="G93" s="61">
        <v>0</v>
      </c>
      <c r="H93" s="31">
        <v>0</v>
      </c>
    </row>
    <row r="94" spans="1:8" ht="18" customHeight="1" x14ac:dyDescent="0.25">
      <c r="A94" s="11" t="s">
        <v>86</v>
      </c>
      <c r="B94" s="41"/>
      <c r="D94" s="61">
        <v>0</v>
      </c>
      <c r="E94" s="61">
        <v>0</v>
      </c>
      <c r="F94" s="61">
        <v>0</v>
      </c>
      <c r="G94" s="61">
        <v>0</v>
      </c>
      <c r="H94" s="31">
        <v>0</v>
      </c>
    </row>
    <row r="95" spans="1:8" ht="18" customHeight="1" x14ac:dyDescent="0.25">
      <c r="A95" s="11" t="s">
        <v>87</v>
      </c>
      <c r="B95" s="41"/>
      <c r="D95" s="61">
        <v>0</v>
      </c>
      <c r="E95" s="61">
        <v>0</v>
      </c>
      <c r="F95" s="61">
        <v>0</v>
      </c>
      <c r="G95" s="61">
        <v>0</v>
      </c>
      <c r="H95" s="31">
        <v>0</v>
      </c>
    </row>
    <row r="96" spans="1:8" ht="18" customHeight="1" x14ac:dyDescent="0.25">
      <c r="A96" s="11" t="s">
        <v>266</v>
      </c>
      <c r="B96" s="41"/>
      <c r="D96" s="61">
        <v>0</v>
      </c>
      <c r="E96" s="61">
        <v>0</v>
      </c>
      <c r="F96" s="61">
        <v>0</v>
      </c>
      <c r="G96" s="61">
        <v>0</v>
      </c>
      <c r="H96" s="31"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v>39882</v>
      </c>
      <c r="E98" s="31">
        <v>0</v>
      </c>
      <c r="F98" s="31">
        <v>0</v>
      </c>
      <c r="G98" s="31">
        <v>0</v>
      </c>
      <c r="H98" s="31">
        <v>39882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334765</v>
      </c>
      <c r="E102" s="67">
        <v>218894</v>
      </c>
      <c r="F102" s="67">
        <v>0</v>
      </c>
      <c r="G102" s="61">
        <v>0</v>
      </c>
      <c r="H102" s="31">
        <v>553659</v>
      </c>
    </row>
    <row r="103" spans="1:8" ht="18" customHeight="1" x14ac:dyDescent="0.25">
      <c r="A103" s="11" t="s">
        <v>91</v>
      </c>
      <c r="B103" s="8" t="s">
        <v>92</v>
      </c>
      <c r="D103" s="61">
        <v>0</v>
      </c>
      <c r="E103" s="67">
        <v>0</v>
      </c>
      <c r="F103" s="67">
        <v>0</v>
      </c>
      <c r="G103" s="61">
        <v>0</v>
      </c>
      <c r="H103" s="31">
        <v>0</v>
      </c>
    </row>
    <row r="104" spans="1:8" ht="18" customHeight="1" x14ac:dyDescent="0.25">
      <c r="A104" s="11" t="s">
        <v>93</v>
      </c>
      <c r="B104" s="41" t="s">
        <v>188</v>
      </c>
      <c r="D104" s="61">
        <v>78806</v>
      </c>
      <c r="E104" s="67">
        <v>0</v>
      </c>
      <c r="F104" s="67">
        <v>0</v>
      </c>
      <c r="G104" s="61">
        <v>0</v>
      </c>
      <c r="H104" s="31">
        <v>78806</v>
      </c>
    </row>
    <row r="105" spans="1:8" ht="18" customHeight="1" x14ac:dyDescent="0.25">
      <c r="A105" s="11" t="s">
        <v>94</v>
      </c>
      <c r="B105" s="41"/>
      <c r="D105" s="61">
        <v>0</v>
      </c>
      <c r="E105" s="67">
        <v>0</v>
      </c>
      <c r="F105" s="67">
        <v>0</v>
      </c>
      <c r="G105" s="61">
        <v>0</v>
      </c>
      <c r="H105" s="31">
        <v>0</v>
      </c>
    </row>
    <row r="106" spans="1:8" ht="18" customHeight="1" x14ac:dyDescent="0.25">
      <c r="A106" s="11" t="s">
        <v>270</v>
      </c>
      <c r="B106" s="41"/>
      <c r="D106" s="61">
        <v>0</v>
      </c>
      <c r="E106" s="67">
        <v>0</v>
      </c>
      <c r="F106" s="67">
        <v>0</v>
      </c>
      <c r="G106" s="61">
        <v>0</v>
      </c>
      <c r="H106" s="31"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v>413571</v>
      </c>
      <c r="E108" s="31">
        <v>218894</v>
      </c>
      <c r="F108" s="31">
        <v>0</v>
      </c>
      <c r="G108" s="31">
        <v>0</v>
      </c>
      <c r="H108" s="31">
        <v>632465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7390557.25</v>
      </c>
      <c r="G111" s="61">
        <v>0</v>
      </c>
      <c r="H111" s="31">
        <f>F111-G111</f>
        <v>7390557.25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0.81889999999999996</v>
      </c>
      <c r="F114" s="62" t="s">
        <v>280</v>
      </c>
      <c r="G114" s="63">
        <v>0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v>221567661.15000001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v>5106524.96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226674186.11000001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v>240355993.65000001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105">
        <f>E119-E121</f>
        <v>-13681807.539999992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105">
        <v>792419.13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f>E123 + E125</f>
        <v>-12889388.409999991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>
        <v>0</v>
      </c>
      <c r="E131" s="61">
        <v>0</v>
      </c>
      <c r="F131" s="61">
        <v>0</v>
      </c>
      <c r="G131" s="61">
        <v>0</v>
      </c>
      <c r="H131" s="31">
        <v>0</v>
      </c>
    </row>
    <row r="132" spans="1:8" ht="18" customHeight="1" x14ac:dyDescent="0.25">
      <c r="A132" s="11" t="s">
        <v>114</v>
      </c>
      <c r="B132" s="8" t="s">
        <v>115</v>
      </c>
      <c r="D132" s="61">
        <v>0</v>
      </c>
      <c r="E132" s="61">
        <v>0</v>
      </c>
      <c r="F132" s="61">
        <v>0</v>
      </c>
      <c r="G132" s="61">
        <v>0</v>
      </c>
      <c r="H132" s="31">
        <v>0</v>
      </c>
    </row>
    <row r="133" spans="1:8" ht="18" customHeight="1" x14ac:dyDescent="0.25">
      <c r="A133" s="11" t="s">
        <v>285</v>
      </c>
      <c r="B133" s="32"/>
      <c r="D133" s="61">
        <v>0</v>
      </c>
      <c r="E133" s="61">
        <v>0</v>
      </c>
      <c r="F133" s="61">
        <v>0</v>
      </c>
      <c r="G133" s="61">
        <v>0</v>
      </c>
      <c r="H133" s="31">
        <v>0</v>
      </c>
    </row>
    <row r="134" spans="1:8" ht="18" customHeight="1" x14ac:dyDescent="0.25">
      <c r="A134" s="11" t="s">
        <v>286</v>
      </c>
      <c r="B134" s="32"/>
      <c r="D134" s="61">
        <v>0</v>
      </c>
      <c r="E134" s="61">
        <v>0</v>
      </c>
      <c r="F134" s="61">
        <v>0</v>
      </c>
      <c r="G134" s="61">
        <v>0</v>
      </c>
      <c r="H134" s="31">
        <v>0</v>
      </c>
    </row>
    <row r="135" spans="1:8" ht="18" customHeight="1" x14ac:dyDescent="0.25">
      <c r="A135" s="11" t="s">
        <v>287</v>
      </c>
      <c r="B135" s="32"/>
      <c r="D135" s="61">
        <v>0</v>
      </c>
      <c r="E135" s="61">
        <v>0</v>
      </c>
      <c r="F135" s="61">
        <v>0</v>
      </c>
      <c r="G135" s="61">
        <v>0</v>
      </c>
      <c r="H135" s="31"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539996</v>
      </c>
      <c r="E141" s="68">
        <f t="shared" ref="E141:H141" si="0">E36</f>
        <v>231431</v>
      </c>
      <c r="F141" s="68">
        <f t="shared" si="0"/>
        <v>0</v>
      </c>
      <c r="G141" s="68">
        <f t="shared" si="0"/>
        <v>5112</v>
      </c>
      <c r="H141" s="68">
        <f t="shared" si="0"/>
        <v>766315</v>
      </c>
    </row>
    <row r="142" spans="1:8" ht="18" customHeight="1" x14ac:dyDescent="0.25">
      <c r="A142" s="11" t="s">
        <v>41</v>
      </c>
      <c r="B142" s="10" t="s">
        <v>119</v>
      </c>
      <c r="D142" s="68">
        <f>D49</f>
        <v>202740</v>
      </c>
      <c r="E142" s="68">
        <f t="shared" ref="E142:H142" si="1">E49</f>
        <v>166044</v>
      </c>
      <c r="F142" s="68">
        <f t="shared" si="1"/>
        <v>0</v>
      </c>
      <c r="G142" s="68">
        <f t="shared" si="1"/>
        <v>0</v>
      </c>
      <c r="H142" s="68">
        <f t="shared" si="1"/>
        <v>368784</v>
      </c>
    </row>
    <row r="143" spans="1:8" ht="18" customHeight="1" x14ac:dyDescent="0.25">
      <c r="A143" s="11" t="s">
        <v>53</v>
      </c>
      <c r="B143" s="10" t="s">
        <v>120</v>
      </c>
      <c r="D143" s="68">
        <f>D64</f>
        <v>25069704</v>
      </c>
      <c r="E143" s="68">
        <f t="shared" ref="E143:H143" si="2">E64</f>
        <v>0</v>
      </c>
      <c r="F143" s="68">
        <f t="shared" si="2"/>
        <v>0</v>
      </c>
      <c r="G143" s="68">
        <f t="shared" si="2"/>
        <v>16298954</v>
      </c>
      <c r="H143" s="68">
        <f t="shared" si="2"/>
        <v>8770750</v>
      </c>
    </row>
    <row r="144" spans="1:8" ht="18" customHeight="1" x14ac:dyDescent="0.25">
      <c r="A144" s="11" t="s">
        <v>59</v>
      </c>
      <c r="B144" s="10" t="s">
        <v>121</v>
      </c>
      <c r="D144" s="68">
        <f>D74</f>
        <v>0</v>
      </c>
      <c r="E144" s="68">
        <f t="shared" ref="E144:H144" si="3">E74</f>
        <v>0</v>
      </c>
      <c r="F144" s="68">
        <f t="shared" si="3"/>
        <v>0</v>
      </c>
      <c r="G144" s="68">
        <f t="shared" si="3"/>
        <v>0</v>
      </c>
      <c r="H144" s="68">
        <f t="shared" si="3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>D82</f>
        <v>188733</v>
      </c>
      <c r="E145" s="68">
        <f t="shared" ref="E145:H145" si="4">E82</f>
        <v>0</v>
      </c>
      <c r="F145" s="68">
        <f t="shared" si="4"/>
        <v>0</v>
      </c>
      <c r="G145" s="68">
        <f t="shared" si="4"/>
        <v>0</v>
      </c>
      <c r="H145" s="68">
        <f t="shared" si="4"/>
        <v>188733</v>
      </c>
    </row>
    <row r="146" spans="1:8" ht="18" customHeight="1" x14ac:dyDescent="0.25">
      <c r="A146" s="11" t="s">
        <v>88</v>
      </c>
      <c r="B146" s="10" t="s">
        <v>123</v>
      </c>
      <c r="D146" s="68">
        <f>D98</f>
        <v>39882</v>
      </c>
      <c r="E146" s="68">
        <f t="shared" ref="E146:H146" si="5">E98</f>
        <v>0</v>
      </c>
      <c r="F146" s="68">
        <f t="shared" si="5"/>
        <v>0</v>
      </c>
      <c r="G146" s="68">
        <f t="shared" si="5"/>
        <v>0</v>
      </c>
      <c r="H146" s="68">
        <f t="shared" si="5"/>
        <v>39882</v>
      </c>
    </row>
    <row r="147" spans="1:8" ht="18" customHeight="1" x14ac:dyDescent="0.25">
      <c r="A147" s="11" t="s">
        <v>95</v>
      </c>
      <c r="B147" s="10" t="s">
        <v>124</v>
      </c>
      <c r="D147" s="31">
        <f>D108</f>
        <v>413571</v>
      </c>
      <c r="E147" s="31">
        <f t="shared" ref="E147:H147" si="6">E108</f>
        <v>218894</v>
      </c>
      <c r="F147" s="31">
        <f t="shared" si="6"/>
        <v>0</v>
      </c>
      <c r="G147" s="31">
        <f t="shared" si="6"/>
        <v>0</v>
      </c>
      <c r="H147" s="31">
        <f t="shared" si="6"/>
        <v>632465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7390557.25</v>
      </c>
    </row>
    <row r="149" spans="1:8" ht="18" customHeight="1" x14ac:dyDescent="0.25">
      <c r="A149" s="11" t="s">
        <v>116</v>
      </c>
      <c r="B149" s="10" t="s">
        <v>127</v>
      </c>
      <c r="D149" s="31">
        <f>D137</f>
        <v>0</v>
      </c>
      <c r="E149" s="31">
        <f t="shared" ref="E149:H149" si="7">E137</f>
        <v>0</v>
      </c>
      <c r="F149" s="31">
        <f t="shared" si="7"/>
        <v>0</v>
      </c>
      <c r="G149" s="31">
        <f t="shared" si="7"/>
        <v>0</v>
      </c>
      <c r="H149" s="31">
        <f t="shared" si="7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2560527.3554862887</v>
      </c>
      <c r="E150" s="31">
        <f t="shared" ref="E150:H150" si="8">E18</f>
        <v>0</v>
      </c>
      <c r="F150" s="31">
        <f t="shared" si="8"/>
        <v>0</v>
      </c>
      <c r="G150" s="31">
        <f t="shared" si="8"/>
        <v>2492798.658935871</v>
      </c>
      <c r="H150" s="31">
        <f t="shared" si="8"/>
        <v>67728.696550417691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29015153.355486289</v>
      </c>
      <c r="E152" s="70">
        <f t="shared" ref="E152:H152" si="9">SUM(E141:E150)</f>
        <v>616369</v>
      </c>
      <c r="F152" s="70">
        <f t="shared" si="9"/>
        <v>0</v>
      </c>
      <c r="G152" s="70">
        <f t="shared" si="9"/>
        <v>18796864.658935871</v>
      </c>
      <c r="H152" s="70">
        <f t="shared" si="9"/>
        <v>18225214.946550418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7.5825922498481524E-2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-1.4139704978097118</v>
      </c>
    </row>
  </sheetData>
  <mergeCells count="5">
    <mergeCell ref="C2:D2"/>
    <mergeCell ref="C5:E5"/>
    <mergeCell ref="C7:E7"/>
    <mergeCell ref="C8:E8"/>
    <mergeCell ref="B13:D13"/>
  </mergeCells>
  <hyperlinks>
    <hyperlink ref="C11" r:id="rId1" xr:uid="{18D2F994-8723-4441-BBBF-499ADD452B04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4A30-6880-455F-8CC2-1973943DA0D7}">
  <dimension ref="A1:J164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159</v>
      </c>
      <c r="D5" s="632"/>
      <c r="E5" s="632"/>
      <c r="F5" s="13"/>
    </row>
    <row r="6" spans="1:8" ht="18" customHeight="1" x14ac:dyDescent="0.25">
      <c r="B6" s="11" t="s">
        <v>405</v>
      </c>
      <c r="C6" s="102">
        <v>210019</v>
      </c>
      <c r="D6" s="14"/>
      <c r="E6" s="14"/>
      <c r="F6" s="15"/>
    </row>
    <row r="7" spans="1:8" ht="18" customHeight="1" x14ac:dyDescent="0.25">
      <c r="B7" s="11" t="s">
        <v>406</v>
      </c>
      <c r="C7" s="16">
        <v>3383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317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318</v>
      </c>
      <c r="D10" s="20"/>
      <c r="E10" s="20"/>
      <c r="F10" s="21"/>
    </row>
    <row r="11" spans="1:8" ht="18" customHeight="1" x14ac:dyDescent="0.25">
      <c r="B11" s="11" t="s">
        <v>409</v>
      </c>
      <c r="C11" s="631" t="s">
        <v>319</v>
      </c>
      <c r="D11" s="631"/>
      <c r="E11" s="63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6645718.2856029747</v>
      </c>
      <c r="E18" s="27"/>
      <c r="F18" s="27"/>
      <c r="G18" s="27">
        <v>6469931.9046604903</v>
      </c>
      <c r="H18" s="28">
        <v>175786.38094248436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255301.2</v>
      </c>
      <c r="E21" s="67">
        <v>136075.56</v>
      </c>
      <c r="F21" s="67"/>
      <c r="G21" s="61"/>
      <c r="H21" s="31">
        <f>(D21+E21)-F21-G21</f>
        <v>391376.76</v>
      </c>
    </row>
    <row r="22" spans="1:8" ht="18" customHeight="1" x14ac:dyDescent="0.25">
      <c r="A22" s="11" t="s">
        <v>9</v>
      </c>
      <c r="B22" s="8" t="s">
        <v>10</v>
      </c>
      <c r="D22" s="61">
        <v>36018.71</v>
      </c>
      <c r="E22" s="67">
        <v>19197.98</v>
      </c>
      <c r="F22" s="67"/>
      <c r="G22" s="61"/>
      <c r="H22" s="31">
        <f t="shared" ref="H22:H34" si="0">(D22+E22)-F22-G22</f>
        <v>55216.69</v>
      </c>
    </row>
    <row r="23" spans="1:8" ht="18" customHeight="1" x14ac:dyDescent="0.25">
      <c r="A23" s="11" t="s">
        <v>11</v>
      </c>
      <c r="B23" s="8" t="s">
        <v>12</v>
      </c>
      <c r="D23" s="61">
        <v>1234941.3799999999</v>
      </c>
      <c r="E23" s="67">
        <v>658223.76</v>
      </c>
      <c r="F23" s="67"/>
      <c r="G23" s="61">
        <v>165077</v>
      </c>
      <c r="H23" s="31">
        <f t="shared" si="0"/>
        <v>1728088.14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17024.830000000002</v>
      </c>
      <c r="E25" s="67">
        <v>9074.25</v>
      </c>
      <c r="F25" s="67"/>
      <c r="G25" s="61"/>
      <c r="H25" s="31">
        <f t="shared" si="0"/>
        <v>26099.08</v>
      </c>
    </row>
    <row r="26" spans="1:8" ht="18" customHeight="1" x14ac:dyDescent="0.25">
      <c r="A26" s="11" t="s">
        <v>17</v>
      </c>
      <c r="B26" s="8" t="s">
        <v>18</v>
      </c>
      <c r="D26" s="61">
        <v>134931.17000000001</v>
      </c>
      <c r="E26" s="67">
        <v>71918.31</v>
      </c>
      <c r="F26" s="67"/>
      <c r="G26" s="61"/>
      <c r="H26" s="31">
        <f t="shared" si="0"/>
        <v>206849.48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130280.25</v>
      </c>
      <c r="E28" s="67">
        <v>69439.37</v>
      </c>
      <c r="F28" s="67"/>
      <c r="G28" s="61"/>
      <c r="H28" s="31">
        <f t="shared" si="0"/>
        <v>199719.62</v>
      </c>
    </row>
    <row r="29" spans="1:8" ht="18" customHeight="1" x14ac:dyDescent="0.25">
      <c r="A29" s="11" t="s">
        <v>23</v>
      </c>
      <c r="B29" s="8" t="s">
        <v>24</v>
      </c>
      <c r="D29" s="61">
        <v>1134847.5900000001</v>
      </c>
      <c r="E29" s="67">
        <v>604873.76</v>
      </c>
      <c r="F29" s="67"/>
      <c r="G29" s="61"/>
      <c r="H29" s="31">
        <f t="shared" si="0"/>
        <v>1739721.35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2943345.13</v>
      </c>
      <c r="E36" s="31">
        <f t="shared" si="1"/>
        <v>1568802.9900000002</v>
      </c>
      <c r="F36" s="31">
        <f>SUM(F21:F34)</f>
        <v>0</v>
      </c>
      <c r="G36" s="31">
        <f t="shared" si="1"/>
        <v>165077</v>
      </c>
      <c r="H36" s="31">
        <f t="shared" si="1"/>
        <v>4347071.12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10875635.76</v>
      </c>
      <c r="E40" s="67">
        <v>5796713.8600000003</v>
      </c>
      <c r="F40" s="67"/>
      <c r="G40" s="61">
        <v>2440000</v>
      </c>
      <c r="H40" s="31">
        <f>(D40+E40)-F40-G40</f>
        <v>14232349.620000001</v>
      </c>
    </row>
    <row r="41" spans="1:8" ht="18" customHeight="1" x14ac:dyDescent="0.25">
      <c r="A41" s="11" t="s">
        <v>32</v>
      </c>
      <c r="B41" s="8" t="s">
        <v>33</v>
      </c>
      <c r="D41" s="61">
        <v>1659872.74</v>
      </c>
      <c r="E41" s="67">
        <v>884712.17</v>
      </c>
      <c r="F41" s="67"/>
      <c r="G41" s="61"/>
      <c r="H41" s="31">
        <f t="shared" ref="H41:H47" si="2">(D41+E41)-F41-G41</f>
        <v>2544584.91</v>
      </c>
    </row>
    <row r="42" spans="1:8" ht="18" customHeight="1" x14ac:dyDescent="0.25">
      <c r="A42" s="11" t="s">
        <v>34</v>
      </c>
      <c r="B42" s="8" t="s">
        <v>35</v>
      </c>
      <c r="D42" s="61">
        <v>889328.87</v>
      </c>
      <c r="E42" s="67">
        <v>474012.29</v>
      </c>
      <c r="F42" s="67"/>
      <c r="G42" s="61"/>
      <c r="H42" s="31">
        <f t="shared" si="2"/>
        <v>1363341.16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13424837.369999999</v>
      </c>
      <c r="E49" s="31">
        <f t="shared" si="3"/>
        <v>7155438.3200000003</v>
      </c>
      <c r="F49" s="31">
        <f>SUM(F40:F47)</f>
        <v>0</v>
      </c>
      <c r="G49" s="31">
        <f t="shared" si="3"/>
        <v>2440000</v>
      </c>
      <c r="H49" s="31">
        <f t="shared" si="3"/>
        <v>18140275.690000001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60821025</v>
      </c>
      <c r="E53" s="67">
        <v>7617224</v>
      </c>
      <c r="F53" s="67"/>
      <c r="G53" s="61">
        <v>28724433</v>
      </c>
      <c r="H53" s="31">
        <f>(D53+E53)-F53-G53</f>
        <v>39713816</v>
      </c>
    </row>
    <row r="54" spans="1:8" ht="18" customHeight="1" x14ac:dyDescent="0.25">
      <c r="A54" s="11" t="s">
        <v>44</v>
      </c>
      <c r="B54" s="41" t="s">
        <v>380</v>
      </c>
      <c r="D54" s="61">
        <v>130280.25</v>
      </c>
      <c r="E54" s="67">
        <v>69439.37</v>
      </c>
      <c r="F54" s="67"/>
      <c r="G54" s="61"/>
      <c r="H54" s="31">
        <f t="shared" ref="H54:H62" si="4">(D54+E54)-F54-G54</f>
        <v>199719.62</v>
      </c>
    </row>
    <row r="55" spans="1:8" ht="18" customHeight="1" x14ac:dyDescent="0.25">
      <c r="A55" s="11" t="s">
        <v>45</v>
      </c>
      <c r="B55" s="42" t="s">
        <v>160</v>
      </c>
      <c r="D55" s="61">
        <v>5240001</v>
      </c>
      <c r="E55" s="67"/>
      <c r="F55" s="67"/>
      <c r="G55" s="61">
        <v>1531605</v>
      </c>
      <c r="H55" s="31">
        <f t="shared" si="4"/>
        <v>3708396</v>
      </c>
    </row>
    <row r="56" spans="1:8" ht="18" customHeight="1" x14ac:dyDescent="0.25">
      <c r="A56" s="11" t="s">
        <v>46</v>
      </c>
      <c r="B56" s="41" t="s">
        <v>149</v>
      </c>
      <c r="D56" s="61">
        <v>179500</v>
      </c>
      <c r="E56" s="67">
        <v>95673.5</v>
      </c>
      <c r="F56" s="67"/>
      <c r="G56" s="61">
        <v>94427</v>
      </c>
      <c r="H56" s="31">
        <f t="shared" si="4"/>
        <v>180746.5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66370806.25</v>
      </c>
      <c r="E64" s="31">
        <f t="shared" ref="E64:G64" si="5">SUM(E53:E62)</f>
        <v>7782336.8700000001</v>
      </c>
      <c r="F64" s="31">
        <f t="shared" si="5"/>
        <v>0</v>
      </c>
      <c r="G64" s="31">
        <f t="shared" si="5"/>
        <v>30350465</v>
      </c>
      <c r="H64" s="31">
        <f>SUM(H53:H62)</f>
        <v>43802678.119999997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7">
        <v>1389696</v>
      </c>
      <c r="E68" s="67">
        <v>740707.97</v>
      </c>
      <c r="F68" s="67"/>
      <c r="G68" s="67">
        <v>923534</v>
      </c>
      <c r="H68" s="31">
        <f>(D68+E68)-F68-G68</f>
        <v>1206869.9699999997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1389696</v>
      </c>
      <c r="E74" s="53">
        <f t="shared" si="7"/>
        <v>740707.97</v>
      </c>
      <c r="F74" s="53">
        <f t="shared" si="7"/>
        <v>0</v>
      </c>
      <c r="G74" s="31">
        <f t="shared" si="7"/>
        <v>923534</v>
      </c>
      <c r="H74" s="31">
        <f t="shared" si="7"/>
        <v>1206869.9699999997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66050</v>
      </c>
      <c r="E77" s="54"/>
      <c r="F77" s="86"/>
      <c r="G77" s="61"/>
      <c r="H77" s="31">
        <f>(D77-F77-G77)</f>
        <v>66050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75557.009999999995</v>
      </c>
      <c r="E79" s="54"/>
      <c r="F79" s="86"/>
      <c r="G79" s="61"/>
      <c r="H79" s="31">
        <f t="shared" si="8"/>
        <v>75557.009999999995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141607.01</v>
      </c>
      <c r="E82" s="56"/>
      <c r="F82" s="31">
        <f t="shared" si="9"/>
        <v>0</v>
      </c>
      <c r="G82" s="31">
        <f t="shared" si="9"/>
        <v>0</v>
      </c>
      <c r="H82" s="31">
        <f t="shared" si="9"/>
        <v>141607.01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5232.54</v>
      </c>
      <c r="E86" s="67">
        <v>2788.94</v>
      </c>
      <c r="F86" s="67"/>
      <c r="G86" s="61"/>
      <c r="H86" s="31">
        <f>(D86+E86)-F86-G86</f>
        <v>8021.48</v>
      </c>
    </row>
    <row r="87" spans="1:8" ht="18" customHeight="1" x14ac:dyDescent="0.25">
      <c r="A87" s="11" t="s">
        <v>72</v>
      </c>
      <c r="B87" s="8" t="s">
        <v>73</v>
      </c>
      <c r="D87" s="61">
        <v>3018.53</v>
      </c>
      <c r="E87" s="67">
        <v>1608.88</v>
      </c>
      <c r="F87" s="67"/>
      <c r="G87" s="61"/>
      <c r="H87" s="31">
        <f t="shared" ref="H87:H96" si="10">(D87+E87)-F87-G87</f>
        <v>4627.41</v>
      </c>
    </row>
    <row r="88" spans="1:8" ht="18" customHeight="1" x14ac:dyDescent="0.25">
      <c r="A88" s="11" t="s">
        <v>74</v>
      </c>
      <c r="B88" s="8" t="s">
        <v>75</v>
      </c>
      <c r="D88" s="61">
        <v>14078.9</v>
      </c>
      <c r="E88" s="67">
        <v>7504.06</v>
      </c>
      <c r="F88" s="67"/>
      <c r="G88" s="61"/>
      <c r="H88" s="31">
        <f t="shared" si="10"/>
        <v>21582.959999999999</v>
      </c>
    </row>
    <row r="89" spans="1:8" ht="18" customHeight="1" x14ac:dyDescent="0.25">
      <c r="A89" s="11" t="s">
        <v>76</v>
      </c>
      <c r="B89" s="8" t="s">
        <v>77</v>
      </c>
      <c r="D89" s="61">
        <v>280508</v>
      </c>
      <c r="E89" s="67">
        <v>149510.76</v>
      </c>
      <c r="F89" s="67"/>
      <c r="G89" s="61"/>
      <c r="H89" s="31">
        <f t="shared" si="10"/>
        <v>430018.76</v>
      </c>
    </row>
    <row r="90" spans="1:8" ht="18" customHeight="1" x14ac:dyDescent="0.25">
      <c r="A90" s="11" t="s">
        <v>78</v>
      </c>
      <c r="B90" s="8" t="s">
        <v>79</v>
      </c>
      <c r="D90" s="61">
        <v>4401.41</v>
      </c>
      <c r="E90" s="67">
        <v>2345.9499999999998</v>
      </c>
      <c r="F90" s="67"/>
      <c r="G90" s="61"/>
      <c r="H90" s="31">
        <f t="shared" si="10"/>
        <v>6747.36</v>
      </c>
    </row>
    <row r="91" spans="1:8" ht="18" customHeight="1" x14ac:dyDescent="0.25">
      <c r="A91" s="11" t="s">
        <v>80</v>
      </c>
      <c r="B91" s="8" t="s">
        <v>81</v>
      </c>
      <c r="D91" s="61">
        <v>2543594.21</v>
      </c>
      <c r="E91" s="67">
        <v>42224.9</v>
      </c>
      <c r="F91" s="67"/>
      <c r="G91" s="61">
        <v>2344006</v>
      </c>
      <c r="H91" s="31">
        <f t="shared" si="10"/>
        <v>241813.10999999987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>
        <v>5547.57</v>
      </c>
      <c r="E93" s="67">
        <v>2956.85</v>
      </c>
      <c r="F93" s="67"/>
      <c r="G93" s="61"/>
      <c r="H93" s="31">
        <f t="shared" si="10"/>
        <v>8504.42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2856381.1599999997</v>
      </c>
      <c r="E98" s="31">
        <f t="shared" si="11"/>
        <v>208940.34000000003</v>
      </c>
      <c r="F98" s="31">
        <f t="shared" si="11"/>
        <v>0</v>
      </c>
      <c r="G98" s="31">
        <f t="shared" si="11"/>
        <v>2344006</v>
      </c>
      <c r="H98" s="31">
        <f t="shared" si="11"/>
        <v>721315.49999999988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11331.56</v>
      </c>
      <c r="E102" s="67">
        <v>6039.72</v>
      </c>
      <c r="F102" s="67"/>
      <c r="G102" s="61"/>
      <c r="H102" s="31">
        <f>(D102+E102)-F102-G102</f>
        <v>17371.28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11331.56</v>
      </c>
      <c r="E108" s="31">
        <f t="shared" si="13"/>
        <v>6039.72</v>
      </c>
      <c r="F108" s="31">
        <f t="shared" si="13"/>
        <v>0</v>
      </c>
      <c r="G108" s="31">
        <f t="shared" si="13"/>
        <v>0</v>
      </c>
      <c r="H108" s="31">
        <f t="shared" si="13"/>
        <v>17371.28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13242100</v>
      </c>
      <c r="G111" s="61">
        <v>11275210.289999999</v>
      </c>
      <c r="H111" s="31">
        <f>F111-G111</f>
        <v>1966889.7100000009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0.53300000000000003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501049500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25624500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526674000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477491000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+E119-E121</f>
        <v>49183000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45620000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+E123+E125</f>
        <v>94803000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2943345.13</v>
      </c>
      <c r="E141" s="68">
        <f t="shared" si="16"/>
        <v>1568802.9900000002</v>
      </c>
      <c r="F141" s="68">
        <f>F36</f>
        <v>0</v>
      </c>
      <c r="G141" s="68">
        <f t="shared" si="16"/>
        <v>165077</v>
      </c>
      <c r="H141" s="68">
        <f t="shared" si="16"/>
        <v>4347071.12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13424837.369999999</v>
      </c>
      <c r="E142" s="68">
        <f t="shared" si="17"/>
        <v>7155438.3200000003</v>
      </c>
      <c r="F142" s="68">
        <f>F49</f>
        <v>0</v>
      </c>
      <c r="G142" s="68">
        <f t="shared" si="17"/>
        <v>2440000</v>
      </c>
      <c r="H142" s="68">
        <f t="shared" si="17"/>
        <v>18140275.690000001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66370806.25</v>
      </c>
      <c r="E143" s="68">
        <f t="shared" si="18"/>
        <v>7782336.8700000001</v>
      </c>
      <c r="F143" s="68">
        <f>F64</f>
        <v>0</v>
      </c>
      <c r="G143" s="68">
        <f t="shared" si="18"/>
        <v>30350465</v>
      </c>
      <c r="H143" s="68">
        <f t="shared" si="18"/>
        <v>43802678.119999997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1389696</v>
      </c>
      <c r="E144" s="68">
        <f t="shared" si="19"/>
        <v>740707.97</v>
      </c>
      <c r="F144" s="68">
        <f>F74</f>
        <v>0</v>
      </c>
      <c r="G144" s="68">
        <f t="shared" si="19"/>
        <v>923534</v>
      </c>
      <c r="H144" s="68">
        <f t="shared" si="19"/>
        <v>1206869.9699999997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141607.01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141607.01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2856381.1599999997</v>
      </c>
      <c r="E146" s="68">
        <f t="shared" si="21"/>
        <v>208940.34000000003</v>
      </c>
      <c r="F146" s="68">
        <f>F98</f>
        <v>0</v>
      </c>
      <c r="G146" s="68">
        <f t="shared" si="21"/>
        <v>2344006</v>
      </c>
      <c r="H146" s="68">
        <f t="shared" si="21"/>
        <v>721315.49999999988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11331.56</v>
      </c>
      <c r="E147" s="31">
        <f t="shared" si="22"/>
        <v>6039.72</v>
      </c>
      <c r="F147" s="31">
        <f>F108</f>
        <v>0</v>
      </c>
      <c r="G147" s="31">
        <f t="shared" si="22"/>
        <v>0</v>
      </c>
      <c r="H147" s="31">
        <f t="shared" si="22"/>
        <v>17371.28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1966889.7100000009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6645718.2856029747</v>
      </c>
      <c r="E150" s="31">
        <f>E18</f>
        <v>0</v>
      </c>
      <c r="F150" s="31">
        <f>F18</f>
        <v>0</v>
      </c>
      <c r="G150" s="31">
        <f>G18</f>
        <v>6469931.9046604903</v>
      </c>
      <c r="H150" s="31">
        <f>H18</f>
        <v>175786.38094248436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93783722.765602976</v>
      </c>
      <c r="E152" s="70">
        <f t="shared" si="24"/>
        <v>17462266.209999997</v>
      </c>
      <c r="F152" s="70">
        <f t="shared" si="24"/>
        <v>0</v>
      </c>
      <c r="G152" s="70">
        <f t="shared" si="24"/>
        <v>42693013.904660493</v>
      </c>
      <c r="H152" s="70">
        <f t="shared" si="24"/>
        <v>70519864.780942485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0.14768836434810809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0.7438568904037054</v>
      </c>
    </row>
    <row r="161" spans="4:8" ht="18" customHeight="1" x14ac:dyDescent="0.25">
      <c r="D161" s="190"/>
      <c r="E161" s="190"/>
      <c r="F161" s="190"/>
      <c r="G161" s="190"/>
      <c r="H161" s="190"/>
    </row>
    <row r="163" spans="4:8" ht="18" customHeight="1" x14ac:dyDescent="0.25">
      <c r="D163" s="84"/>
      <c r="E163" s="84"/>
      <c r="F163" s="84"/>
      <c r="G163" s="84"/>
      <c r="H163" s="84"/>
    </row>
    <row r="164" spans="4:8" ht="18" customHeight="1" x14ac:dyDescent="0.25">
      <c r="D164" s="84"/>
      <c r="E164" s="84"/>
      <c r="F164" s="84"/>
      <c r="G164" s="84"/>
      <c r="H164" s="84"/>
    </row>
  </sheetData>
  <mergeCells count="4">
    <mergeCell ref="C2:D2"/>
    <mergeCell ref="C5:E5"/>
    <mergeCell ref="C11:E11"/>
    <mergeCell ref="B13:D13"/>
  </mergeCells>
  <hyperlinks>
    <hyperlink ref="C11" r:id="rId1" xr:uid="{198F2F2F-B970-4FFD-9044-164444309932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F3AA-BF98-4166-92C4-BEC2D6E299E0}">
  <dimension ref="A1:J155"/>
  <sheetViews>
    <sheetView workbookViewId="0"/>
  </sheetViews>
  <sheetFormatPr defaultColWidth="9" defaultRowHeight="18" customHeight="1" x14ac:dyDescent="0.25"/>
  <cols>
    <col min="1" max="1" width="8.28515625" style="62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91" t="s">
        <v>161</v>
      </c>
      <c r="D5" s="12"/>
      <c r="E5" s="12"/>
      <c r="F5" s="13"/>
    </row>
    <row r="6" spans="1:8" ht="18" customHeight="1" x14ac:dyDescent="0.25">
      <c r="B6" s="11" t="s">
        <v>405</v>
      </c>
      <c r="C6" s="14">
        <v>210022</v>
      </c>
      <c r="D6" s="14"/>
      <c r="E6" s="14"/>
      <c r="F6" s="15"/>
    </row>
    <row r="7" spans="1:8" ht="18" customHeight="1" x14ac:dyDescent="0.25">
      <c r="B7" s="11" t="s">
        <v>406</v>
      </c>
      <c r="C7" s="111">
        <v>2083</v>
      </c>
      <c r="D7" s="16"/>
      <c r="E7" s="16"/>
      <c r="F7" s="17"/>
    </row>
    <row r="8" spans="1:8" ht="18" customHeight="1" x14ac:dyDescent="0.25">
      <c r="C8" s="192"/>
      <c r="D8" s="18"/>
      <c r="E8" s="18"/>
      <c r="F8" s="19"/>
    </row>
    <row r="9" spans="1:8" ht="18" customHeight="1" x14ac:dyDescent="0.25">
      <c r="B9" s="11" t="s">
        <v>407</v>
      </c>
      <c r="C9" s="193" t="s">
        <v>320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321</v>
      </c>
      <c r="D10" s="20"/>
      <c r="E10" s="20"/>
      <c r="F10" s="21"/>
    </row>
    <row r="11" spans="1:8" ht="18" customHeight="1" x14ac:dyDescent="0.25">
      <c r="B11" s="11" t="s">
        <v>409</v>
      </c>
      <c r="C11" s="194" t="s">
        <v>381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11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11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4973153.0329275401</v>
      </c>
      <c r="E18" s="27"/>
      <c r="F18" s="27"/>
      <c r="G18" s="27">
        <v>4841607.7979413792</v>
      </c>
      <c r="H18" s="28">
        <v>131545.23498616088</v>
      </c>
    </row>
    <row r="19" spans="1:8" ht="45" customHeight="1" x14ac:dyDescent="0.25">
      <c r="A19" s="11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11" t="s">
        <v>445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105">
        <v>190873</v>
      </c>
      <c r="E21" s="74">
        <v>119304</v>
      </c>
      <c r="F21" s="74">
        <v>0</v>
      </c>
      <c r="G21" s="105">
        <v>46874</v>
      </c>
      <c r="H21" s="31">
        <f>(D21+E21)-F21-G21</f>
        <v>263303</v>
      </c>
    </row>
    <row r="22" spans="1:8" ht="18" customHeight="1" x14ac:dyDescent="0.25">
      <c r="A22" s="11" t="s">
        <v>9</v>
      </c>
      <c r="B22" s="8" t="s">
        <v>10</v>
      </c>
      <c r="D22" s="105">
        <v>11362</v>
      </c>
      <c r="E22" s="74">
        <v>7101</v>
      </c>
      <c r="F22" s="74">
        <v>0</v>
      </c>
      <c r="G22" s="105">
        <v>0</v>
      </c>
      <c r="H22" s="31">
        <f t="shared" ref="H22:H29" si="0">(D22+E22)-F22-G22</f>
        <v>18463</v>
      </c>
    </row>
    <row r="23" spans="1:8" ht="18" customHeight="1" x14ac:dyDescent="0.25">
      <c r="A23" s="11" t="s">
        <v>11</v>
      </c>
      <c r="B23" s="8" t="s">
        <v>12</v>
      </c>
      <c r="D23" s="105">
        <v>110292</v>
      </c>
      <c r="E23" s="74">
        <v>68932</v>
      </c>
      <c r="F23" s="74">
        <v>0</v>
      </c>
      <c r="G23" s="105">
        <v>33745</v>
      </c>
      <c r="H23" s="31">
        <f t="shared" si="0"/>
        <v>145479</v>
      </c>
    </row>
    <row r="24" spans="1:8" ht="18" customHeight="1" x14ac:dyDescent="0.25">
      <c r="A24" s="11" t="s">
        <v>13</v>
      </c>
      <c r="B24" s="8" t="s">
        <v>14</v>
      </c>
      <c r="D24" s="105">
        <v>878</v>
      </c>
      <c r="E24" s="74">
        <v>549</v>
      </c>
      <c r="F24" s="74">
        <v>0</v>
      </c>
      <c r="G24" s="105">
        <v>0</v>
      </c>
      <c r="H24" s="31">
        <f t="shared" si="0"/>
        <v>1427</v>
      </c>
    </row>
    <row r="25" spans="1:8" ht="18" customHeight="1" x14ac:dyDescent="0.25">
      <c r="A25" s="11" t="s">
        <v>15</v>
      </c>
      <c r="B25" s="8" t="s">
        <v>16</v>
      </c>
      <c r="D25" s="105">
        <v>1987</v>
      </c>
      <c r="E25" s="74">
        <v>1242</v>
      </c>
      <c r="F25" s="74">
        <v>0</v>
      </c>
      <c r="G25" s="105">
        <v>0</v>
      </c>
      <c r="H25" s="31">
        <f t="shared" si="0"/>
        <v>3229</v>
      </c>
    </row>
    <row r="26" spans="1:8" ht="18" customHeight="1" x14ac:dyDescent="0.25">
      <c r="A26" s="11" t="s">
        <v>17</v>
      </c>
      <c r="B26" s="8" t="s">
        <v>18</v>
      </c>
      <c r="D26" s="105">
        <v>0</v>
      </c>
      <c r="E26" s="74">
        <v>0</v>
      </c>
      <c r="F26" s="74">
        <v>0</v>
      </c>
      <c r="G26" s="105">
        <v>0</v>
      </c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105">
        <v>252427</v>
      </c>
      <c r="E27" s="74">
        <v>157766</v>
      </c>
      <c r="F27" s="74">
        <v>0</v>
      </c>
      <c r="G27" s="105">
        <v>4312</v>
      </c>
      <c r="H27" s="31">
        <f t="shared" si="0"/>
        <v>405881</v>
      </c>
    </row>
    <row r="28" spans="1:8" ht="18" customHeight="1" x14ac:dyDescent="0.25">
      <c r="A28" s="11" t="s">
        <v>21</v>
      </c>
      <c r="B28" s="8" t="s">
        <v>22</v>
      </c>
      <c r="D28" s="105">
        <v>0</v>
      </c>
      <c r="E28" s="74">
        <v>0</v>
      </c>
      <c r="F28" s="74">
        <v>0</v>
      </c>
      <c r="G28" s="105">
        <v>0</v>
      </c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105">
        <v>3134703</v>
      </c>
      <c r="E29" s="74">
        <v>1558240</v>
      </c>
      <c r="F29" s="74">
        <v>495109</v>
      </c>
      <c r="G29" s="105">
        <v>0</v>
      </c>
      <c r="H29" s="31">
        <f t="shared" si="0"/>
        <v>4197834</v>
      </c>
    </row>
    <row r="30" spans="1:8" ht="18" customHeight="1" x14ac:dyDescent="0.25">
      <c r="A30" s="11"/>
      <c r="B30" s="32"/>
      <c r="D30" s="61"/>
      <c r="E30" s="67"/>
      <c r="F30" s="67"/>
      <c r="G30" s="61"/>
      <c r="H30" s="31"/>
    </row>
    <row r="31" spans="1:8" ht="18" customHeight="1" x14ac:dyDescent="0.25">
      <c r="A31" s="11"/>
      <c r="B31" s="32"/>
      <c r="D31" s="61"/>
      <c r="E31" s="67"/>
      <c r="F31" s="67"/>
      <c r="G31" s="61"/>
      <c r="H31" s="31"/>
    </row>
    <row r="32" spans="1:8" ht="18" customHeight="1" x14ac:dyDescent="0.25">
      <c r="A32" s="11"/>
      <c r="B32" s="32"/>
      <c r="D32" s="61"/>
      <c r="E32" s="67"/>
      <c r="F32" s="67"/>
      <c r="G32" s="61"/>
      <c r="H32" s="31"/>
    </row>
    <row r="33" spans="1:8" ht="18" customHeight="1" x14ac:dyDescent="0.25">
      <c r="A33" s="11"/>
      <c r="B33" s="32"/>
      <c r="D33" s="61"/>
      <c r="E33" s="67"/>
      <c r="F33" s="67"/>
      <c r="G33" s="61"/>
      <c r="H33" s="31"/>
    </row>
    <row r="34" spans="1:8" ht="18" customHeight="1" x14ac:dyDescent="0.25">
      <c r="A34" s="11"/>
      <c r="B34" s="32"/>
      <c r="D34" s="61"/>
      <c r="E34" s="67"/>
      <c r="F34" s="67"/>
      <c r="G34" s="61"/>
      <c r="H34" s="31"/>
    </row>
    <row r="35" spans="1:8" ht="18" customHeight="1" x14ac:dyDescent="0.25">
      <c r="H35" s="33"/>
    </row>
    <row r="36" spans="1:8" ht="18" customHeight="1" x14ac:dyDescent="0.25">
      <c r="A36" s="11" t="s">
        <v>29</v>
      </c>
      <c r="B36" s="10" t="s">
        <v>247</v>
      </c>
      <c r="C36" s="10" t="s">
        <v>248</v>
      </c>
      <c r="D36" s="31">
        <f t="shared" ref="D36:H36" si="1">SUM(D21:D34)</f>
        <v>3702522</v>
      </c>
      <c r="E36" s="31">
        <f t="shared" si="1"/>
        <v>1913134</v>
      </c>
      <c r="F36" s="31">
        <f>SUM(F21:F34)</f>
        <v>495109</v>
      </c>
      <c r="G36" s="31">
        <f t="shared" si="1"/>
        <v>84931</v>
      </c>
      <c r="H36" s="31">
        <f t="shared" si="1"/>
        <v>5035616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11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105">
        <v>1231696</v>
      </c>
      <c r="E40" s="74">
        <v>769810</v>
      </c>
      <c r="F40" s="74">
        <v>0</v>
      </c>
      <c r="G40" s="105">
        <v>0</v>
      </c>
      <c r="H40" s="31">
        <f>(D40+E40)-F40-G40</f>
        <v>2001506</v>
      </c>
    </row>
    <row r="41" spans="1:8" ht="18" customHeight="1" x14ac:dyDescent="0.25">
      <c r="A41" s="11" t="s">
        <v>32</v>
      </c>
      <c r="B41" s="8" t="s">
        <v>33</v>
      </c>
      <c r="D41" s="105">
        <v>1428590</v>
      </c>
      <c r="E41" s="74">
        <v>892870</v>
      </c>
      <c r="F41" s="74">
        <v>392502</v>
      </c>
      <c r="G41" s="105">
        <v>539</v>
      </c>
      <c r="H41" s="31">
        <f t="shared" ref="H41:H44" si="2">(D41+E41)-F41-G41</f>
        <v>1928419</v>
      </c>
    </row>
    <row r="42" spans="1:8" ht="18" customHeight="1" x14ac:dyDescent="0.25">
      <c r="A42" s="11" t="s">
        <v>34</v>
      </c>
      <c r="B42" s="8" t="s">
        <v>35</v>
      </c>
      <c r="D42" s="105">
        <v>1181837</v>
      </c>
      <c r="E42" s="74">
        <v>738647</v>
      </c>
      <c r="F42" s="74">
        <v>0</v>
      </c>
      <c r="G42" s="105">
        <v>14462</v>
      </c>
      <c r="H42" s="31">
        <f t="shared" si="2"/>
        <v>1906022</v>
      </c>
    </row>
    <row r="43" spans="1:8" ht="18" customHeight="1" x14ac:dyDescent="0.25">
      <c r="A43" s="11" t="s">
        <v>36</v>
      </c>
      <c r="B43" s="8" t="s">
        <v>37</v>
      </c>
      <c r="D43" s="105">
        <v>6145</v>
      </c>
      <c r="E43" s="74">
        <v>3841</v>
      </c>
      <c r="F43" s="74">
        <v>0</v>
      </c>
      <c r="G43" s="105">
        <v>0</v>
      </c>
      <c r="H43" s="31">
        <f t="shared" si="2"/>
        <v>9986</v>
      </c>
    </row>
    <row r="44" spans="1:8" ht="18" customHeight="1" x14ac:dyDescent="0.25">
      <c r="A44" s="11" t="s">
        <v>38</v>
      </c>
      <c r="B44" s="8" t="s">
        <v>162</v>
      </c>
      <c r="D44" s="195">
        <v>531651</v>
      </c>
      <c r="E44" s="196">
        <v>332284</v>
      </c>
      <c r="F44" s="196">
        <v>0</v>
      </c>
      <c r="G44" s="73">
        <v>0</v>
      </c>
      <c r="H44" s="31">
        <f t="shared" si="2"/>
        <v>863935</v>
      </c>
    </row>
    <row r="45" spans="1:8" ht="18" customHeight="1" x14ac:dyDescent="0.25">
      <c r="A45" s="11"/>
      <c r="B45" s="32"/>
      <c r="D45" s="61"/>
      <c r="E45" s="67"/>
      <c r="F45" s="67"/>
      <c r="G45" s="61"/>
      <c r="H45" s="31"/>
    </row>
    <row r="46" spans="1:8" ht="18" customHeight="1" x14ac:dyDescent="0.25">
      <c r="A46" s="11"/>
      <c r="B46" s="32"/>
      <c r="D46" s="61"/>
      <c r="E46" s="67"/>
      <c r="F46" s="67"/>
      <c r="G46" s="61"/>
      <c r="H46" s="31"/>
    </row>
    <row r="47" spans="1:8" ht="18" customHeight="1" x14ac:dyDescent="0.25">
      <c r="A47" s="11"/>
      <c r="B47" s="32"/>
      <c r="D47" s="61"/>
      <c r="E47" s="67"/>
      <c r="F47" s="67"/>
      <c r="G47" s="61"/>
      <c r="H47" s="31"/>
    </row>
    <row r="49" spans="1:8" ht="18" customHeight="1" x14ac:dyDescent="0.25">
      <c r="A49" s="11" t="s">
        <v>41</v>
      </c>
      <c r="B49" s="10" t="s">
        <v>252</v>
      </c>
      <c r="C49" s="10" t="s">
        <v>248</v>
      </c>
      <c r="D49" s="31">
        <f t="shared" ref="D49:H49" si="3">SUM(D40:D47)</f>
        <v>4379919</v>
      </c>
      <c r="E49" s="31">
        <f t="shared" si="3"/>
        <v>2737452</v>
      </c>
      <c r="F49" s="31">
        <f>SUM(F40:F47)</f>
        <v>392502</v>
      </c>
      <c r="G49" s="31">
        <f t="shared" si="3"/>
        <v>15001</v>
      </c>
      <c r="H49" s="31">
        <f t="shared" si="3"/>
        <v>6709868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11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82">
        <v>16564408</v>
      </c>
      <c r="E53" s="82">
        <v>0</v>
      </c>
      <c r="F53" s="82">
        <v>0</v>
      </c>
      <c r="G53" s="82">
        <f>1266144+953772</f>
        <v>2219916</v>
      </c>
      <c r="H53" s="31">
        <f>(D53+E53)-F53-G53</f>
        <v>14344492</v>
      </c>
    </row>
    <row r="54" spans="1:8" ht="18" customHeight="1" x14ac:dyDescent="0.25">
      <c r="A54" s="11" t="s">
        <v>44</v>
      </c>
      <c r="B54" s="41" t="s">
        <v>163</v>
      </c>
      <c r="D54" s="105">
        <v>435235</v>
      </c>
      <c r="E54" s="74">
        <v>0</v>
      </c>
      <c r="F54" s="74">
        <v>0</v>
      </c>
      <c r="G54" s="105">
        <v>0</v>
      </c>
      <c r="H54" s="31">
        <f t="shared" ref="H54:H56" si="4">(D54+E54)-F54-G54</f>
        <v>435235</v>
      </c>
    </row>
    <row r="55" spans="1:8" ht="18" customHeight="1" x14ac:dyDescent="0.25">
      <c r="A55" s="11" t="s">
        <v>45</v>
      </c>
      <c r="B55" s="42" t="s">
        <v>382</v>
      </c>
      <c r="D55" s="105">
        <v>22305</v>
      </c>
      <c r="E55" s="74">
        <v>0</v>
      </c>
      <c r="F55" s="74">
        <v>0</v>
      </c>
      <c r="G55" s="105">
        <v>2695</v>
      </c>
      <c r="H55" s="31">
        <f t="shared" si="4"/>
        <v>19610</v>
      </c>
    </row>
    <row r="56" spans="1:8" ht="18" customHeight="1" x14ac:dyDescent="0.25">
      <c r="A56" s="11" t="s">
        <v>51</v>
      </c>
      <c r="B56" s="41" t="s">
        <v>383</v>
      </c>
      <c r="D56" s="105">
        <v>110292</v>
      </c>
      <c r="E56" s="74">
        <v>0</v>
      </c>
      <c r="F56" s="74">
        <v>0</v>
      </c>
      <c r="G56" s="105">
        <v>33745</v>
      </c>
      <c r="H56" s="31">
        <f t="shared" si="4"/>
        <v>76547</v>
      </c>
    </row>
    <row r="57" spans="1:8" ht="18" customHeight="1" x14ac:dyDescent="0.25">
      <c r="A57" s="11"/>
      <c r="B57" s="41"/>
      <c r="D57" s="61"/>
      <c r="E57" s="67"/>
      <c r="F57" s="67"/>
      <c r="G57" s="61"/>
      <c r="H57" s="31"/>
    </row>
    <row r="58" spans="1:8" ht="18" customHeight="1" x14ac:dyDescent="0.25">
      <c r="A58" s="11"/>
      <c r="B58" s="41"/>
      <c r="D58" s="61"/>
      <c r="E58" s="67"/>
      <c r="F58" s="67"/>
      <c r="G58" s="61"/>
      <c r="H58" s="31"/>
    </row>
    <row r="59" spans="1:8" ht="18" customHeight="1" x14ac:dyDescent="0.25">
      <c r="A59" s="11"/>
      <c r="B59" s="43"/>
      <c r="D59" s="88"/>
      <c r="E59" s="89"/>
      <c r="F59" s="89"/>
      <c r="G59" s="88"/>
      <c r="H59" s="31"/>
    </row>
    <row r="60" spans="1:8" ht="18" customHeight="1" x14ac:dyDescent="0.25">
      <c r="A60" s="11"/>
      <c r="B60" s="46"/>
      <c r="C60" s="19"/>
      <c r="D60" s="76"/>
      <c r="E60" s="76"/>
      <c r="F60" s="76"/>
      <c r="G60" s="76"/>
      <c r="H60" s="31"/>
    </row>
    <row r="61" spans="1:8" ht="18" customHeight="1" x14ac:dyDescent="0.25">
      <c r="A61" s="11"/>
      <c r="B61" s="46"/>
      <c r="C61" s="19"/>
      <c r="D61" s="76"/>
      <c r="E61" s="76"/>
      <c r="F61" s="76"/>
      <c r="G61" s="76"/>
      <c r="H61" s="31"/>
    </row>
    <row r="62" spans="1:8" ht="18" customHeight="1" x14ac:dyDescent="0.25">
      <c r="A62" s="11"/>
      <c r="B62" s="46"/>
      <c r="C62" s="19"/>
      <c r="D62" s="76"/>
      <c r="E62" s="76"/>
      <c r="F62" s="76"/>
      <c r="G62" s="76"/>
      <c r="H62" s="31"/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17132240</v>
      </c>
      <c r="E64" s="31">
        <f t="shared" ref="E64:G64" si="5">SUM(E53:E62)</f>
        <v>0</v>
      </c>
      <c r="F64" s="31">
        <f t="shared" si="5"/>
        <v>0</v>
      </c>
      <c r="G64" s="31">
        <f t="shared" si="5"/>
        <v>2256356</v>
      </c>
      <c r="H64" s="31">
        <f>SUM(H53:H62)</f>
        <v>14875884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11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105">
        <v>513131</v>
      </c>
      <c r="E68" s="74">
        <v>0</v>
      </c>
      <c r="F68" s="74">
        <v>0</v>
      </c>
      <c r="G68" s="105">
        <v>513131</v>
      </c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105">
        <v>0</v>
      </c>
      <c r="E69" s="74">
        <v>0</v>
      </c>
      <c r="F69" s="74">
        <v>0</v>
      </c>
      <c r="G69" s="105">
        <v>0</v>
      </c>
      <c r="H69" s="31">
        <f t="shared" ref="H69:H70" si="6">(D69+E69)-F69-G69</f>
        <v>0</v>
      </c>
    </row>
    <row r="70" spans="1:10" ht="18" customHeight="1" x14ac:dyDescent="0.25">
      <c r="A70" s="11" t="s">
        <v>58</v>
      </c>
      <c r="B70" s="197" t="s">
        <v>362</v>
      </c>
      <c r="C70" s="10"/>
      <c r="D70" s="105">
        <v>145295</v>
      </c>
      <c r="E70" s="74">
        <v>0</v>
      </c>
      <c r="F70" s="74">
        <v>0</v>
      </c>
      <c r="G70" s="105">
        <v>145295</v>
      </c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/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/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11" t="s">
        <v>59</v>
      </c>
      <c r="B74" s="10" t="s">
        <v>261</v>
      </c>
      <c r="C74" s="10" t="s">
        <v>248</v>
      </c>
      <c r="D74" s="31">
        <f t="shared" ref="D74:H74" si="7">SUM(D68:D72)</f>
        <v>658426</v>
      </c>
      <c r="E74" s="53">
        <f t="shared" si="7"/>
        <v>0</v>
      </c>
      <c r="F74" s="53">
        <f t="shared" si="7"/>
        <v>0</v>
      </c>
      <c r="G74" s="31">
        <f t="shared" si="7"/>
        <v>658426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11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105">
        <v>274576</v>
      </c>
      <c r="E77" s="198">
        <v>0</v>
      </c>
      <c r="F77" s="196">
        <v>0</v>
      </c>
      <c r="G77" s="105">
        <v>0</v>
      </c>
      <c r="H77" s="31">
        <f>(D77-F77-G77)</f>
        <v>274576</v>
      </c>
    </row>
    <row r="78" spans="1:10" ht="18" customHeight="1" x14ac:dyDescent="0.25">
      <c r="A78" s="11" t="s">
        <v>63</v>
      </c>
      <c r="B78" s="8" t="s">
        <v>64</v>
      </c>
      <c r="D78" s="105">
        <v>0</v>
      </c>
      <c r="E78" s="198">
        <v>0</v>
      </c>
      <c r="F78" s="196">
        <v>0</v>
      </c>
      <c r="G78" s="105">
        <v>0</v>
      </c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105">
        <v>70779</v>
      </c>
      <c r="E79" s="198">
        <v>0</v>
      </c>
      <c r="F79" s="196">
        <v>0</v>
      </c>
      <c r="G79" s="105">
        <v>9614</v>
      </c>
      <c r="H79" s="31">
        <f t="shared" si="8"/>
        <v>61165</v>
      </c>
    </row>
    <row r="80" spans="1:10" ht="18" customHeight="1" x14ac:dyDescent="0.25">
      <c r="A80" s="11" t="s">
        <v>67</v>
      </c>
      <c r="B80" s="8" t="s">
        <v>68</v>
      </c>
      <c r="D80" s="105">
        <v>24716</v>
      </c>
      <c r="E80" s="198">
        <v>0</v>
      </c>
      <c r="F80" s="196">
        <v>0</v>
      </c>
      <c r="G80" s="105">
        <v>4821</v>
      </c>
      <c r="H80" s="31">
        <f t="shared" si="8"/>
        <v>19895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370071</v>
      </c>
      <c r="E82" s="56"/>
      <c r="F82" s="31">
        <f t="shared" si="9"/>
        <v>0</v>
      </c>
      <c r="G82" s="31">
        <f t="shared" si="9"/>
        <v>14435</v>
      </c>
      <c r="H82" s="31">
        <f t="shared" si="9"/>
        <v>355636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11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105">
        <v>0</v>
      </c>
      <c r="E86" s="74">
        <v>0</v>
      </c>
      <c r="F86" s="74">
        <v>0</v>
      </c>
      <c r="G86" s="105">
        <v>0</v>
      </c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105">
        <v>23787</v>
      </c>
      <c r="E87" s="74">
        <v>14867</v>
      </c>
      <c r="F87" s="74">
        <v>0</v>
      </c>
      <c r="G87" s="105">
        <v>7231</v>
      </c>
      <c r="H87" s="31">
        <f t="shared" ref="H87:H93" si="10">(D87+E87)-F87-G87</f>
        <v>31423</v>
      </c>
    </row>
    <row r="88" spans="1:8" ht="18" customHeight="1" x14ac:dyDescent="0.25">
      <c r="A88" s="11" t="s">
        <v>74</v>
      </c>
      <c r="B88" s="8" t="s">
        <v>75</v>
      </c>
      <c r="D88" s="105">
        <v>89531</v>
      </c>
      <c r="E88" s="74">
        <v>55963</v>
      </c>
      <c r="F88" s="74">
        <v>0</v>
      </c>
      <c r="G88" s="105">
        <v>14462</v>
      </c>
      <c r="H88" s="31">
        <f t="shared" si="10"/>
        <v>131032</v>
      </c>
    </row>
    <row r="89" spans="1:8" ht="18" customHeight="1" x14ac:dyDescent="0.25">
      <c r="A89" s="11" t="s">
        <v>76</v>
      </c>
      <c r="B89" s="8" t="s">
        <v>77</v>
      </c>
      <c r="D89" s="105">
        <v>93555</v>
      </c>
      <c r="E89" s="74">
        <v>58472</v>
      </c>
      <c r="F89" s="74">
        <v>0</v>
      </c>
      <c r="G89" s="105">
        <v>0</v>
      </c>
      <c r="H89" s="31">
        <f t="shared" si="10"/>
        <v>152027</v>
      </c>
    </row>
    <row r="90" spans="1:8" ht="18" customHeight="1" x14ac:dyDescent="0.25">
      <c r="A90" s="11" t="s">
        <v>78</v>
      </c>
      <c r="B90" s="8" t="s">
        <v>79</v>
      </c>
      <c r="D90" s="105">
        <v>0</v>
      </c>
      <c r="E90" s="74">
        <v>0</v>
      </c>
      <c r="F90" s="74">
        <v>0</v>
      </c>
      <c r="G90" s="105">
        <v>0</v>
      </c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105">
        <v>259312</v>
      </c>
      <c r="E91" s="74">
        <v>161944</v>
      </c>
      <c r="F91" s="74">
        <v>0</v>
      </c>
      <c r="G91" s="105">
        <v>36155</v>
      </c>
      <c r="H91" s="31">
        <f t="shared" si="10"/>
        <v>385101</v>
      </c>
    </row>
    <row r="92" spans="1:8" ht="18" customHeight="1" x14ac:dyDescent="0.25">
      <c r="A92" s="11" t="s">
        <v>82</v>
      </c>
      <c r="B92" s="8" t="s">
        <v>83</v>
      </c>
      <c r="D92" s="199">
        <v>691</v>
      </c>
      <c r="E92" s="74">
        <v>432</v>
      </c>
      <c r="F92" s="200">
        <v>0</v>
      </c>
      <c r="G92" s="199">
        <v>0</v>
      </c>
      <c r="H92" s="31">
        <f t="shared" si="10"/>
        <v>1123</v>
      </c>
    </row>
    <row r="93" spans="1:8" ht="18" customHeight="1" x14ac:dyDescent="0.25">
      <c r="A93" s="11" t="s">
        <v>84</v>
      </c>
      <c r="B93" s="8" t="s">
        <v>85</v>
      </c>
      <c r="D93" s="105">
        <v>102934</v>
      </c>
      <c r="E93" s="74">
        <v>64334</v>
      </c>
      <c r="F93" s="74">
        <v>0</v>
      </c>
      <c r="G93" s="105">
        <v>2156</v>
      </c>
      <c r="H93" s="31">
        <f t="shared" si="10"/>
        <v>165112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/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/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/>
    </row>
    <row r="97" spans="1:10" ht="18" customHeight="1" x14ac:dyDescent="0.25">
      <c r="A97" s="11"/>
    </row>
    <row r="98" spans="1:10" ht="18" customHeight="1" x14ac:dyDescent="0.25">
      <c r="A98" s="11" t="s">
        <v>88</v>
      </c>
      <c r="B98" s="10" t="s">
        <v>267</v>
      </c>
      <c r="C98" s="10" t="s">
        <v>248</v>
      </c>
      <c r="D98" s="31">
        <f t="shared" ref="D98:H98" si="11">SUM(D86:D96)</f>
        <v>569810</v>
      </c>
      <c r="E98" s="31">
        <f t="shared" si="11"/>
        <v>356012</v>
      </c>
      <c r="F98" s="31">
        <f t="shared" si="11"/>
        <v>0</v>
      </c>
      <c r="G98" s="31">
        <f t="shared" si="11"/>
        <v>60004</v>
      </c>
      <c r="H98" s="31">
        <f t="shared" si="11"/>
        <v>865818</v>
      </c>
      <c r="J98" s="81"/>
    </row>
    <row r="99" spans="1:10" ht="18" customHeight="1" thickBot="1" x14ac:dyDescent="0.3">
      <c r="B99" s="10"/>
      <c r="D99" s="38"/>
      <c r="E99" s="38"/>
      <c r="F99" s="38"/>
      <c r="G99" s="38"/>
      <c r="H99" s="38"/>
    </row>
    <row r="100" spans="1:10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10" ht="18" customHeight="1" x14ac:dyDescent="0.25">
      <c r="A101" s="11" t="s">
        <v>268</v>
      </c>
      <c r="B101" s="10" t="s">
        <v>269</v>
      </c>
    </row>
    <row r="102" spans="1:10" ht="18" customHeight="1" x14ac:dyDescent="0.25">
      <c r="A102" s="11" t="s">
        <v>89</v>
      </c>
      <c r="B102" s="8" t="s">
        <v>90</v>
      </c>
      <c r="D102" s="105">
        <v>120427</v>
      </c>
      <c r="E102" s="74">
        <v>75268</v>
      </c>
      <c r="F102" s="74">
        <v>0</v>
      </c>
      <c r="G102" s="105">
        <v>21693</v>
      </c>
      <c r="H102" s="31">
        <f>(D102+E102)-F102-G102</f>
        <v>174002</v>
      </c>
    </row>
    <row r="103" spans="1:10" ht="18" customHeight="1" x14ac:dyDescent="0.25">
      <c r="A103" s="11" t="s">
        <v>91</v>
      </c>
      <c r="B103" s="8" t="s">
        <v>92</v>
      </c>
      <c r="D103" s="105">
        <v>63024</v>
      </c>
      <c r="E103" s="74">
        <v>39390</v>
      </c>
      <c r="F103" s="74">
        <v>0</v>
      </c>
      <c r="G103" s="105">
        <v>19283</v>
      </c>
      <c r="H103" s="31">
        <f t="shared" ref="H103:H106" si="12">(D103+E103)-F103-G103</f>
        <v>83131</v>
      </c>
    </row>
    <row r="104" spans="1:10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10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10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10" ht="18" customHeight="1" x14ac:dyDescent="0.25">
      <c r="B107" s="10"/>
    </row>
    <row r="108" spans="1:10" ht="18" customHeight="1" x14ac:dyDescent="0.25">
      <c r="A108" s="11" t="s">
        <v>95</v>
      </c>
      <c r="B108" s="10" t="s">
        <v>271</v>
      </c>
      <c r="C108" s="10" t="s">
        <v>248</v>
      </c>
      <c r="D108" s="31">
        <f t="shared" ref="D108:H108" si="13">SUM(D102:D106)</f>
        <v>183451</v>
      </c>
      <c r="E108" s="31">
        <f t="shared" si="13"/>
        <v>114658</v>
      </c>
      <c r="F108" s="31">
        <f t="shared" si="13"/>
        <v>0</v>
      </c>
      <c r="G108" s="31">
        <f t="shared" si="13"/>
        <v>40976</v>
      </c>
      <c r="H108" s="31">
        <f t="shared" si="13"/>
        <v>257133</v>
      </c>
    </row>
    <row r="109" spans="1:10" ht="18" customHeight="1" thickBot="1" x14ac:dyDescent="0.3">
      <c r="A109" s="201"/>
      <c r="B109" s="59"/>
      <c r="C109" s="60"/>
      <c r="D109" s="38"/>
      <c r="E109" s="38"/>
      <c r="F109" s="38"/>
      <c r="G109" s="38"/>
      <c r="H109" s="38"/>
    </row>
    <row r="110" spans="1:10" ht="26.25" x14ac:dyDescent="0.25">
      <c r="A110" s="11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10" ht="18" customHeight="1" x14ac:dyDescent="0.25">
      <c r="A111" s="11" t="s">
        <v>96</v>
      </c>
      <c r="B111" s="10" t="s">
        <v>97</v>
      </c>
      <c r="E111" s="10" t="s">
        <v>275</v>
      </c>
      <c r="F111" s="61">
        <v>8729000</v>
      </c>
      <c r="G111" s="61"/>
      <c r="H111" s="31">
        <f>F111-G111</f>
        <v>8729000</v>
      </c>
    </row>
    <row r="112" spans="1:10" ht="18" customHeight="1" x14ac:dyDescent="0.25">
      <c r="B112" s="10"/>
      <c r="D112" s="10"/>
    </row>
    <row r="113" spans="1:7" ht="18" customHeight="1" x14ac:dyDescent="0.25">
      <c r="A113" s="11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0.62529999999999997</v>
      </c>
      <c r="F114" s="62" t="s">
        <v>280</v>
      </c>
      <c r="G114" s="63">
        <v>0.24590000000000001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202">
        <v>362941000</v>
      </c>
      <c r="F117" s="64"/>
    </row>
    <row r="118" spans="1:7" ht="18" customHeight="1" x14ac:dyDescent="0.25">
      <c r="A118" s="11" t="s">
        <v>100</v>
      </c>
      <c r="B118" s="8" t="s">
        <v>101</v>
      </c>
      <c r="E118" s="202">
        <v>19457000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203">
        <f>SUM(E117:E118)</f>
        <v>382398000</v>
      </c>
      <c r="F119" s="65"/>
    </row>
    <row r="120" spans="1:7" ht="18" customHeight="1" x14ac:dyDescent="0.25">
      <c r="A120" s="11"/>
      <c r="B120" s="10"/>
      <c r="E120" s="204"/>
      <c r="F120" s="19"/>
    </row>
    <row r="121" spans="1:7" ht="18" customHeight="1" x14ac:dyDescent="0.25">
      <c r="A121" s="11" t="s">
        <v>104</v>
      </c>
      <c r="B121" s="10" t="s">
        <v>105</v>
      </c>
      <c r="E121" s="205">
        <v>390538000</v>
      </c>
      <c r="F121" s="64"/>
    </row>
    <row r="122" spans="1:7" ht="18" customHeight="1" x14ac:dyDescent="0.25">
      <c r="A122" s="11"/>
      <c r="E122" s="204"/>
      <c r="F122" s="19"/>
    </row>
    <row r="123" spans="1:7" ht="18" customHeight="1" x14ac:dyDescent="0.25">
      <c r="A123" s="11" t="s">
        <v>106</v>
      </c>
      <c r="B123" s="10" t="s">
        <v>107</v>
      </c>
      <c r="E123" s="205">
        <f>E119-E121</f>
        <v>-8140000</v>
      </c>
      <c r="F123" s="64"/>
    </row>
    <row r="124" spans="1:7" ht="18" customHeight="1" x14ac:dyDescent="0.25">
      <c r="A124" s="11"/>
      <c r="E124" s="204"/>
      <c r="F124" s="19"/>
    </row>
    <row r="125" spans="1:7" ht="18" customHeight="1" x14ac:dyDescent="0.25">
      <c r="A125" s="11" t="s">
        <v>108</v>
      </c>
      <c r="B125" s="10" t="s">
        <v>109</v>
      </c>
      <c r="E125" s="205">
        <v>37347000</v>
      </c>
      <c r="F125" s="64"/>
    </row>
    <row r="126" spans="1:7" ht="18" customHeight="1" x14ac:dyDescent="0.25">
      <c r="A126" s="11"/>
      <c r="E126" s="204"/>
      <c r="F126" s="19"/>
    </row>
    <row r="127" spans="1:7" ht="18" customHeight="1" x14ac:dyDescent="0.25">
      <c r="A127" s="11" t="s">
        <v>110</v>
      </c>
      <c r="B127" s="10" t="s">
        <v>111</v>
      </c>
      <c r="E127" s="205">
        <f>E123+E125</f>
        <v>29207000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11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105">
        <v>270028</v>
      </c>
      <c r="E131" s="74">
        <v>0</v>
      </c>
      <c r="F131" s="74">
        <v>0</v>
      </c>
      <c r="G131" s="105">
        <v>0</v>
      </c>
      <c r="H131" s="31">
        <f>(D131+E131)-F131-G131</f>
        <v>270028</v>
      </c>
    </row>
    <row r="132" spans="1:8" ht="18" customHeight="1" x14ac:dyDescent="0.25">
      <c r="A132" s="11" t="s">
        <v>114</v>
      </c>
      <c r="B132" s="8" t="s">
        <v>115</v>
      </c>
      <c r="D132" s="105">
        <v>602051</v>
      </c>
      <c r="E132" s="74">
        <v>0</v>
      </c>
      <c r="F132" s="74">
        <v>0</v>
      </c>
      <c r="G132" s="105">
        <v>0</v>
      </c>
      <c r="H132" s="31">
        <f t="shared" ref="H132:H135" si="14">(D132+E132)-F132-G132</f>
        <v>602051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11"/>
    </row>
    <row r="137" spans="1:8" ht="18" customHeight="1" x14ac:dyDescent="0.25">
      <c r="A137" s="11" t="s">
        <v>116</v>
      </c>
      <c r="B137" s="10" t="s">
        <v>288</v>
      </c>
      <c r="D137" s="31">
        <f t="shared" ref="D137:H137" si="15">SUM(D131:D135)</f>
        <v>872079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872079</v>
      </c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11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3702522</v>
      </c>
      <c r="E141" s="68">
        <f t="shared" si="16"/>
        <v>1913134</v>
      </c>
      <c r="F141" s="68">
        <f>F36</f>
        <v>495109</v>
      </c>
      <c r="G141" s="68">
        <f t="shared" si="16"/>
        <v>84931</v>
      </c>
      <c r="H141" s="68">
        <f t="shared" si="16"/>
        <v>5035616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4379919</v>
      </c>
      <c r="E142" s="68">
        <f t="shared" si="17"/>
        <v>2737452</v>
      </c>
      <c r="F142" s="68">
        <f>F49</f>
        <v>392502</v>
      </c>
      <c r="G142" s="68">
        <f t="shared" si="17"/>
        <v>15001</v>
      </c>
      <c r="H142" s="68">
        <f t="shared" si="17"/>
        <v>6709868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17132240</v>
      </c>
      <c r="E143" s="68">
        <f t="shared" si="18"/>
        <v>0</v>
      </c>
      <c r="F143" s="68">
        <f>F64</f>
        <v>0</v>
      </c>
      <c r="G143" s="68">
        <f t="shared" si="18"/>
        <v>2256356</v>
      </c>
      <c r="H143" s="68">
        <f t="shared" si="18"/>
        <v>14875884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658426</v>
      </c>
      <c r="E144" s="68">
        <f t="shared" si="19"/>
        <v>0</v>
      </c>
      <c r="F144" s="68">
        <f>F74</f>
        <v>0</v>
      </c>
      <c r="G144" s="68">
        <f t="shared" si="19"/>
        <v>658426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370071</v>
      </c>
      <c r="E145" s="68">
        <f t="shared" si="20"/>
        <v>0</v>
      </c>
      <c r="F145" s="68">
        <f>F82</f>
        <v>0</v>
      </c>
      <c r="G145" s="68">
        <f t="shared" si="20"/>
        <v>14435</v>
      </c>
      <c r="H145" s="68">
        <f t="shared" si="20"/>
        <v>355636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569810</v>
      </c>
      <c r="E146" s="68">
        <f t="shared" si="21"/>
        <v>356012</v>
      </c>
      <c r="F146" s="68">
        <f>F98</f>
        <v>0</v>
      </c>
      <c r="G146" s="68">
        <f t="shared" si="21"/>
        <v>60004</v>
      </c>
      <c r="H146" s="68">
        <f t="shared" si="21"/>
        <v>865818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183451</v>
      </c>
      <c r="E147" s="31">
        <f t="shared" si="22"/>
        <v>114658</v>
      </c>
      <c r="F147" s="31">
        <f>F108</f>
        <v>0</v>
      </c>
      <c r="G147" s="31">
        <f t="shared" si="22"/>
        <v>40976</v>
      </c>
      <c r="H147" s="31">
        <f t="shared" si="22"/>
        <v>257133</v>
      </c>
    </row>
    <row r="148" spans="1:8" ht="18" customHeight="1" x14ac:dyDescent="0.25">
      <c r="A148" s="11" t="s">
        <v>96</v>
      </c>
      <c r="B148" s="10" t="s">
        <v>125</v>
      </c>
      <c r="D148" s="206" t="s">
        <v>126</v>
      </c>
      <c r="E148" s="206" t="s">
        <v>126</v>
      </c>
      <c r="F148" s="206"/>
      <c r="G148" s="206" t="s">
        <v>126</v>
      </c>
      <c r="H148" s="68">
        <f>H111</f>
        <v>8729000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872079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872079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4973153.0329275401</v>
      </c>
      <c r="E150" s="31">
        <f>E18</f>
        <v>0</v>
      </c>
      <c r="F150" s="31">
        <f>F18</f>
        <v>0</v>
      </c>
      <c r="G150" s="31">
        <f>G18</f>
        <v>4841607.7979413792</v>
      </c>
      <c r="H150" s="31">
        <f>H18</f>
        <v>131545.23498616088</v>
      </c>
    </row>
    <row r="151" spans="1:8" ht="18" customHeight="1" x14ac:dyDescent="0.25">
      <c r="B151" s="10"/>
      <c r="D151" s="207"/>
      <c r="E151" s="207"/>
      <c r="F151" s="207"/>
      <c r="G151" s="207"/>
      <c r="H151" s="207"/>
    </row>
    <row r="152" spans="1:8" ht="18" customHeight="1" x14ac:dyDescent="0.25">
      <c r="A152" s="11" t="s">
        <v>128</v>
      </c>
      <c r="B152" s="10" t="s">
        <v>117</v>
      </c>
      <c r="D152" s="70">
        <f t="shared" ref="D152:H152" si="24">SUM(D141:D150)</f>
        <v>32841671.032927539</v>
      </c>
      <c r="E152" s="70">
        <f t="shared" si="24"/>
        <v>5121256</v>
      </c>
      <c r="F152" s="70">
        <f t="shared" si="24"/>
        <v>887611</v>
      </c>
      <c r="G152" s="70">
        <f t="shared" si="24"/>
        <v>7971736.7979413792</v>
      </c>
      <c r="H152" s="70">
        <f t="shared" si="24"/>
        <v>37832579.234986164</v>
      </c>
    </row>
    <row r="153" spans="1:8" ht="18" customHeight="1" x14ac:dyDescent="0.25">
      <c r="H153" s="81"/>
    </row>
    <row r="154" spans="1:8" ht="18" customHeight="1" x14ac:dyDescent="0.25">
      <c r="A154" s="11" t="s">
        <v>290</v>
      </c>
      <c r="B154" s="10" t="s">
        <v>291</v>
      </c>
      <c r="D154" s="208">
        <f>H152/E121</f>
        <v>9.6872978391311898E-2</v>
      </c>
    </row>
    <row r="155" spans="1:8" ht="18" customHeight="1" x14ac:dyDescent="0.25">
      <c r="A155" s="11" t="s">
        <v>292</v>
      </c>
      <c r="B155" s="10" t="s">
        <v>293</v>
      </c>
      <c r="D155" s="208">
        <f>H152/E127</f>
        <v>1.2953257518740768</v>
      </c>
    </row>
  </sheetData>
  <mergeCells count="2">
    <mergeCell ref="C2:D2"/>
    <mergeCell ref="B13:D13"/>
  </mergeCells>
  <hyperlinks>
    <hyperlink ref="C11" r:id="rId1" xr:uid="{F55D3610-7B29-4B4B-A1BA-6CFB7EFBD919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498E-CB15-4690-A00B-1DBDABFAFD19}">
  <dimension ref="A1:R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31.85546875" style="8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6.7109375" customWidth="1"/>
    <col min="10" max="10" width="12.5703125" style="8" bestFit="1" customWidth="1"/>
    <col min="11" max="11" width="9" style="8" bestFit="1" customWidth="1"/>
    <col min="12" max="14" width="9" style="8"/>
    <col min="15" max="15" width="9" style="8" bestFit="1" customWidth="1"/>
    <col min="16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3" t="s">
        <v>189</v>
      </c>
      <c r="D5" s="633"/>
      <c r="E5" s="633"/>
      <c r="F5" s="13"/>
    </row>
    <row r="6" spans="1:8" ht="18" customHeight="1" x14ac:dyDescent="0.25">
      <c r="B6" s="11" t="s">
        <v>405</v>
      </c>
      <c r="C6" s="14">
        <v>210023</v>
      </c>
      <c r="D6" s="14"/>
      <c r="E6" s="14"/>
      <c r="F6" s="15"/>
    </row>
    <row r="7" spans="1:8" ht="18" customHeight="1" x14ac:dyDescent="0.25">
      <c r="B7" s="11" t="s">
        <v>406</v>
      </c>
      <c r="C7" s="16"/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384</v>
      </c>
      <c r="D9" s="12"/>
      <c r="E9" s="12"/>
      <c r="F9" s="13"/>
    </row>
    <row r="10" spans="1:8" ht="18" customHeight="1" x14ac:dyDescent="0.25">
      <c r="B10" s="11" t="s">
        <v>408</v>
      </c>
      <c r="C10" s="650"/>
      <c r="D10" s="650"/>
      <c r="E10" s="650"/>
      <c r="F10" s="21"/>
    </row>
    <row r="11" spans="1:8" ht="18" customHeight="1" x14ac:dyDescent="0.25">
      <c r="B11" s="11" t="s">
        <v>409</v>
      </c>
      <c r="C11" s="644" t="s">
        <v>385</v>
      </c>
      <c r="D11" s="644"/>
      <c r="E11" s="644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9" ht="18" customHeight="1" x14ac:dyDescent="0.25">
      <c r="A17" s="26" t="s">
        <v>242</v>
      </c>
      <c r="B17" s="10" t="s">
        <v>243</v>
      </c>
    </row>
    <row r="18" spans="1:9" ht="18" customHeight="1" x14ac:dyDescent="0.25">
      <c r="A18" s="11" t="s">
        <v>5</v>
      </c>
      <c r="B18" s="8" t="s">
        <v>6</v>
      </c>
      <c r="D18" s="28">
        <v>9228272.9616595339</v>
      </c>
      <c r="E18" s="28"/>
      <c r="F18" s="28"/>
      <c r="G18" s="28">
        <v>8984175.2378974855</v>
      </c>
      <c r="H18" s="209">
        <v>244097.72376204841</v>
      </c>
      <c r="I18" s="83"/>
    </row>
    <row r="19" spans="1:9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9" ht="18" customHeight="1" x14ac:dyDescent="0.25">
      <c r="A20" s="26" t="s">
        <v>245</v>
      </c>
      <c r="B20" s="10" t="s">
        <v>246</v>
      </c>
    </row>
    <row r="21" spans="1:9" ht="18" customHeight="1" x14ac:dyDescent="0.25">
      <c r="A21" s="11" t="s">
        <v>7</v>
      </c>
      <c r="B21" s="8" t="s">
        <v>8</v>
      </c>
      <c r="D21" s="74">
        <v>2045162</v>
      </c>
      <c r="E21" s="74">
        <v>1184669.2</v>
      </c>
      <c r="F21" s="74"/>
      <c r="G21" s="74">
        <v>828606</v>
      </c>
      <c r="H21" s="31">
        <f>(D21+E21)-F21-G21</f>
        <v>2401225.2000000002</v>
      </c>
    </row>
    <row r="22" spans="1:9" ht="18" customHeight="1" x14ac:dyDescent="0.25">
      <c r="A22" s="11" t="s">
        <v>9</v>
      </c>
      <c r="B22" s="8" t="s">
        <v>10</v>
      </c>
      <c r="D22" s="105"/>
      <c r="E22" s="74"/>
      <c r="F22" s="74"/>
      <c r="G22" s="105"/>
      <c r="H22" s="31">
        <f t="shared" ref="H22:H34" si="0">(D22+E22)-F22-G22</f>
        <v>0</v>
      </c>
    </row>
    <row r="23" spans="1:9" ht="18" customHeight="1" x14ac:dyDescent="0.25">
      <c r="A23" s="11" t="s">
        <v>11</v>
      </c>
      <c r="B23" s="8" t="s">
        <v>12</v>
      </c>
      <c r="D23" s="105"/>
      <c r="E23" s="74"/>
      <c r="F23" s="74"/>
      <c r="G23" s="105"/>
      <c r="H23" s="31">
        <f t="shared" si="0"/>
        <v>0</v>
      </c>
    </row>
    <row r="24" spans="1:9" ht="18" customHeight="1" x14ac:dyDescent="0.25">
      <c r="A24" s="11" t="s">
        <v>13</v>
      </c>
      <c r="B24" s="8" t="s">
        <v>14</v>
      </c>
      <c r="D24" s="105">
        <v>747189</v>
      </c>
      <c r="E24" s="105">
        <v>0</v>
      </c>
      <c r="F24" s="74"/>
      <c r="G24" s="105">
        <v>583554</v>
      </c>
      <c r="H24" s="31">
        <f t="shared" si="0"/>
        <v>163635</v>
      </c>
    </row>
    <row r="25" spans="1:9" ht="18" customHeight="1" x14ac:dyDescent="0.25">
      <c r="A25" s="11" t="s">
        <v>15</v>
      </c>
      <c r="B25" s="8" t="s">
        <v>16</v>
      </c>
      <c r="D25" s="105"/>
      <c r="E25" s="74"/>
      <c r="F25" s="74"/>
      <c r="G25" s="105"/>
      <c r="H25" s="31">
        <f t="shared" si="0"/>
        <v>0</v>
      </c>
    </row>
    <row r="26" spans="1:9" ht="18" customHeight="1" x14ac:dyDescent="0.25">
      <c r="A26" s="11" t="s">
        <v>17</v>
      </c>
      <c r="B26" s="8" t="s">
        <v>18</v>
      </c>
      <c r="D26" s="105"/>
      <c r="E26" s="74"/>
      <c r="F26" s="74"/>
      <c r="G26" s="105"/>
      <c r="H26" s="31">
        <f t="shared" si="0"/>
        <v>0</v>
      </c>
    </row>
    <row r="27" spans="1:9" ht="18" customHeight="1" x14ac:dyDescent="0.25">
      <c r="A27" s="11" t="s">
        <v>19</v>
      </c>
      <c r="B27" s="8" t="s">
        <v>20</v>
      </c>
      <c r="D27" s="105"/>
      <c r="E27" s="74"/>
      <c r="F27" s="74"/>
      <c r="G27" s="105"/>
      <c r="H27" s="31">
        <f t="shared" si="0"/>
        <v>0</v>
      </c>
    </row>
    <row r="28" spans="1:9" ht="18" customHeight="1" x14ac:dyDescent="0.25">
      <c r="A28" s="11" t="s">
        <v>21</v>
      </c>
      <c r="B28" s="8" t="s">
        <v>22</v>
      </c>
      <c r="D28" s="105"/>
      <c r="E28" s="74"/>
      <c r="F28" s="74"/>
      <c r="G28" s="105"/>
      <c r="H28" s="31">
        <f t="shared" si="0"/>
        <v>0</v>
      </c>
    </row>
    <row r="29" spans="1:9" ht="18" customHeight="1" x14ac:dyDescent="0.25">
      <c r="A29" s="11" t="s">
        <v>23</v>
      </c>
      <c r="B29" s="8" t="s">
        <v>24</v>
      </c>
      <c r="D29" s="105">
        <v>1265511</v>
      </c>
      <c r="E29" s="105">
        <v>733052.88</v>
      </c>
      <c r="F29" s="74"/>
      <c r="G29" s="61"/>
      <c r="H29" s="31">
        <f t="shared" si="0"/>
        <v>1998563.88</v>
      </c>
    </row>
    <row r="30" spans="1:9" ht="18" customHeight="1" x14ac:dyDescent="0.25">
      <c r="A30" s="11" t="s">
        <v>25</v>
      </c>
      <c r="B30" s="32" t="s">
        <v>190</v>
      </c>
      <c r="D30" s="105">
        <v>51524.69</v>
      </c>
      <c r="E30" s="105">
        <v>29845.91</v>
      </c>
      <c r="F30" s="74"/>
      <c r="G30" s="61"/>
      <c r="H30" s="31">
        <f t="shared" si="0"/>
        <v>81370.600000000006</v>
      </c>
    </row>
    <row r="31" spans="1:9" ht="18" customHeight="1" x14ac:dyDescent="0.25">
      <c r="A31" s="11" t="s">
        <v>26</v>
      </c>
      <c r="B31" s="32"/>
      <c r="D31" s="105"/>
      <c r="E31" s="74"/>
      <c r="F31" s="74"/>
      <c r="G31" s="61"/>
      <c r="H31" s="31">
        <f t="shared" si="0"/>
        <v>0</v>
      </c>
    </row>
    <row r="32" spans="1:9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10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10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10" ht="18" customHeight="1" x14ac:dyDescent="0.25">
      <c r="H35" s="33"/>
    </row>
    <row r="36" spans="1:10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4109386.69</v>
      </c>
      <c r="E36" s="31">
        <f t="shared" si="1"/>
        <v>1947567.99</v>
      </c>
      <c r="F36" s="31">
        <f>SUM(F21:F34)</f>
        <v>0</v>
      </c>
      <c r="G36" s="31">
        <f t="shared" si="1"/>
        <v>1412160</v>
      </c>
      <c r="H36" s="31">
        <f t="shared" si="1"/>
        <v>4644794.68</v>
      </c>
    </row>
    <row r="37" spans="1:10" ht="18" customHeight="1" thickBot="1" x14ac:dyDescent="0.3">
      <c r="B37" s="10"/>
      <c r="D37" s="34"/>
      <c r="E37" s="34"/>
      <c r="F37" s="34"/>
      <c r="G37" s="34"/>
      <c r="H37" s="35"/>
    </row>
    <row r="38" spans="1:10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10" ht="18.75" customHeight="1" x14ac:dyDescent="0.25">
      <c r="A39" s="26" t="s">
        <v>249</v>
      </c>
      <c r="B39" s="10" t="s">
        <v>250</v>
      </c>
    </row>
    <row r="40" spans="1:10" ht="18" customHeight="1" x14ac:dyDescent="0.25">
      <c r="A40" s="11" t="s">
        <v>30</v>
      </c>
      <c r="B40" s="8" t="s">
        <v>31</v>
      </c>
      <c r="D40" s="105">
        <v>8489059</v>
      </c>
      <c r="E40" s="105">
        <v>4917325.24</v>
      </c>
      <c r="F40" s="74"/>
      <c r="G40" s="61">
        <v>10520</v>
      </c>
      <c r="H40" s="31">
        <f>(D40+E40)-F40-G40</f>
        <v>13395864.24</v>
      </c>
      <c r="J40" s="81"/>
    </row>
    <row r="41" spans="1:10" ht="18" customHeight="1" x14ac:dyDescent="0.25">
      <c r="A41" s="11" t="s">
        <v>32</v>
      </c>
      <c r="B41" s="8" t="s">
        <v>33</v>
      </c>
      <c r="D41" s="105">
        <v>2476651.2200000002</v>
      </c>
      <c r="E41" s="105">
        <v>1434611.25</v>
      </c>
      <c r="F41" s="74"/>
      <c r="G41" s="61"/>
      <c r="H41" s="31">
        <f>(D41+E41)-F41-G41</f>
        <v>3911262.47</v>
      </c>
      <c r="J41" s="81"/>
    </row>
    <row r="42" spans="1:10" ht="18" customHeight="1" x14ac:dyDescent="0.25">
      <c r="A42" s="11" t="s">
        <v>34</v>
      </c>
      <c r="B42" s="8" t="s">
        <v>35</v>
      </c>
      <c r="D42" s="105">
        <v>433964</v>
      </c>
      <c r="E42" s="105">
        <v>251375.58</v>
      </c>
      <c r="F42" s="74"/>
      <c r="G42" s="61"/>
      <c r="H42" s="31">
        <f t="shared" ref="H42:H47" si="2">(D42+E42)-F42-G42</f>
        <v>685339.58</v>
      </c>
      <c r="J42" s="81"/>
    </row>
    <row r="43" spans="1:10" ht="18" customHeight="1" x14ac:dyDescent="0.25">
      <c r="A43" s="11" t="s">
        <v>36</v>
      </c>
      <c r="B43" s="8" t="s">
        <v>37</v>
      </c>
      <c r="D43" s="105">
        <v>0</v>
      </c>
      <c r="E43" s="74">
        <v>0</v>
      </c>
      <c r="F43" s="74"/>
      <c r="G43" s="61"/>
      <c r="H43" s="31">
        <f t="shared" si="2"/>
        <v>0</v>
      </c>
      <c r="J43" s="81"/>
    </row>
    <row r="44" spans="1:10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10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10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10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10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11399674.220000001</v>
      </c>
      <c r="E49" s="31">
        <f t="shared" si="3"/>
        <v>6603312.0700000003</v>
      </c>
      <c r="F49" s="31">
        <f>SUM(F40:F47)</f>
        <v>0</v>
      </c>
      <c r="G49" s="31">
        <f t="shared" si="3"/>
        <v>10520</v>
      </c>
      <c r="H49" s="31">
        <f t="shared" si="3"/>
        <v>17992466.289999999</v>
      </c>
    </row>
    <row r="50" spans="1:10" ht="18" customHeight="1" thickBot="1" x14ac:dyDescent="0.3">
      <c r="D50" s="38"/>
      <c r="E50" s="38"/>
      <c r="F50" s="38"/>
      <c r="G50" s="38"/>
      <c r="H50" s="38"/>
    </row>
    <row r="51" spans="1:10" ht="39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10" ht="30.75" customHeight="1" x14ac:dyDescent="0.25">
      <c r="A52" s="26" t="s">
        <v>253</v>
      </c>
      <c r="B52" s="39" t="s">
        <v>254</v>
      </c>
    </row>
    <row r="53" spans="1:10" ht="18" customHeight="1" x14ac:dyDescent="0.2">
      <c r="A53" s="11" t="s">
        <v>42</v>
      </c>
      <c r="B53" s="8" t="s">
        <v>43</v>
      </c>
      <c r="D53" s="105">
        <v>52009331.139999993</v>
      </c>
      <c r="E53" s="105">
        <v>0</v>
      </c>
      <c r="F53" s="76"/>
      <c r="G53" s="105">
        <v>4312543.7500000009</v>
      </c>
      <c r="H53" s="31">
        <f>(D53+E53)-F53-G53</f>
        <v>47696787.389999993</v>
      </c>
      <c r="I53" s="380"/>
      <c r="J53" s="51"/>
    </row>
    <row r="54" spans="1:10" ht="18" customHeight="1" x14ac:dyDescent="0.2">
      <c r="A54" s="11" t="s">
        <v>44</v>
      </c>
      <c r="B54" s="41" t="s">
        <v>386</v>
      </c>
      <c r="D54" s="105">
        <v>1587.87</v>
      </c>
      <c r="E54" s="105">
        <v>0</v>
      </c>
      <c r="F54" s="67"/>
      <c r="G54" s="105">
        <v>0</v>
      </c>
      <c r="H54" s="31">
        <f t="shared" ref="H54:H62" si="4">(D54+E54)-F54-G54</f>
        <v>1587.87</v>
      </c>
      <c r="I54" s="8"/>
    </row>
    <row r="55" spans="1:10" ht="18" customHeight="1" x14ac:dyDescent="0.2">
      <c r="A55" s="11" t="s">
        <v>45</v>
      </c>
      <c r="B55" s="42" t="s">
        <v>446</v>
      </c>
      <c r="D55" s="105">
        <v>1898848.1900000002</v>
      </c>
      <c r="E55" s="105">
        <v>0</v>
      </c>
      <c r="F55" s="105"/>
      <c r="G55" s="105">
        <v>1148389.3999999999</v>
      </c>
      <c r="H55" s="31">
        <f t="shared" si="4"/>
        <v>750458.79000000027</v>
      </c>
      <c r="I55" s="381"/>
    </row>
    <row r="56" spans="1:10" ht="18" customHeight="1" x14ac:dyDescent="0.2">
      <c r="A56" s="11" t="s">
        <v>46</v>
      </c>
      <c r="B56" s="41"/>
      <c r="D56" s="105"/>
      <c r="E56" s="105"/>
      <c r="F56" s="67"/>
      <c r="G56" s="61"/>
      <c r="H56" s="31">
        <f t="shared" si="4"/>
        <v>0</v>
      </c>
      <c r="I56" s="8"/>
    </row>
    <row r="57" spans="1:10" ht="18" customHeight="1" x14ac:dyDescent="0.2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  <c r="I57" s="381"/>
    </row>
    <row r="58" spans="1:10" ht="18" customHeight="1" x14ac:dyDescent="0.25">
      <c r="A58" s="11" t="s">
        <v>48</v>
      </c>
      <c r="B58" s="41"/>
      <c r="D58" s="105"/>
      <c r="E58" s="105"/>
      <c r="F58" s="67"/>
      <c r="G58" s="61"/>
      <c r="H58" s="31">
        <f>(D58+E58)-F58-G58</f>
        <v>0</v>
      </c>
    </row>
    <row r="59" spans="1:10" ht="18" customHeight="1" x14ac:dyDescent="0.25">
      <c r="A59" s="11" t="s">
        <v>49</v>
      </c>
      <c r="B59" s="43"/>
      <c r="D59" s="105"/>
      <c r="E59" s="89"/>
      <c r="F59" s="89"/>
      <c r="G59" s="88"/>
      <c r="H59" s="31">
        <f t="shared" si="4"/>
        <v>0</v>
      </c>
    </row>
    <row r="60" spans="1:10" ht="18" customHeight="1" x14ac:dyDescent="0.25">
      <c r="A60" s="11" t="s">
        <v>50</v>
      </c>
      <c r="B60" s="46"/>
      <c r="C60" s="19"/>
      <c r="D60" s="105"/>
      <c r="E60" s="76"/>
      <c r="F60" s="76"/>
      <c r="G60" s="76"/>
      <c r="H60" s="31">
        <f t="shared" si="4"/>
        <v>0</v>
      </c>
    </row>
    <row r="61" spans="1:10" ht="18" customHeight="1" x14ac:dyDescent="0.25">
      <c r="A61" s="11" t="s">
        <v>51</v>
      </c>
      <c r="B61" s="46" t="s">
        <v>387</v>
      </c>
      <c r="C61" s="19"/>
      <c r="D61" s="105">
        <v>1845895</v>
      </c>
      <c r="E61" s="105">
        <v>1069242.8999999999</v>
      </c>
      <c r="F61" s="88"/>
      <c r="G61" s="105">
        <v>466687</v>
      </c>
      <c r="H61" s="31">
        <f t="shared" si="4"/>
        <v>2448450.9</v>
      </c>
    </row>
    <row r="62" spans="1:10" ht="18" customHeight="1" x14ac:dyDescent="0.25">
      <c r="A62" s="11" t="s">
        <v>52</v>
      </c>
      <c r="B62" s="46"/>
      <c r="C62" s="19"/>
      <c r="D62" s="61"/>
      <c r="E62" s="76"/>
      <c r="F62" s="76"/>
      <c r="G62" s="76"/>
      <c r="H62" s="31">
        <f t="shared" si="4"/>
        <v>0</v>
      </c>
    </row>
    <row r="63" spans="1:10" ht="18" customHeight="1" x14ac:dyDescent="0.25">
      <c r="A63" s="11"/>
      <c r="E63" s="210"/>
      <c r="F63" s="48"/>
    </row>
    <row r="64" spans="1:10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55755662.199999988</v>
      </c>
      <c r="E64" s="31">
        <f t="shared" ref="E64:G64" si="5">SUM(E53:E62)</f>
        <v>1069242.8999999999</v>
      </c>
      <c r="F64" s="31">
        <f t="shared" si="5"/>
        <v>0</v>
      </c>
      <c r="G64" s="31">
        <f t="shared" si="5"/>
        <v>5927620.1500000004</v>
      </c>
      <c r="H64" s="31">
        <f>SUM(H53:H62)</f>
        <v>50897284.949999988</v>
      </c>
      <c r="I64" s="211"/>
      <c r="J64" s="382"/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105">
        <v>52303.3</v>
      </c>
      <c r="E68" s="105">
        <v>30296.91951228556</v>
      </c>
      <c r="F68" s="86"/>
      <c r="G68" s="105">
        <v>0</v>
      </c>
      <c r="H68" s="31">
        <f>(D68+E68)-F68-G68</f>
        <v>82600.219512285563</v>
      </c>
      <c r="J68" s="51"/>
    </row>
    <row r="69" spans="1:10" ht="18" customHeight="1" x14ac:dyDescent="0.25">
      <c r="A69" s="11" t="s">
        <v>56</v>
      </c>
      <c r="B69" s="8" t="s">
        <v>57</v>
      </c>
      <c r="D69" s="212">
        <v>337791</v>
      </c>
      <c r="E69" s="212">
        <v>195666.94</v>
      </c>
      <c r="F69" s="212"/>
      <c r="G69" s="105">
        <v>0</v>
      </c>
      <c r="H69" s="31">
        <f>(D69+E69)-F69-G69</f>
        <v>533457.93999999994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>(D70+E70)-F70-G70</f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ref="H71:H72" si="6">(D71+E71)-F71-G71</f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G74" si="7">SUM(D68:D72)</f>
        <v>390094.3</v>
      </c>
      <c r="E74" s="53">
        <f t="shared" si="7"/>
        <v>225963.85951228556</v>
      </c>
      <c r="F74" s="53">
        <f t="shared" si="7"/>
        <v>0</v>
      </c>
      <c r="G74" s="31">
        <f t="shared" si="7"/>
        <v>0</v>
      </c>
      <c r="H74" s="31">
        <f>SUM(H68:H72)</f>
        <v>616058.15951228549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105">
        <v>39500</v>
      </c>
      <c r="E77" s="105">
        <v>0</v>
      </c>
      <c r="F77" s="86"/>
      <c r="G77" s="105">
        <v>0</v>
      </c>
      <c r="H77" s="31">
        <f>(D77+E77)-F77-G77</f>
        <v>39500</v>
      </c>
    </row>
    <row r="78" spans="1:10" ht="18" customHeight="1" x14ac:dyDescent="0.25">
      <c r="A78" s="11" t="s">
        <v>63</v>
      </c>
      <c r="B78" s="8" t="s">
        <v>64</v>
      </c>
      <c r="D78" s="105">
        <v>64653.49</v>
      </c>
      <c r="E78" s="105">
        <v>37450.82</v>
      </c>
      <c r="F78" s="86"/>
      <c r="G78" s="105">
        <v>441</v>
      </c>
      <c r="H78" s="31">
        <f t="shared" ref="H78:H80" si="8">(D78+E78)-F78-G78</f>
        <v>101663.31</v>
      </c>
    </row>
    <row r="79" spans="1:10" ht="18" customHeight="1" x14ac:dyDescent="0.25">
      <c r="A79" s="11" t="s">
        <v>65</v>
      </c>
      <c r="B79" s="8" t="s">
        <v>66</v>
      </c>
      <c r="D79" s="105">
        <v>9391</v>
      </c>
      <c r="E79" s="105">
        <v>0</v>
      </c>
      <c r="F79" s="86"/>
      <c r="G79" s="105">
        <v>0</v>
      </c>
      <c r="H79" s="31">
        <f t="shared" si="8"/>
        <v>9391</v>
      </c>
    </row>
    <row r="80" spans="1:10" ht="18" customHeight="1" x14ac:dyDescent="0.25">
      <c r="A80" s="11" t="s">
        <v>67</v>
      </c>
      <c r="B80" s="8" t="s">
        <v>68</v>
      </c>
      <c r="D80" s="105">
        <v>6912474</v>
      </c>
      <c r="E80" s="105">
        <v>0</v>
      </c>
      <c r="F80" s="86"/>
      <c r="G80" s="105">
        <v>5366214</v>
      </c>
      <c r="H80" s="31">
        <f t="shared" si="8"/>
        <v>1546260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7026018.4900000002</v>
      </c>
      <c r="E82" s="31">
        <f t="shared" si="9"/>
        <v>37450.82</v>
      </c>
      <c r="F82" s="31">
        <f t="shared" si="9"/>
        <v>0</v>
      </c>
      <c r="G82" s="31">
        <f t="shared" si="9"/>
        <v>5366655</v>
      </c>
      <c r="H82" s="31">
        <f t="shared" si="9"/>
        <v>1696814.31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105">
        <v>0</v>
      </c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105">
        <v>0</v>
      </c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105">
        <v>82860.34</v>
      </c>
      <c r="E88" s="105">
        <v>47997.22</v>
      </c>
      <c r="F88" s="105"/>
      <c r="G88" s="105"/>
      <c r="H88" s="31">
        <f t="shared" si="10"/>
        <v>130857.56</v>
      </c>
    </row>
    <row r="89" spans="1:8" ht="18" customHeight="1" x14ac:dyDescent="0.25">
      <c r="A89" s="11" t="s">
        <v>76</v>
      </c>
      <c r="B89" s="8" t="s">
        <v>77</v>
      </c>
      <c r="D89" s="105">
        <v>25355.46</v>
      </c>
      <c r="E89" s="105">
        <v>14687.26</v>
      </c>
      <c r="F89" s="105"/>
      <c r="G89" s="105"/>
      <c r="H89" s="31">
        <f t="shared" si="10"/>
        <v>40042.720000000001</v>
      </c>
    </row>
    <row r="90" spans="1:8" ht="18" customHeight="1" x14ac:dyDescent="0.25">
      <c r="A90" s="11" t="s">
        <v>78</v>
      </c>
      <c r="B90" s="8" t="s">
        <v>79</v>
      </c>
      <c r="D90" s="213">
        <v>62602</v>
      </c>
      <c r="E90" s="213">
        <v>36262.49</v>
      </c>
      <c r="F90" s="105"/>
      <c r="G90" s="105"/>
      <c r="H90" s="31">
        <f t="shared" si="10"/>
        <v>98864.489999999991</v>
      </c>
    </row>
    <row r="91" spans="1:8" ht="18" customHeight="1" x14ac:dyDescent="0.25">
      <c r="A91" s="11" t="s">
        <v>80</v>
      </c>
      <c r="B91" s="8" t="s">
        <v>81</v>
      </c>
      <c r="D91" s="105">
        <v>1154598</v>
      </c>
      <c r="E91" s="105">
        <v>668806.03470614436</v>
      </c>
      <c r="F91" s="214"/>
      <c r="G91" s="105"/>
      <c r="H91" s="31">
        <f t="shared" si="10"/>
        <v>1823404.0347061444</v>
      </c>
    </row>
    <row r="92" spans="1:8" ht="18" customHeight="1" x14ac:dyDescent="0.25">
      <c r="A92" s="11" t="s">
        <v>82</v>
      </c>
      <c r="B92" s="8" t="s">
        <v>83</v>
      </c>
      <c r="D92" s="105">
        <v>8145</v>
      </c>
      <c r="E92" s="105">
        <v>4718</v>
      </c>
      <c r="F92" s="93"/>
      <c r="G92" s="92"/>
      <c r="H92" s="31">
        <f t="shared" si="10"/>
        <v>12863</v>
      </c>
    </row>
    <row r="93" spans="1:8" ht="18" customHeight="1" x14ac:dyDescent="0.25">
      <c r="A93" s="11" t="s">
        <v>84</v>
      </c>
      <c r="B93" s="8" t="s">
        <v>85</v>
      </c>
      <c r="D93" s="105">
        <v>42388</v>
      </c>
      <c r="E93" s="74">
        <v>24553.439999999999</v>
      </c>
      <c r="F93" s="67"/>
      <c r="G93" s="61"/>
      <c r="H93" s="31">
        <f t="shared" si="10"/>
        <v>66941.440000000002</v>
      </c>
    </row>
    <row r="94" spans="1:8" ht="18" customHeight="1" x14ac:dyDescent="0.25">
      <c r="A94" s="11" t="s">
        <v>86</v>
      </c>
      <c r="B94" s="215"/>
      <c r="D94" s="105"/>
      <c r="E94" s="74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215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215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1375948.8</v>
      </c>
      <c r="E98" s="31">
        <f t="shared" si="11"/>
        <v>797024.44470614428</v>
      </c>
      <c r="F98" s="31">
        <f t="shared" si="11"/>
        <v>0</v>
      </c>
      <c r="G98" s="31">
        <f t="shared" si="11"/>
        <v>0</v>
      </c>
      <c r="H98" s="31">
        <f t="shared" si="11"/>
        <v>2172973.2447061441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322</v>
      </c>
      <c r="D102" s="105">
        <v>1575.2099999999998</v>
      </c>
      <c r="E102" s="105">
        <v>912.44740934027732</v>
      </c>
      <c r="F102" s="67"/>
      <c r="G102" s="61"/>
      <c r="H102" s="31">
        <f t="shared" ref="H102:H106" si="12">(D102+E102)-F102-G102</f>
        <v>2487.6574093402769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si="12"/>
        <v>0</v>
      </c>
    </row>
    <row r="104" spans="1:8" ht="18" customHeight="1" x14ac:dyDescent="0.25">
      <c r="A104" s="11" t="s">
        <v>93</v>
      </c>
      <c r="B104" s="216" t="s">
        <v>130</v>
      </c>
      <c r="D104" s="105">
        <v>9647</v>
      </c>
      <c r="E104" s="105">
        <v>5588.0677229738612</v>
      </c>
      <c r="F104" s="105"/>
      <c r="G104" s="105">
        <v>66</v>
      </c>
      <c r="H104" s="31">
        <f t="shared" si="12"/>
        <v>15169.067722973861</v>
      </c>
    </row>
    <row r="105" spans="1:8" ht="18" customHeight="1" x14ac:dyDescent="0.25">
      <c r="A105" s="11" t="s">
        <v>94</v>
      </c>
      <c r="B105" s="216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216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>SUM(D102:D106)</f>
        <v>11222.21</v>
      </c>
      <c r="E108" s="31">
        <f>SUM(E102:E106)</f>
        <v>6500.5151323141381</v>
      </c>
      <c r="F108" s="31">
        <f t="shared" ref="F108:G108" si="13">SUM(F102:F106)</f>
        <v>0</v>
      </c>
      <c r="G108" s="31">
        <f t="shared" si="13"/>
        <v>66</v>
      </c>
      <c r="H108" s="31">
        <f>SUM(H102:H106)</f>
        <v>17656.725132314139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105">
        <v>4392498.8600000003</v>
      </c>
      <c r="G111" s="61"/>
      <c r="H111" s="31">
        <f>F111-G111</f>
        <v>4392498.8600000003</v>
      </c>
    </row>
    <row r="112" spans="1:8" ht="18" customHeight="1" x14ac:dyDescent="0.25">
      <c r="B112" s="10"/>
      <c r="D112" s="10"/>
    </row>
    <row r="113" spans="1:18" ht="18" customHeight="1" x14ac:dyDescent="0.25">
      <c r="A113" s="26"/>
      <c r="B113" s="10" t="s">
        <v>276</v>
      </c>
    </row>
    <row r="114" spans="1:18" ht="18" customHeight="1" x14ac:dyDescent="0.25">
      <c r="A114" s="11" t="s">
        <v>277</v>
      </c>
      <c r="B114" s="8" t="s">
        <v>278</v>
      </c>
      <c r="D114" s="62" t="s">
        <v>279</v>
      </c>
      <c r="E114" s="63">
        <v>0.57930000000000004</v>
      </c>
      <c r="F114" s="62" t="s">
        <v>280</v>
      </c>
      <c r="G114" s="63"/>
    </row>
    <row r="115" spans="1:18" ht="18" customHeight="1" x14ac:dyDescent="0.25">
      <c r="A115" s="11"/>
      <c r="B115" s="10"/>
      <c r="F115" s="19"/>
    </row>
    <row r="116" spans="1:18" ht="18" customHeight="1" x14ac:dyDescent="0.25">
      <c r="A116" s="11" t="s">
        <v>281</v>
      </c>
      <c r="B116" s="10" t="s">
        <v>282</v>
      </c>
      <c r="F116" s="19"/>
    </row>
    <row r="117" spans="1:18" ht="18" customHeight="1" x14ac:dyDescent="0.25">
      <c r="A117" s="11" t="s">
        <v>98</v>
      </c>
      <c r="B117" s="8" t="s">
        <v>99</v>
      </c>
      <c r="E117" s="105">
        <v>643446000</v>
      </c>
      <c r="F117" s="64"/>
    </row>
    <row r="118" spans="1:18" ht="18" customHeight="1" x14ac:dyDescent="0.25">
      <c r="A118" s="11" t="s">
        <v>100</v>
      </c>
      <c r="B118" s="8" t="s">
        <v>101</v>
      </c>
      <c r="E118" s="105">
        <v>14432000</v>
      </c>
      <c r="F118" s="64"/>
    </row>
    <row r="119" spans="1:18" ht="18" customHeight="1" x14ac:dyDescent="0.25">
      <c r="A119" s="11" t="s">
        <v>102</v>
      </c>
      <c r="B119" s="10" t="s">
        <v>103</v>
      </c>
      <c r="E119" s="31">
        <f>E117+E118</f>
        <v>657878000</v>
      </c>
      <c r="F119" s="65"/>
    </row>
    <row r="120" spans="1:18" ht="18" customHeight="1" x14ac:dyDescent="0.25">
      <c r="A120" s="11"/>
      <c r="B120" s="10"/>
      <c r="E120" s="81"/>
      <c r="F120" s="19"/>
    </row>
    <row r="121" spans="1:18" ht="18" customHeight="1" x14ac:dyDescent="0.25">
      <c r="A121" s="11" t="s">
        <v>104</v>
      </c>
      <c r="B121" s="10" t="s">
        <v>105</v>
      </c>
      <c r="E121" s="105">
        <v>639587000</v>
      </c>
      <c r="F121" s="64"/>
    </row>
    <row r="122" spans="1:18" ht="18" customHeight="1" x14ac:dyDescent="0.25">
      <c r="A122" s="11"/>
      <c r="E122" s="81"/>
      <c r="F122" s="19"/>
    </row>
    <row r="123" spans="1:18" ht="18" customHeight="1" x14ac:dyDescent="0.25">
      <c r="A123" s="11" t="s">
        <v>106</v>
      </c>
      <c r="B123" s="10" t="s">
        <v>107</v>
      </c>
      <c r="E123" s="105">
        <v>18291000</v>
      </c>
      <c r="F123" s="64"/>
    </row>
    <row r="124" spans="1:18" ht="18" customHeight="1" x14ac:dyDescent="0.25">
      <c r="A124" s="11"/>
      <c r="E124" s="81"/>
      <c r="F124" s="19"/>
    </row>
    <row r="125" spans="1:18" ht="18" customHeight="1" x14ac:dyDescent="0.25">
      <c r="A125" s="11" t="s">
        <v>108</v>
      </c>
      <c r="B125" s="10" t="s">
        <v>109</v>
      </c>
      <c r="E125" s="105">
        <v>48779000</v>
      </c>
      <c r="F125" s="64"/>
    </row>
    <row r="126" spans="1:18" ht="18" customHeight="1" x14ac:dyDescent="0.25">
      <c r="A126" s="11"/>
      <c r="E126" s="81"/>
      <c r="F126" s="19"/>
    </row>
    <row r="127" spans="1:18" ht="18" customHeight="1" x14ac:dyDescent="0.25">
      <c r="A127" s="11" t="s">
        <v>110</v>
      </c>
      <c r="B127" s="10" t="s">
        <v>111</v>
      </c>
      <c r="E127" s="105">
        <v>67070000</v>
      </c>
      <c r="F127" s="64"/>
    </row>
    <row r="128" spans="1:18" ht="18" customHeight="1" x14ac:dyDescent="0.25">
      <c r="A128" s="11"/>
      <c r="R128" s="8" t="s">
        <v>447</v>
      </c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G141" si="16">D36</f>
        <v>4109386.69</v>
      </c>
      <c r="E141" s="68">
        <f t="shared" si="16"/>
        <v>1947567.99</v>
      </c>
      <c r="F141" s="68">
        <f>F36</f>
        <v>0</v>
      </c>
      <c r="G141" s="68">
        <f t="shared" si="16"/>
        <v>1412160</v>
      </c>
      <c r="H141" s="68">
        <f>H36</f>
        <v>4644794.68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11399674.220000001</v>
      </c>
      <c r="E142" s="68">
        <f t="shared" si="17"/>
        <v>6603312.0700000003</v>
      </c>
      <c r="F142" s="68">
        <f>F49</f>
        <v>0</v>
      </c>
      <c r="G142" s="68">
        <f t="shared" si="17"/>
        <v>10520</v>
      </c>
      <c r="H142" s="68">
        <f t="shared" si="17"/>
        <v>17992466.289999999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G143" si="18">D64</f>
        <v>55755662.199999988</v>
      </c>
      <c r="E143" s="68">
        <f t="shared" si="18"/>
        <v>1069242.8999999999</v>
      </c>
      <c r="F143" s="68">
        <f>F64</f>
        <v>0</v>
      </c>
      <c r="G143" s="68">
        <f t="shared" si="18"/>
        <v>5927620.1500000004</v>
      </c>
      <c r="H143" s="68">
        <f>H64</f>
        <v>50897284.949999988</v>
      </c>
    </row>
    <row r="144" spans="1:8" ht="18" customHeight="1" x14ac:dyDescent="0.25">
      <c r="A144" s="11" t="s">
        <v>59</v>
      </c>
      <c r="B144" s="10" t="s">
        <v>121</v>
      </c>
      <c r="D144" s="68">
        <f>D74</f>
        <v>390094.3</v>
      </c>
      <c r="E144" s="68">
        <f t="shared" ref="E144:H144" si="19">E74</f>
        <v>225963.85951228556</v>
      </c>
      <c r="F144" s="68">
        <f>F74</f>
        <v>0</v>
      </c>
      <c r="G144" s="68">
        <f t="shared" si="19"/>
        <v>0</v>
      </c>
      <c r="H144" s="68">
        <f t="shared" si="19"/>
        <v>616058.15951228549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7026018.4900000002</v>
      </c>
      <c r="E145" s="68">
        <f t="shared" si="20"/>
        <v>37450.82</v>
      </c>
      <c r="F145" s="68">
        <f>F82</f>
        <v>0</v>
      </c>
      <c r="G145" s="68">
        <f t="shared" si="20"/>
        <v>5366655</v>
      </c>
      <c r="H145" s="68">
        <f t="shared" si="20"/>
        <v>1696814.31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1375948.8</v>
      </c>
      <c r="E146" s="68">
        <f t="shared" si="21"/>
        <v>797024.44470614428</v>
      </c>
      <c r="F146" s="68">
        <f>F98</f>
        <v>0</v>
      </c>
      <c r="G146" s="68">
        <f t="shared" si="21"/>
        <v>0</v>
      </c>
      <c r="H146" s="68">
        <f t="shared" si="21"/>
        <v>2172973.2447061441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11222.21</v>
      </c>
      <c r="E147" s="31">
        <f t="shared" si="22"/>
        <v>6500.5151323141381</v>
      </c>
      <c r="F147" s="31">
        <f>F108</f>
        <v>0</v>
      </c>
      <c r="G147" s="31">
        <f t="shared" si="22"/>
        <v>66</v>
      </c>
      <c r="H147" s="31">
        <f t="shared" si="22"/>
        <v>17656.725132314139</v>
      </c>
    </row>
    <row r="148" spans="1:8" ht="18" customHeight="1" x14ac:dyDescent="0.25">
      <c r="A148" s="11" t="s">
        <v>96</v>
      </c>
      <c r="B148" s="10" t="s">
        <v>125</v>
      </c>
      <c r="D148" s="80">
        <f>F111</f>
        <v>4392498.8600000003</v>
      </c>
      <c r="E148" s="217"/>
      <c r="F148" s="217"/>
      <c r="G148" s="217"/>
      <c r="H148" s="68">
        <f>H111</f>
        <v>4392498.8600000003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9228272.9616595339</v>
      </c>
      <c r="E150" s="31">
        <f>E18</f>
        <v>0</v>
      </c>
      <c r="F150" s="31">
        <f>F18</f>
        <v>0</v>
      </c>
      <c r="G150" s="31">
        <f>G18</f>
        <v>8984175.2378974855</v>
      </c>
      <c r="H150" s="31">
        <f>H18</f>
        <v>244097.72376204841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93688778.731659502</v>
      </c>
      <c r="E152" s="70">
        <f t="shared" ref="E152:H152" si="24">SUM(E141:E150)</f>
        <v>10687062.599350745</v>
      </c>
      <c r="F152" s="70">
        <f t="shared" si="24"/>
        <v>0</v>
      </c>
      <c r="G152" s="70">
        <f t="shared" si="24"/>
        <v>21701196.387897484</v>
      </c>
      <c r="H152" s="70">
        <f t="shared" si="24"/>
        <v>82674644.943112776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0.1292625474612723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1.2326620686314713</v>
      </c>
    </row>
  </sheetData>
  <mergeCells count="5">
    <mergeCell ref="C2:D2"/>
    <mergeCell ref="C5:E5"/>
    <mergeCell ref="C10:E10"/>
    <mergeCell ref="C11:E11"/>
    <mergeCell ref="B13:D13"/>
  </mergeCells>
  <hyperlinks>
    <hyperlink ref="C11:E11" r:id="rId1" display="toshiyoye@luminishealth.org" xr:uid="{F1D164BE-15C3-46E5-A310-C03E0EA5E03E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110F-37B6-4B1C-9036-227D326B6589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 t="s">
        <v>441</v>
      </c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3" t="s">
        <v>132</v>
      </c>
      <c r="D5" s="633"/>
      <c r="E5" s="633"/>
      <c r="F5" s="13"/>
    </row>
    <row r="6" spans="1:8" ht="18" customHeight="1" x14ac:dyDescent="0.25">
      <c r="B6" s="11" t="s">
        <v>405</v>
      </c>
      <c r="C6" s="124">
        <v>210024</v>
      </c>
      <c r="D6" s="14"/>
      <c r="E6" s="14"/>
      <c r="F6" s="15"/>
    </row>
    <row r="7" spans="1:8" ht="18" customHeight="1" x14ac:dyDescent="0.25">
      <c r="B7" s="11" t="s">
        <v>406</v>
      </c>
      <c r="C7" s="16">
        <v>1874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4" t="s">
        <v>311</v>
      </c>
      <c r="D9" s="124" t="s">
        <v>443</v>
      </c>
      <c r="E9" s="124" t="s">
        <v>443</v>
      </c>
      <c r="F9" s="13"/>
    </row>
    <row r="10" spans="1:8" ht="18" customHeight="1" x14ac:dyDescent="0.25">
      <c r="B10" s="11" t="s">
        <v>408</v>
      </c>
      <c r="C10" s="187" t="s">
        <v>312</v>
      </c>
      <c r="D10" s="187" t="s">
        <v>443</v>
      </c>
      <c r="E10" s="187" t="s">
        <v>443</v>
      </c>
      <c r="F10" s="21"/>
    </row>
    <row r="11" spans="1:8" ht="18" customHeight="1" x14ac:dyDescent="0.25">
      <c r="B11" s="11" t="s">
        <v>409</v>
      </c>
      <c r="C11" s="651" t="s">
        <v>313</v>
      </c>
      <c r="D11" s="651"/>
      <c r="E11" s="65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18">
        <v>6168737.441270777</v>
      </c>
      <c r="E18" s="218"/>
      <c r="F18" s="218"/>
      <c r="G18" s="218">
        <v>6005567.7155641438</v>
      </c>
      <c r="H18" s="218">
        <v>163169.72570663318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125">
        <v>174814</v>
      </c>
      <c r="E21" s="126">
        <v>19658</v>
      </c>
      <c r="F21" s="126"/>
      <c r="G21" s="125"/>
      <c r="H21" s="31">
        <v>194472</v>
      </c>
    </row>
    <row r="22" spans="1:8" ht="18" customHeight="1" x14ac:dyDescent="0.25">
      <c r="A22" s="11" t="s">
        <v>9</v>
      </c>
      <c r="B22" s="8" t="s">
        <v>10</v>
      </c>
      <c r="D22" s="125"/>
      <c r="E22" s="126"/>
      <c r="F22" s="126"/>
      <c r="G22" s="125"/>
      <c r="H22" s="31">
        <v>0</v>
      </c>
    </row>
    <row r="23" spans="1:8" ht="18" customHeight="1" x14ac:dyDescent="0.25">
      <c r="A23" s="11" t="s">
        <v>11</v>
      </c>
      <c r="B23" s="8" t="s">
        <v>12</v>
      </c>
      <c r="D23" s="125"/>
      <c r="E23" s="126"/>
      <c r="F23" s="126"/>
      <c r="G23" s="125"/>
      <c r="H23" s="31">
        <v>0</v>
      </c>
    </row>
    <row r="24" spans="1:8" ht="18" customHeight="1" x14ac:dyDescent="0.25">
      <c r="A24" s="11" t="s">
        <v>13</v>
      </c>
      <c r="B24" s="8" t="s">
        <v>14</v>
      </c>
      <c r="D24" s="125"/>
      <c r="E24" s="126"/>
      <c r="F24" s="126"/>
      <c r="G24" s="125"/>
      <c r="H24" s="31">
        <v>0</v>
      </c>
    </row>
    <row r="25" spans="1:8" ht="18" customHeight="1" x14ac:dyDescent="0.25">
      <c r="A25" s="11" t="s">
        <v>15</v>
      </c>
      <c r="B25" s="8" t="s">
        <v>16</v>
      </c>
      <c r="D25" s="125">
        <v>216468</v>
      </c>
      <c r="E25" s="126">
        <v>140595</v>
      </c>
      <c r="F25" s="126"/>
      <c r="G25" s="125">
        <v>32689</v>
      </c>
      <c r="H25" s="31">
        <v>324374</v>
      </c>
    </row>
    <row r="26" spans="1:8" ht="18" customHeight="1" x14ac:dyDescent="0.25">
      <c r="A26" s="11" t="s">
        <v>17</v>
      </c>
      <c r="B26" s="8" t="s">
        <v>18</v>
      </c>
      <c r="D26" s="125">
        <v>71008</v>
      </c>
      <c r="E26" s="126"/>
      <c r="F26" s="126"/>
      <c r="G26" s="125"/>
      <c r="H26" s="31">
        <v>71008</v>
      </c>
    </row>
    <row r="27" spans="1:8" ht="18" customHeight="1" x14ac:dyDescent="0.25">
      <c r="A27" s="11" t="s">
        <v>19</v>
      </c>
      <c r="B27" s="8" t="s">
        <v>20</v>
      </c>
      <c r="D27" s="125"/>
      <c r="E27" s="126"/>
      <c r="F27" s="126"/>
      <c r="G27" s="125"/>
      <c r="H27" s="31">
        <v>0</v>
      </c>
    </row>
    <row r="28" spans="1:8" ht="18" customHeight="1" x14ac:dyDescent="0.25">
      <c r="A28" s="11" t="s">
        <v>21</v>
      </c>
      <c r="B28" s="8" t="s">
        <v>22</v>
      </c>
      <c r="D28" s="125"/>
      <c r="E28" s="126"/>
      <c r="F28" s="126"/>
      <c r="G28" s="125"/>
      <c r="H28" s="31">
        <v>0</v>
      </c>
    </row>
    <row r="29" spans="1:8" ht="18" customHeight="1" x14ac:dyDescent="0.25">
      <c r="A29" s="11" t="s">
        <v>23</v>
      </c>
      <c r="B29" s="8" t="s">
        <v>24</v>
      </c>
      <c r="D29" s="125">
        <v>695586</v>
      </c>
      <c r="E29" s="126">
        <v>20893</v>
      </c>
      <c r="F29" s="126"/>
      <c r="G29" s="125"/>
      <c r="H29" s="31">
        <v>716479</v>
      </c>
    </row>
    <row r="30" spans="1:8" ht="18" customHeight="1" x14ac:dyDescent="0.25">
      <c r="A30" s="11" t="s">
        <v>25</v>
      </c>
      <c r="B30" s="32"/>
      <c r="D30" s="125"/>
      <c r="E30" s="126"/>
      <c r="F30" s="126"/>
      <c r="G30" s="125"/>
      <c r="H30" s="31">
        <v>0</v>
      </c>
    </row>
    <row r="31" spans="1:8" ht="18" customHeight="1" x14ac:dyDescent="0.25">
      <c r="A31" s="11" t="s">
        <v>26</v>
      </c>
      <c r="B31" s="32"/>
      <c r="D31" s="125"/>
      <c r="E31" s="126"/>
      <c r="F31" s="126"/>
      <c r="G31" s="125"/>
      <c r="H31" s="31">
        <v>0</v>
      </c>
    </row>
    <row r="32" spans="1:8" ht="18" customHeight="1" x14ac:dyDescent="0.25">
      <c r="A32" s="11" t="s">
        <v>27</v>
      </c>
      <c r="B32" s="32"/>
      <c r="D32" s="125"/>
      <c r="E32" s="126"/>
      <c r="F32" s="126"/>
      <c r="G32" s="125"/>
      <c r="H32" s="31">
        <v>0</v>
      </c>
    </row>
    <row r="33" spans="1:8" ht="18" customHeight="1" x14ac:dyDescent="0.25">
      <c r="A33" s="11" t="s">
        <v>294</v>
      </c>
      <c r="B33" s="32"/>
      <c r="D33" s="125"/>
      <c r="E33" s="126"/>
      <c r="F33" s="126"/>
      <c r="G33" s="125"/>
      <c r="H33" s="31">
        <v>0</v>
      </c>
    </row>
    <row r="34" spans="1:8" ht="18" customHeight="1" x14ac:dyDescent="0.25">
      <c r="A34" s="11" t="s">
        <v>28</v>
      </c>
      <c r="B34" s="32"/>
      <c r="D34" s="125"/>
      <c r="E34" s="126"/>
      <c r="F34" s="126"/>
      <c r="G34" s="125"/>
      <c r="H34" s="31">
        <v>0</v>
      </c>
    </row>
    <row r="35" spans="1:8" ht="18" customHeight="1" x14ac:dyDescent="0.25">
      <c r="D35" s="127"/>
      <c r="E35" s="127"/>
      <c r="F35" s="127"/>
      <c r="G35" s="127"/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128">
        <v>1157876</v>
      </c>
      <c r="E36" s="128">
        <v>181146</v>
      </c>
      <c r="F36" s="128">
        <v>0</v>
      </c>
      <c r="G36" s="128">
        <v>32689</v>
      </c>
      <c r="H36" s="31">
        <v>1306333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125">
        <v>10681763</v>
      </c>
      <c r="E40" s="126">
        <v>6953828</v>
      </c>
      <c r="F40" s="126"/>
      <c r="G40" s="125"/>
      <c r="H40" s="31">
        <v>17635591</v>
      </c>
    </row>
    <row r="41" spans="1:8" ht="18" customHeight="1" x14ac:dyDescent="0.25">
      <c r="A41" s="11" t="s">
        <v>32</v>
      </c>
      <c r="B41" s="8" t="s">
        <v>33</v>
      </c>
      <c r="D41" s="125">
        <v>222784</v>
      </c>
      <c r="E41" s="126">
        <v>145032</v>
      </c>
      <c r="F41" s="126"/>
      <c r="G41" s="125"/>
      <c r="H41" s="31">
        <v>367816</v>
      </c>
    </row>
    <row r="42" spans="1:8" ht="18" customHeight="1" x14ac:dyDescent="0.25">
      <c r="A42" s="11" t="s">
        <v>34</v>
      </c>
      <c r="B42" s="8" t="s">
        <v>35</v>
      </c>
      <c r="D42" s="125">
        <v>3251</v>
      </c>
      <c r="E42" s="126">
        <v>2117</v>
      </c>
      <c r="F42" s="126"/>
      <c r="G42" s="125"/>
      <c r="H42" s="31">
        <v>5368</v>
      </c>
    </row>
    <row r="43" spans="1:8" ht="18" customHeight="1" x14ac:dyDescent="0.25">
      <c r="A43" s="11" t="s">
        <v>36</v>
      </c>
      <c r="B43" s="8" t="s">
        <v>37</v>
      </c>
      <c r="D43" s="125"/>
      <c r="E43" s="126"/>
      <c r="F43" s="126"/>
      <c r="G43" s="125"/>
      <c r="H43" s="31">
        <v>0</v>
      </c>
    </row>
    <row r="44" spans="1:8" ht="18" customHeight="1" x14ac:dyDescent="0.25">
      <c r="A44" s="11" t="s">
        <v>38</v>
      </c>
      <c r="B44" s="32"/>
      <c r="D44" s="131"/>
      <c r="E44" s="132"/>
      <c r="F44" s="132"/>
      <c r="G44" s="131"/>
      <c r="H44" s="31">
        <v>0</v>
      </c>
    </row>
    <row r="45" spans="1:8" ht="18" customHeight="1" x14ac:dyDescent="0.25">
      <c r="A45" s="11" t="s">
        <v>39</v>
      </c>
      <c r="B45" s="32"/>
      <c r="D45" s="125"/>
      <c r="E45" s="126"/>
      <c r="F45" s="126"/>
      <c r="G45" s="125"/>
      <c r="H45" s="31">
        <v>0</v>
      </c>
    </row>
    <row r="46" spans="1:8" ht="18" customHeight="1" x14ac:dyDescent="0.25">
      <c r="A46" s="11" t="s">
        <v>40</v>
      </c>
      <c r="B46" s="32"/>
      <c r="D46" s="125"/>
      <c r="E46" s="126"/>
      <c r="F46" s="126"/>
      <c r="G46" s="125"/>
      <c r="H46" s="31">
        <v>0</v>
      </c>
    </row>
    <row r="47" spans="1:8" ht="18" customHeight="1" x14ac:dyDescent="0.25">
      <c r="A47" s="11" t="s">
        <v>251</v>
      </c>
      <c r="B47" s="32"/>
      <c r="D47" s="125"/>
      <c r="E47" s="126"/>
      <c r="F47" s="126"/>
      <c r="G47" s="125"/>
      <c r="H47" s="31">
        <v>0</v>
      </c>
    </row>
    <row r="48" spans="1:8" ht="18" customHeight="1" x14ac:dyDescent="0.25">
      <c r="D48" s="127"/>
      <c r="E48" s="127"/>
      <c r="F48" s="127"/>
      <c r="G48" s="127"/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128">
        <v>10907798</v>
      </c>
      <c r="E49" s="128">
        <v>7100977</v>
      </c>
      <c r="F49" s="128">
        <v>0</v>
      </c>
      <c r="G49" s="128">
        <v>0</v>
      </c>
      <c r="H49" s="31">
        <v>18008775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33">
        <v>24824499</v>
      </c>
      <c r="E53" s="133"/>
      <c r="F53" s="133"/>
      <c r="G53" s="133">
        <v>15045694</v>
      </c>
      <c r="H53" s="31">
        <v>9778805</v>
      </c>
    </row>
    <row r="54" spans="1:8" ht="18" customHeight="1" x14ac:dyDescent="0.25">
      <c r="A54" s="11" t="s">
        <v>44</v>
      </c>
      <c r="B54" s="41"/>
      <c r="D54" s="125"/>
      <c r="E54" s="126"/>
      <c r="F54" s="126"/>
      <c r="G54" s="125"/>
      <c r="H54" s="31">
        <v>0</v>
      </c>
    </row>
    <row r="55" spans="1:8" ht="18" customHeight="1" x14ac:dyDescent="0.25">
      <c r="A55" s="11" t="s">
        <v>45</v>
      </c>
      <c r="B55" s="42"/>
      <c r="D55" s="125"/>
      <c r="E55" s="126"/>
      <c r="F55" s="126"/>
      <c r="G55" s="125"/>
      <c r="H55" s="31">
        <v>0</v>
      </c>
    </row>
    <row r="56" spans="1:8" ht="18" customHeight="1" x14ac:dyDescent="0.25">
      <c r="A56" s="11" t="s">
        <v>46</v>
      </c>
      <c r="B56" s="41"/>
      <c r="D56" s="125"/>
      <c r="E56" s="126"/>
      <c r="F56" s="126"/>
      <c r="G56" s="125"/>
      <c r="H56" s="31">
        <v>0</v>
      </c>
    </row>
    <row r="57" spans="1:8" ht="18" customHeight="1" x14ac:dyDescent="0.25">
      <c r="A57" s="11" t="s">
        <v>47</v>
      </c>
      <c r="B57" s="41"/>
      <c r="D57" s="125"/>
      <c r="E57" s="126"/>
      <c r="F57" s="126"/>
      <c r="G57" s="125"/>
      <c r="H57" s="31">
        <v>0</v>
      </c>
    </row>
    <row r="58" spans="1:8" ht="18" customHeight="1" x14ac:dyDescent="0.25">
      <c r="A58" s="11" t="s">
        <v>48</v>
      </c>
      <c r="B58" s="41"/>
      <c r="D58" s="125"/>
      <c r="E58" s="126"/>
      <c r="F58" s="126"/>
      <c r="G58" s="125"/>
      <c r="H58" s="31">
        <v>0</v>
      </c>
    </row>
    <row r="59" spans="1:8" ht="18" customHeight="1" x14ac:dyDescent="0.25">
      <c r="A59" s="11" t="s">
        <v>49</v>
      </c>
      <c r="B59" s="43"/>
      <c r="D59" s="134"/>
      <c r="E59" s="135"/>
      <c r="F59" s="135"/>
      <c r="G59" s="134"/>
      <c r="H59" s="31">
        <v>0</v>
      </c>
    </row>
    <row r="60" spans="1:8" ht="18" customHeight="1" x14ac:dyDescent="0.25">
      <c r="A60" s="11" t="s">
        <v>50</v>
      </c>
      <c r="B60" s="46"/>
      <c r="C60" s="19"/>
      <c r="D60" s="133"/>
      <c r="E60" s="133"/>
      <c r="F60" s="133"/>
      <c r="G60" s="133"/>
      <c r="H60" s="31">
        <v>0</v>
      </c>
    </row>
    <row r="61" spans="1:8" ht="18" customHeight="1" x14ac:dyDescent="0.25">
      <c r="A61" s="11" t="s">
        <v>51</v>
      </c>
      <c r="B61" s="46"/>
      <c r="C61" s="19"/>
      <c r="D61" s="133"/>
      <c r="E61" s="133"/>
      <c r="F61" s="133"/>
      <c r="G61" s="133"/>
      <c r="H61" s="31">
        <v>0</v>
      </c>
    </row>
    <row r="62" spans="1:8" ht="18" customHeight="1" x14ac:dyDescent="0.25">
      <c r="A62" s="11" t="s">
        <v>52</v>
      </c>
      <c r="B62" s="46"/>
      <c r="C62" s="19"/>
      <c r="D62" s="133"/>
      <c r="E62" s="133"/>
      <c r="F62" s="133"/>
      <c r="G62" s="133"/>
      <c r="H62" s="31"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v>24824499</v>
      </c>
      <c r="E64" s="31">
        <v>0</v>
      </c>
      <c r="F64" s="31">
        <v>0</v>
      </c>
      <c r="G64" s="31">
        <v>15045694</v>
      </c>
      <c r="H64" s="31">
        <v>9778805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125">
        <v>1964680</v>
      </c>
      <c r="E68" s="126">
        <v>1279007</v>
      </c>
      <c r="F68" s="126"/>
      <c r="G68" s="125">
        <v>36945</v>
      </c>
      <c r="H68" s="31">
        <v>3206742</v>
      </c>
      <c r="J68" s="51"/>
    </row>
    <row r="69" spans="1:10" ht="18" customHeight="1" x14ac:dyDescent="0.25">
      <c r="A69" s="11" t="s">
        <v>56</v>
      </c>
      <c r="B69" s="8" t="s">
        <v>57</v>
      </c>
      <c r="D69" s="125"/>
      <c r="E69" s="126"/>
      <c r="F69" s="126"/>
      <c r="G69" s="125"/>
      <c r="H69" s="31">
        <v>0</v>
      </c>
    </row>
    <row r="70" spans="1:10" ht="18" customHeight="1" x14ac:dyDescent="0.25">
      <c r="A70" s="11" t="s">
        <v>58</v>
      </c>
      <c r="B70" s="41"/>
      <c r="C70" s="10"/>
      <c r="D70" s="134"/>
      <c r="E70" s="126"/>
      <c r="F70" s="135"/>
      <c r="G70" s="134"/>
      <c r="H70" s="31">
        <v>0</v>
      </c>
    </row>
    <row r="71" spans="1:10" ht="18" customHeight="1" x14ac:dyDescent="0.25">
      <c r="A71" s="11" t="s">
        <v>259</v>
      </c>
      <c r="B71" s="41"/>
      <c r="C71" s="10"/>
      <c r="D71" s="134"/>
      <c r="E71" s="126"/>
      <c r="F71" s="135"/>
      <c r="G71" s="134"/>
      <c r="H71" s="31">
        <v>0</v>
      </c>
    </row>
    <row r="72" spans="1:10" ht="18" customHeight="1" x14ac:dyDescent="0.25">
      <c r="A72" s="11" t="s">
        <v>260</v>
      </c>
      <c r="B72" s="42"/>
      <c r="C72" s="10"/>
      <c r="D72" s="125"/>
      <c r="E72" s="126"/>
      <c r="F72" s="126"/>
      <c r="G72" s="125"/>
      <c r="H72" s="31"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v>1964680</v>
      </c>
      <c r="E74" s="53">
        <v>1279007</v>
      </c>
      <c r="F74" s="53">
        <v>0</v>
      </c>
      <c r="G74" s="31">
        <v>36945</v>
      </c>
      <c r="H74" s="31">
        <v>3206742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125">
        <v>130640</v>
      </c>
      <c r="E77" s="141"/>
      <c r="F77" s="132"/>
      <c r="G77" s="125"/>
      <c r="H77" s="31">
        <v>130640</v>
      </c>
    </row>
    <row r="78" spans="1:10" ht="18" customHeight="1" x14ac:dyDescent="0.25">
      <c r="A78" s="11" t="s">
        <v>63</v>
      </c>
      <c r="B78" s="8" t="s">
        <v>64</v>
      </c>
      <c r="D78" s="125"/>
      <c r="E78" s="141"/>
      <c r="F78" s="132"/>
      <c r="G78" s="125"/>
      <c r="H78" s="31">
        <v>0</v>
      </c>
    </row>
    <row r="79" spans="1:10" ht="18" customHeight="1" x14ac:dyDescent="0.25">
      <c r="A79" s="11" t="s">
        <v>65</v>
      </c>
      <c r="B79" s="8" t="s">
        <v>66</v>
      </c>
      <c r="D79" s="125">
        <v>21726</v>
      </c>
      <c r="E79" s="141">
        <v>4100</v>
      </c>
      <c r="F79" s="132"/>
      <c r="G79" s="125"/>
      <c r="H79" s="31">
        <v>25826</v>
      </c>
    </row>
    <row r="80" spans="1:10" ht="18" customHeight="1" x14ac:dyDescent="0.25">
      <c r="A80" s="11" t="s">
        <v>67</v>
      </c>
      <c r="B80" s="8" t="s">
        <v>68</v>
      </c>
      <c r="D80" s="125"/>
      <c r="E80" s="141"/>
      <c r="F80" s="132"/>
      <c r="G80" s="125"/>
      <c r="H80" s="31"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v>152366</v>
      </c>
      <c r="E82" s="198">
        <v>4100</v>
      </c>
      <c r="F82" s="31">
        <v>0</v>
      </c>
      <c r="G82" s="31">
        <v>0</v>
      </c>
      <c r="H82" s="31">
        <v>156466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125">
        <v>35704</v>
      </c>
      <c r="E86" s="126"/>
      <c r="F86" s="126"/>
      <c r="G86" s="125"/>
      <c r="H86" s="31">
        <v>35704</v>
      </c>
    </row>
    <row r="87" spans="1:8" ht="18" customHeight="1" x14ac:dyDescent="0.25">
      <c r="A87" s="11" t="s">
        <v>72</v>
      </c>
      <c r="B87" s="8" t="s">
        <v>73</v>
      </c>
      <c r="D87" s="125"/>
      <c r="E87" s="126"/>
      <c r="F87" s="126"/>
      <c r="G87" s="125"/>
      <c r="H87" s="31">
        <v>0</v>
      </c>
    </row>
    <row r="88" spans="1:8" ht="18" customHeight="1" x14ac:dyDescent="0.25">
      <c r="A88" s="11" t="s">
        <v>74</v>
      </c>
      <c r="B88" s="8" t="s">
        <v>75</v>
      </c>
      <c r="D88" s="125"/>
      <c r="E88" s="126"/>
      <c r="F88" s="126"/>
      <c r="G88" s="125"/>
      <c r="H88" s="31">
        <v>0</v>
      </c>
    </row>
    <row r="89" spans="1:8" ht="18" customHeight="1" x14ac:dyDescent="0.25">
      <c r="A89" s="11" t="s">
        <v>76</v>
      </c>
      <c r="B89" s="8" t="s">
        <v>77</v>
      </c>
      <c r="D89" s="125"/>
      <c r="E89" s="126"/>
      <c r="F89" s="126"/>
      <c r="G89" s="125"/>
      <c r="H89" s="31">
        <v>0</v>
      </c>
    </row>
    <row r="90" spans="1:8" ht="18" customHeight="1" x14ac:dyDescent="0.25">
      <c r="A90" s="11" t="s">
        <v>78</v>
      </c>
      <c r="B90" s="8" t="s">
        <v>79</v>
      </c>
      <c r="D90" s="125"/>
      <c r="E90" s="126"/>
      <c r="F90" s="126"/>
      <c r="G90" s="125"/>
      <c r="H90" s="31">
        <v>0</v>
      </c>
    </row>
    <row r="91" spans="1:8" ht="18" customHeight="1" x14ac:dyDescent="0.25">
      <c r="A91" s="11" t="s">
        <v>80</v>
      </c>
      <c r="B91" s="8" t="s">
        <v>81</v>
      </c>
      <c r="D91" s="125"/>
      <c r="E91" s="126"/>
      <c r="F91" s="126"/>
      <c r="G91" s="125"/>
      <c r="H91" s="31">
        <v>0</v>
      </c>
    </row>
    <row r="92" spans="1:8" ht="18" customHeight="1" x14ac:dyDescent="0.25">
      <c r="A92" s="11" t="s">
        <v>82</v>
      </c>
      <c r="B92" s="8" t="s">
        <v>83</v>
      </c>
      <c r="D92" s="144">
        <v>35138</v>
      </c>
      <c r="E92" s="126"/>
      <c r="F92" s="145"/>
      <c r="G92" s="144"/>
      <c r="H92" s="31">
        <v>35138</v>
      </c>
    </row>
    <row r="93" spans="1:8" ht="18" customHeight="1" x14ac:dyDescent="0.25">
      <c r="A93" s="11" t="s">
        <v>84</v>
      </c>
      <c r="B93" s="8" t="s">
        <v>85</v>
      </c>
      <c r="D93" s="125">
        <v>9167</v>
      </c>
      <c r="E93" s="126">
        <v>5968</v>
      </c>
      <c r="F93" s="126"/>
      <c r="G93" s="125"/>
      <c r="H93" s="31">
        <v>15135</v>
      </c>
    </row>
    <row r="94" spans="1:8" ht="18" customHeight="1" x14ac:dyDescent="0.25">
      <c r="A94" s="11" t="s">
        <v>86</v>
      </c>
      <c r="B94" s="41"/>
      <c r="D94" s="125"/>
      <c r="E94" s="126"/>
      <c r="F94" s="126"/>
      <c r="G94" s="125"/>
      <c r="H94" s="31">
        <v>0</v>
      </c>
    </row>
    <row r="95" spans="1:8" ht="18" customHeight="1" x14ac:dyDescent="0.25">
      <c r="A95" s="11" t="s">
        <v>87</v>
      </c>
      <c r="B95" s="41"/>
      <c r="D95" s="125"/>
      <c r="E95" s="126"/>
      <c r="F95" s="126"/>
      <c r="G95" s="125"/>
      <c r="H95" s="31">
        <v>0</v>
      </c>
    </row>
    <row r="96" spans="1:8" ht="18" customHeight="1" x14ac:dyDescent="0.25">
      <c r="A96" s="11" t="s">
        <v>266</v>
      </c>
      <c r="B96" s="41"/>
      <c r="D96" s="125"/>
      <c r="E96" s="126"/>
      <c r="F96" s="126"/>
      <c r="G96" s="125"/>
      <c r="H96" s="31"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v>80009</v>
      </c>
      <c r="E98" s="31">
        <v>5968</v>
      </c>
      <c r="F98" s="31">
        <v>0</v>
      </c>
      <c r="G98" s="31">
        <v>0</v>
      </c>
      <c r="H98" s="31">
        <v>85977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125">
        <v>828247</v>
      </c>
      <c r="E102" s="126">
        <v>358326</v>
      </c>
      <c r="F102" s="126"/>
      <c r="G102" s="125">
        <v>54259</v>
      </c>
      <c r="H102" s="31">
        <v>1132314</v>
      </c>
    </row>
    <row r="103" spans="1:8" ht="18" customHeight="1" x14ac:dyDescent="0.25">
      <c r="A103" s="11" t="s">
        <v>91</v>
      </c>
      <c r="B103" s="8" t="s">
        <v>92</v>
      </c>
      <c r="D103" s="125">
        <v>3587</v>
      </c>
      <c r="E103" s="126">
        <v>1601</v>
      </c>
      <c r="F103" s="126"/>
      <c r="G103" s="125"/>
      <c r="H103" s="31">
        <v>5188</v>
      </c>
    </row>
    <row r="104" spans="1:8" ht="18" customHeight="1" x14ac:dyDescent="0.25">
      <c r="A104" s="11" t="s">
        <v>93</v>
      </c>
      <c r="B104" s="41" t="s">
        <v>448</v>
      </c>
      <c r="D104" s="125">
        <v>78806</v>
      </c>
      <c r="E104" s="126"/>
      <c r="F104" s="126"/>
      <c r="G104" s="125"/>
      <c r="H104" s="31">
        <v>78806</v>
      </c>
    </row>
    <row r="105" spans="1:8" ht="18" customHeight="1" x14ac:dyDescent="0.25">
      <c r="A105" s="11" t="s">
        <v>94</v>
      </c>
      <c r="B105" s="41"/>
      <c r="D105" s="125"/>
      <c r="E105" s="126"/>
      <c r="F105" s="126"/>
      <c r="G105" s="125"/>
      <c r="H105" s="31">
        <v>0</v>
      </c>
    </row>
    <row r="106" spans="1:8" ht="18" customHeight="1" x14ac:dyDescent="0.25">
      <c r="A106" s="11" t="s">
        <v>270</v>
      </c>
      <c r="B106" s="41"/>
      <c r="D106" s="125"/>
      <c r="E106" s="126"/>
      <c r="F106" s="126"/>
      <c r="G106" s="125"/>
      <c r="H106" s="31"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v>910640</v>
      </c>
      <c r="E108" s="31">
        <v>359927</v>
      </c>
      <c r="F108" s="31">
        <v>0</v>
      </c>
      <c r="G108" s="31">
        <v>54259</v>
      </c>
      <c r="H108" s="31">
        <v>1216308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125">
        <v>11692906</v>
      </c>
      <c r="G111" s="61"/>
      <c r="H111" s="31">
        <f>F111-G111</f>
        <v>11692906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0.65100000000000002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25">
        <v>501327819</v>
      </c>
      <c r="F117" s="64"/>
    </row>
    <row r="118" spans="1:7" ht="18" customHeight="1" x14ac:dyDescent="0.25">
      <c r="A118" s="11" t="s">
        <v>100</v>
      </c>
      <c r="B118" s="8" t="s">
        <v>101</v>
      </c>
      <c r="E118" s="125">
        <v>18701409</v>
      </c>
      <c r="F118" s="64"/>
    </row>
    <row r="119" spans="1:7" ht="18" customHeight="1" x14ac:dyDescent="0.25">
      <c r="A119" s="11" t="s">
        <v>102</v>
      </c>
      <c r="B119" s="10" t="s">
        <v>103</v>
      </c>
      <c r="E119" s="128">
        <f>SUM(E117:E118)</f>
        <v>520029228</v>
      </c>
      <c r="F119" s="65"/>
    </row>
    <row r="120" spans="1:7" ht="18" customHeight="1" x14ac:dyDescent="0.25">
      <c r="A120" s="11"/>
      <c r="B120" s="10"/>
      <c r="E120" s="127"/>
      <c r="F120" s="19"/>
    </row>
    <row r="121" spans="1:7" ht="18" customHeight="1" x14ac:dyDescent="0.25">
      <c r="A121" s="11" t="s">
        <v>104</v>
      </c>
      <c r="B121" s="10" t="s">
        <v>105</v>
      </c>
      <c r="E121" s="125">
        <v>532389932</v>
      </c>
      <c r="F121" s="64"/>
    </row>
    <row r="122" spans="1:7" ht="18" customHeight="1" x14ac:dyDescent="0.25">
      <c r="A122" s="11"/>
      <c r="E122" s="127"/>
      <c r="F122" s="19"/>
    </row>
    <row r="123" spans="1:7" ht="18" customHeight="1" x14ac:dyDescent="0.25">
      <c r="A123" s="11" t="s">
        <v>106</v>
      </c>
      <c r="B123" s="10" t="s">
        <v>107</v>
      </c>
      <c r="E123" s="125">
        <f>E119-E121</f>
        <v>-12360704</v>
      </c>
      <c r="F123" s="64"/>
    </row>
    <row r="124" spans="1:7" ht="18" customHeight="1" x14ac:dyDescent="0.25">
      <c r="A124" s="11"/>
      <c r="E124" s="127"/>
      <c r="F124" s="19"/>
    </row>
    <row r="125" spans="1:7" ht="18" customHeight="1" x14ac:dyDescent="0.25">
      <c r="A125" s="11" t="s">
        <v>108</v>
      </c>
      <c r="B125" s="10" t="s">
        <v>109</v>
      </c>
      <c r="E125" s="125">
        <v>9277144</v>
      </c>
      <c r="F125" s="64"/>
    </row>
    <row r="126" spans="1:7" ht="18" customHeight="1" x14ac:dyDescent="0.25">
      <c r="A126" s="11"/>
      <c r="E126" s="127"/>
      <c r="F126" s="19"/>
    </row>
    <row r="127" spans="1:7" ht="18" customHeight="1" x14ac:dyDescent="0.25">
      <c r="A127" s="11" t="s">
        <v>110</v>
      </c>
      <c r="B127" s="10" t="s">
        <v>111</v>
      </c>
      <c r="E127" s="125">
        <f>E123 + E125</f>
        <v>-3083560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125"/>
      <c r="E131" s="126"/>
      <c r="F131" s="126"/>
      <c r="G131" s="125"/>
      <c r="H131" s="31">
        <v>0</v>
      </c>
    </row>
    <row r="132" spans="1:8" ht="18" customHeight="1" x14ac:dyDescent="0.25">
      <c r="A132" s="11" t="s">
        <v>114</v>
      </c>
      <c r="B132" s="8" t="s">
        <v>115</v>
      </c>
      <c r="D132" s="125"/>
      <c r="E132" s="126"/>
      <c r="F132" s="126"/>
      <c r="G132" s="125"/>
      <c r="H132" s="31">
        <v>0</v>
      </c>
    </row>
    <row r="133" spans="1:8" ht="18" customHeight="1" x14ac:dyDescent="0.25">
      <c r="A133" s="11" t="s">
        <v>285</v>
      </c>
      <c r="B133" s="32"/>
      <c r="D133" s="125"/>
      <c r="E133" s="126"/>
      <c r="F133" s="126"/>
      <c r="G133" s="125"/>
      <c r="H133" s="31">
        <v>0</v>
      </c>
    </row>
    <row r="134" spans="1:8" ht="18" customHeight="1" x14ac:dyDescent="0.25">
      <c r="A134" s="11" t="s">
        <v>286</v>
      </c>
      <c r="B134" s="32"/>
      <c r="D134" s="125"/>
      <c r="E134" s="126"/>
      <c r="F134" s="126"/>
      <c r="G134" s="125"/>
      <c r="H134" s="31">
        <v>0</v>
      </c>
    </row>
    <row r="135" spans="1:8" ht="18" customHeight="1" x14ac:dyDescent="0.25">
      <c r="A135" s="11" t="s">
        <v>287</v>
      </c>
      <c r="B135" s="32"/>
      <c r="D135" s="125"/>
      <c r="E135" s="126"/>
      <c r="F135" s="126"/>
      <c r="G135" s="125"/>
      <c r="H135" s="31"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1157876</v>
      </c>
      <c r="E141" s="68">
        <f t="shared" ref="E141:H141" si="0">E36</f>
        <v>181146</v>
      </c>
      <c r="F141" s="68">
        <f t="shared" si="0"/>
        <v>0</v>
      </c>
      <c r="G141" s="68">
        <f t="shared" si="0"/>
        <v>32689</v>
      </c>
      <c r="H141" s="68">
        <f t="shared" si="0"/>
        <v>1306333</v>
      </c>
    </row>
    <row r="142" spans="1:8" ht="18" customHeight="1" x14ac:dyDescent="0.25">
      <c r="A142" s="11" t="s">
        <v>41</v>
      </c>
      <c r="B142" s="10" t="s">
        <v>119</v>
      </c>
      <c r="D142" s="68">
        <f>D49</f>
        <v>10907798</v>
      </c>
      <c r="E142" s="68">
        <f t="shared" ref="E142:H142" si="1">E49</f>
        <v>7100977</v>
      </c>
      <c r="F142" s="68">
        <f t="shared" si="1"/>
        <v>0</v>
      </c>
      <c r="G142" s="68">
        <f t="shared" si="1"/>
        <v>0</v>
      </c>
      <c r="H142" s="68">
        <f t="shared" si="1"/>
        <v>18008775</v>
      </c>
    </row>
    <row r="143" spans="1:8" ht="18" customHeight="1" x14ac:dyDescent="0.25">
      <c r="A143" s="11" t="s">
        <v>53</v>
      </c>
      <c r="B143" s="10" t="s">
        <v>120</v>
      </c>
      <c r="D143" s="68">
        <f>D64</f>
        <v>24824499</v>
      </c>
      <c r="E143" s="68">
        <f t="shared" ref="E143:H143" si="2">E64</f>
        <v>0</v>
      </c>
      <c r="F143" s="68">
        <f t="shared" si="2"/>
        <v>0</v>
      </c>
      <c r="G143" s="68">
        <f t="shared" si="2"/>
        <v>15045694</v>
      </c>
      <c r="H143" s="68">
        <f t="shared" si="2"/>
        <v>9778805</v>
      </c>
    </row>
    <row r="144" spans="1:8" ht="18" customHeight="1" x14ac:dyDescent="0.25">
      <c r="A144" s="11" t="s">
        <v>59</v>
      </c>
      <c r="B144" s="10" t="s">
        <v>121</v>
      </c>
      <c r="D144" s="68">
        <f>D74</f>
        <v>1964680</v>
      </c>
      <c r="E144" s="68">
        <f t="shared" ref="E144:H144" si="3">E74</f>
        <v>1279007</v>
      </c>
      <c r="F144" s="68">
        <f t="shared" si="3"/>
        <v>0</v>
      </c>
      <c r="G144" s="68">
        <f t="shared" si="3"/>
        <v>36945</v>
      </c>
      <c r="H144" s="68">
        <f t="shared" si="3"/>
        <v>3206742</v>
      </c>
    </row>
    <row r="145" spans="1:8" ht="18" customHeight="1" x14ac:dyDescent="0.25">
      <c r="A145" s="11" t="s">
        <v>69</v>
      </c>
      <c r="B145" s="10" t="s">
        <v>122</v>
      </c>
      <c r="D145" s="68">
        <f>D82</f>
        <v>152366</v>
      </c>
      <c r="E145" s="68">
        <f t="shared" ref="E145:H145" si="4">E82</f>
        <v>4100</v>
      </c>
      <c r="F145" s="68">
        <f t="shared" si="4"/>
        <v>0</v>
      </c>
      <c r="G145" s="68">
        <f t="shared" si="4"/>
        <v>0</v>
      </c>
      <c r="H145" s="68">
        <f t="shared" si="4"/>
        <v>156466</v>
      </c>
    </row>
    <row r="146" spans="1:8" ht="18" customHeight="1" x14ac:dyDescent="0.25">
      <c r="A146" s="11" t="s">
        <v>88</v>
      </c>
      <c r="B146" s="10" t="s">
        <v>123</v>
      </c>
      <c r="D146" s="68">
        <f>D98</f>
        <v>80009</v>
      </c>
      <c r="E146" s="68">
        <f t="shared" ref="E146:H146" si="5">E98</f>
        <v>5968</v>
      </c>
      <c r="F146" s="68">
        <f t="shared" si="5"/>
        <v>0</v>
      </c>
      <c r="G146" s="68">
        <f t="shared" si="5"/>
        <v>0</v>
      </c>
      <c r="H146" s="68">
        <f t="shared" si="5"/>
        <v>85977</v>
      </c>
    </row>
    <row r="147" spans="1:8" ht="18" customHeight="1" x14ac:dyDescent="0.25">
      <c r="A147" s="11" t="s">
        <v>95</v>
      </c>
      <c r="B147" s="10" t="s">
        <v>124</v>
      </c>
      <c r="D147" s="31">
        <f>D108</f>
        <v>910640</v>
      </c>
      <c r="E147" s="31">
        <f t="shared" ref="E147:H147" si="6">E108</f>
        <v>359927</v>
      </c>
      <c r="F147" s="31">
        <f t="shared" si="6"/>
        <v>0</v>
      </c>
      <c r="G147" s="31">
        <f t="shared" si="6"/>
        <v>54259</v>
      </c>
      <c r="H147" s="31">
        <f t="shared" si="6"/>
        <v>1216308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11692906</v>
      </c>
    </row>
    <row r="149" spans="1:8" ht="18" customHeight="1" x14ac:dyDescent="0.25">
      <c r="A149" s="11" t="s">
        <v>116</v>
      </c>
      <c r="B149" s="10" t="s">
        <v>127</v>
      </c>
      <c r="D149" s="31">
        <f>D137</f>
        <v>0</v>
      </c>
      <c r="E149" s="31">
        <f t="shared" ref="E149:H149" si="7">E137</f>
        <v>0</v>
      </c>
      <c r="F149" s="31">
        <f t="shared" si="7"/>
        <v>0</v>
      </c>
      <c r="G149" s="31">
        <f t="shared" si="7"/>
        <v>0</v>
      </c>
      <c r="H149" s="31">
        <f t="shared" si="7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6168737.441270777</v>
      </c>
      <c r="E150" s="31">
        <f t="shared" ref="E150:H150" si="8">E18</f>
        <v>0</v>
      </c>
      <c r="F150" s="31">
        <f t="shared" si="8"/>
        <v>0</v>
      </c>
      <c r="G150" s="31">
        <f t="shared" si="8"/>
        <v>6005567.7155641438</v>
      </c>
      <c r="H150" s="31">
        <f t="shared" si="8"/>
        <v>163169.72570663318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46166605.441270776</v>
      </c>
      <c r="E152" s="70">
        <f t="shared" ref="E152:H152" si="9">SUM(E141:E150)</f>
        <v>8931125</v>
      </c>
      <c r="F152" s="70">
        <f t="shared" si="9"/>
        <v>0</v>
      </c>
      <c r="G152" s="70">
        <f t="shared" si="9"/>
        <v>21175154.715564143</v>
      </c>
      <c r="H152" s="70">
        <f t="shared" si="9"/>
        <v>45615481.725706637</v>
      </c>
    </row>
    <row r="153" spans="1:8" ht="18" customHeight="1" x14ac:dyDescent="0.25">
      <c r="E153" s="81"/>
      <c r="H153" s="81"/>
    </row>
    <row r="154" spans="1:8" ht="18" customHeight="1" x14ac:dyDescent="0.25">
      <c r="A154" s="26" t="s">
        <v>290</v>
      </c>
      <c r="B154" s="10" t="s">
        <v>291</v>
      </c>
      <c r="D154" s="71">
        <f>H152/E121</f>
        <v>8.5680586697696293E-2</v>
      </c>
      <c r="E154" s="81"/>
    </row>
    <row r="155" spans="1:8" ht="18" customHeight="1" x14ac:dyDescent="0.25">
      <c r="A155" s="26" t="s">
        <v>292</v>
      </c>
      <c r="B155" s="10" t="s">
        <v>293</v>
      </c>
      <c r="D155" s="71">
        <f>H152/E127</f>
        <v>-14.793122794985873</v>
      </c>
    </row>
  </sheetData>
  <mergeCells count="4">
    <mergeCell ref="C2:D2"/>
    <mergeCell ref="C5:E5"/>
    <mergeCell ref="C11:E11"/>
    <mergeCell ref="B13:D13"/>
  </mergeCells>
  <hyperlinks>
    <hyperlink ref="C11" r:id="rId1" xr:uid="{3C938EF1-EC77-483F-859C-80E8246E1C95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8EFD-DAB2-47A8-87AF-BBECD819A2AC}">
  <sheetPr codeName="Sheet8"/>
  <dimension ref="A2:E27"/>
  <sheetViews>
    <sheetView workbookViewId="0">
      <selection activeCell="H7" sqref="H7"/>
    </sheetView>
  </sheetViews>
  <sheetFormatPr defaultRowHeight="15" x14ac:dyDescent="0.25"/>
  <cols>
    <col min="1" max="1" width="31.7109375" customWidth="1"/>
    <col min="2" max="2" width="20.85546875" customWidth="1"/>
    <col min="3" max="3" width="17.85546875" customWidth="1"/>
  </cols>
  <sheetData>
    <row r="2" spans="1:5" ht="15.75" thickBot="1" x14ac:dyDescent="0.3">
      <c r="A2" s="397" t="s">
        <v>665</v>
      </c>
      <c r="E2" s="143"/>
    </row>
    <row r="3" spans="1:5" ht="45.75" thickBot="1" x14ac:dyDescent="0.3">
      <c r="A3" s="398" t="s">
        <v>119</v>
      </c>
      <c r="B3" s="399" t="s">
        <v>574</v>
      </c>
      <c r="C3" s="399" t="s">
        <v>653</v>
      </c>
    </row>
    <row r="4" spans="1:5" ht="29.25" thickBot="1" x14ac:dyDescent="0.3">
      <c r="A4" s="400" t="s">
        <v>575</v>
      </c>
      <c r="B4" s="401">
        <f>'Attachment III-All'!H25</f>
        <v>617888302.01000011</v>
      </c>
      <c r="C4" s="401">
        <f>'Attachment III-All'!I25</f>
        <v>411942709.1400001</v>
      </c>
    </row>
    <row r="5" spans="1:5" ht="15.75" thickBot="1" x14ac:dyDescent="0.3">
      <c r="A5" s="400" t="s">
        <v>576</v>
      </c>
      <c r="B5" s="401">
        <f>'Attachment III-All'!H26</f>
        <v>45443893.480000004</v>
      </c>
      <c r="C5" s="401">
        <f>'Attachment III-All'!I26</f>
        <v>28211887.940000005</v>
      </c>
    </row>
    <row r="6" spans="1:5" ht="15.75" thickBot="1" x14ac:dyDescent="0.3">
      <c r="A6" s="400" t="s">
        <v>35</v>
      </c>
      <c r="B6" s="401">
        <f>'Attachment III-All'!H27</f>
        <v>31963446.449999996</v>
      </c>
      <c r="C6" s="401">
        <f>'Attachment III-All'!I27</f>
        <v>21947184.319999997</v>
      </c>
    </row>
    <row r="7" spans="1:5" ht="29.25" thickBot="1" x14ac:dyDescent="0.3">
      <c r="A7" s="400" t="s">
        <v>577</v>
      </c>
      <c r="B7" s="401">
        <f>'Attachment III-All'!H28</f>
        <v>5099845.26</v>
      </c>
      <c r="C7" s="401">
        <f>'Attachment III-All'!I28</f>
        <v>3422830</v>
      </c>
    </row>
    <row r="8" spans="1:5" ht="15.75" thickBot="1" x14ac:dyDescent="0.3">
      <c r="A8" s="400" t="s">
        <v>130</v>
      </c>
      <c r="B8" s="401">
        <f>'Attachment III-All'!H29</f>
        <v>2454146.7199999997</v>
      </c>
      <c r="C8" s="401">
        <f>'Attachment III-All'!I29</f>
        <v>1056385.0299999996</v>
      </c>
    </row>
    <row r="9" spans="1:5" ht="15.75" thickBot="1" x14ac:dyDescent="0.3">
      <c r="A9" s="402" t="s">
        <v>578</v>
      </c>
      <c r="B9" s="403">
        <f>SUM(B4:B8)</f>
        <v>702849633.9200002</v>
      </c>
      <c r="C9" s="403">
        <f>SUM(C4:C8)</f>
        <v>466580996.43000007</v>
      </c>
    </row>
    <row r="15" spans="1:5" ht="15.75" thickBot="1" x14ac:dyDescent="0.3">
      <c r="A15" s="397" t="s">
        <v>666</v>
      </c>
      <c r="E15" s="143"/>
    </row>
    <row r="16" spans="1:5" ht="45.75" thickBot="1" x14ac:dyDescent="0.3">
      <c r="A16" s="398" t="s">
        <v>118</v>
      </c>
      <c r="B16" s="399" t="s">
        <v>574</v>
      </c>
      <c r="C16" s="399" t="s">
        <v>653</v>
      </c>
    </row>
    <row r="17" spans="1:3" ht="15.75" thickBot="1" x14ac:dyDescent="0.3">
      <c r="A17" s="404" t="s">
        <v>8</v>
      </c>
      <c r="B17" s="405">
        <f>'Attachment III-All'!H9</f>
        <v>21337268.129999999</v>
      </c>
      <c r="C17" s="405">
        <f>'Attachment III-All'!I9</f>
        <v>13027883.480199998</v>
      </c>
    </row>
    <row r="18" spans="1:3" ht="15.75" thickBot="1" x14ac:dyDescent="0.3">
      <c r="A18" s="404" t="s">
        <v>10</v>
      </c>
      <c r="B18" s="405">
        <f>'Attachment III-All'!H10</f>
        <v>4658725.8599999994</v>
      </c>
      <c r="C18" s="405">
        <f>'Attachment III-All'!I10</f>
        <v>2778220.41</v>
      </c>
    </row>
    <row r="19" spans="1:3" ht="15.75" thickBot="1" x14ac:dyDescent="0.3">
      <c r="A19" s="404" t="s">
        <v>12</v>
      </c>
      <c r="B19" s="405">
        <f>'Attachment III-All'!H11</f>
        <v>2604821.5</v>
      </c>
      <c r="C19" s="405">
        <f>'Attachment III-All'!I11</f>
        <v>1678232.92</v>
      </c>
    </row>
    <row r="20" spans="1:3" ht="15.75" thickBot="1" x14ac:dyDescent="0.3">
      <c r="A20" s="404" t="s">
        <v>14</v>
      </c>
      <c r="B20" s="405">
        <f>'Attachment III-All'!H12</f>
        <v>25585837.109999996</v>
      </c>
      <c r="C20" s="405">
        <f>'Attachment III-All'!I12</f>
        <v>17658571.465999994</v>
      </c>
    </row>
    <row r="21" spans="1:3" ht="15.75" thickBot="1" x14ac:dyDescent="0.3">
      <c r="A21" s="404" t="s">
        <v>16</v>
      </c>
      <c r="B21" s="405">
        <f>'Attachment III-All'!H13</f>
        <v>6453317.8999999994</v>
      </c>
      <c r="C21" s="405">
        <f>'Attachment III-All'!I13</f>
        <v>2487750.9799999995</v>
      </c>
    </row>
    <row r="22" spans="1:3" ht="15.75" thickBot="1" x14ac:dyDescent="0.3">
      <c r="A22" s="404" t="s">
        <v>18</v>
      </c>
      <c r="B22" s="405">
        <f>'Attachment III-All'!H14</f>
        <v>1584241.72</v>
      </c>
      <c r="C22" s="405">
        <f>'Attachment III-All'!I14</f>
        <v>1501672.21</v>
      </c>
    </row>
    <row r="23" spans="1:3" ht="15.75" thickBot="1" x14ac:dyDescent="0.3">
      <c r="A23" s="404" t="s">
        <v>20</v>
      </c>
      <c r="B23" s="405">
        <f>'Attachment III-All'!H15</f>
        <v>6895743.4100000001</v>
      </c>
      <c r="C23" s="405">
        <f>'Attachment III-All'!I15</f>
        <v>4620554.54</v>
      </c>
    </row>
    <row r="24" spans="1:3" ht="15.75" thickBot="1" x14ac:dyDescent="0.3">
      <c r="A24" s="404" t="s">
        <v>22</v>
      </c>
      <c r="B24" s="405">
        <f>'Attachment III-All'!H16</f>
        <v>3303973.1599999997</v>
      </c>
      <c r="C24" s="405">
        <f>'Attachment III-All'!I16</f>
        <v>1789898.8699999996</v>
      </c>
    </row>
    <row r="25" spans="1:3" ht="15.75" thickBot="1" x14ac:dyDescent="0.3">
      <c r="A25" s="404" t="s">
        <v>24</v>
      </c>
      <c r="B25" s="405">
        <f>'Attachment III-All'!H17</f>
        <v>103271481.91</v>
      </c>
      <c r="C25" s="405">
        <f>'Attachment III-All'!I17</f>
        <v>67605166.937600002</v>
      </c>
    </row>
    <row r="26" spans="1:3" ht="15.75" thickBot="1" x14ac:dyDescent="0.3">
      <c r="A26" s="406" t="s">
        <v>130</v>
      </c>
      <c r="B26" s="405">
        <f>'Attachment III-All'!H18</f>
        <v>8200689.0799999991</v>
      </c>
      <c r="C26" s="405">
        <f>'Attachment III-All'!I18</f>
        <v>5271375.0941999983</v>
      </c>
    </row>
    <row r="27" spans="1:3" ht="15.75" thickBot="1" x14ac:dyDescent="0.3">
      <c r="A27" s="407" t="s">
        <v>579</v>
      </c>
      <c r="B27" s="408">
        <f>SUM(B17:B26)</f>
        <v>183896099.78</v>
      </c>
      <c r="C27" s="408">
        <f>SUM(C17:C26)</f>
        <v>118419326.90799999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0115-3E33-476B-AB1E-E1F43CFDF8F5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4" t="s">
        <v>192</v>
      </c>
      <c r="D5" s="12"/>
      <c r="E5" s="12"/>
      <c r="F5" s="13"/>
    </row>
    <row r="6" spans="1:8" ht="18" customHeight="1" x14ac:dyDescent="0.25">
      <c r="B6" s="11" t="s">
        <v>405</v>
      </c>
      <c r="C6" s="14">
        <v>210027</v>
      </c>
      <c r="D6" s="14"/>
      <c r="E6" s="14"/>
      <c r="F6" s="15"/>
    </row>
    <row r="7" spans="1:8" ht="18" customHeight="1" x14ac:dyDescent="0.25">
      <c r="B7" s="11" t="s">
        <v>406</v>
      </c>
      <c r="C7" s="16">
        <v>2109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323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324</v>
      </c>
      <c r="D10" s="20"/>
      <c r="E10" s="20"/>
      <c r="F10" s="21"/>
    </row>
    <row r="11" spans="1:8" ht="18" customHeight="1" x14ac:dyDescent="0.25">
      <c r="B11" s="11" t="s">
        <v>409</v>
      </c>
      <c r="C11" s="22" t="s">
        <v>325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4479003.09687459</v>
      </c>
      <c r="E18" s="27"/>
      <c r="F18" s="27"/>
      <c r="G18" s="27">
        <v>4360528.6580264308</v>
      </c>
      <c r="H18" s="28">
        <v>118474.43884815928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84157.399999999965</v>
      </c>
      <c r="E21" s="67">
        <v>58211.67</v>
      </c>
      <c r="F21" s="67"/>
      <c r="G21" s="61"/>
      <c r="H21" s="31">
        <f>(D21+E21)-F21-G21</f>
        <v>142369.06999999995</v>
      </c>
    </row>
    <row r="22" spans="1:8" ht="18" customHeight="1" x14ac:dyDescent="0.25">
      <c r="A22" s="11" t="s">
        <v>9</v>
      </c>
      <c r="B22" s="8" t="s">
        <v>10</v>
      </c>
      <c r="D22" s="61"/>
      <c r="E22" s="67">
        <v>0</v>
      </c>
      <c r="F22" s="67"/>
      <c r="G22" s="61"/>
      <c r="H22" s="31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61"/>
      <c r="E23" s="67">
        <v>0</v>
      </c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863172.29</v>
      </c>
      <c r="E24" s="67">
        <v>597056.27</v>
      </c>
      <c r="F24" s="67"/>
      <c r="G24" s="61"/>
      <c r="H24" s="31">
        <f t="shared" si="0"/>
        <v>1460228.56</v>
      </c>
    </row>
    <row r="25" spans="1:8" ht="18" customHeight="1" x14ac:dyDescent="0.25">
      <c r="A25" s="11" t="s">
        <v>15</v>
      </c>
      <c r="B25" s="8" t="s">
        <v>16</v>
      </c>
      <c r="D25" s="61"/>
      <c r="E25" s="67">
        <v>0</v>
      </c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>
        <v>0</v>
      </c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>
        <v>0</v>
      </c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>
        <v>0</v>
      </c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210077.88018483334</v>
      </c>
      <c r="E29" s="67">
        <v>145310.87</v>
      </c>
      <c r="F29" s="67"/>
      <c r="G29" s="61">
        <v>0</v>
      </c>
      <c r="H29" s="31">
        <f t="shared" si="0"/>
        <v>355388.7501848333</v>
      </c>
    </row>
    <row r="30" spans="1:8" ht="18" customHeight="1" x14ac:dyDescent="0.25">
      <c r="A30" s="11" t="s">
        <v>25</v>
      </c>
      <c r="B30" s="32" t="s">
        <v>388</v>
      </c>
      <c r="D30" s="61">
        <v>93588.04</v>
      </c>
      <c r="E30" s="67">
        <v>64734.85</v>
      </c>
      <c r="F30" s="67"/>
      <c r="G30" s="61">
        <v>0</v>
      </c>
      <c r="H30" s="31">
        <f t="shared" si="0"/>
        <v>158322.88999999998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1250995.6101848334</v>
      </c>
      <c r="E36" s="31">
        <f t="shared" si="1"/>
        <v>865313.66</v>
      </c>
      <c r="F36" s="31">
        <f>SUM(F21:F34)</f>
        <v>0</v>
      </c>
      <c r="G36" s="31">
        <f t="shared" si="1"/>
        <v>0</v>
      </c>
      <c r="H36" s="31">
        <f t="shared" si="1"/>
        <v>2116309.2701848331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288736.8</v>
      </c>
      <c r="E40" s="67"/>
      <c r="F40" s="67"/>
      <c r="G40" s="61"/>
      <c r="H40" s="31">
        <f>(D40+E40)-F40-G40</f>
        <v>288736.8</v>
      </c>
    </row>
    <row r="41" spans="1:8" ht="18" customHeight="1" x14ac:dyDescent="0.25">
      <c r="A41" s="11" t="s">
        <v>32</v>
      </c>
      <c r="B41" s="8" t="s">
        <v>33</v>
      </c>
      <c r="D41" s="61">
        <v>314694.09999999998</v>
      </c>
      <c r="E41" s="67"/>
      <c r="F41" s="67"/>
      <c r="G41" s="61"/>
      <c r="H41" s="31">
        <f t="shared" ref="H41:H47" si="2">(D41+E41)-F41-G41</f>
        <v>314694.09999999998</v>
      </c>
    </row>
    <row r="42" spans="1:8" ht="18" customHeight="1" x14ac:dyDescent="0.25">
      <c r="A42" s="11" t="s">
        <v>34</v>
      </c>
      <c r="B42" s="8" t="s">
        <v>35</v>
      </c>
      <c r="D42" s="61">
        <v>374381.38999999996</v>
      </c>
      <c r="E42" s="67"/>
      <c r="F42" s="67"/>
      <c r="G42" s="61"/>
      <c r="H42" s="31">
        <f t="shared" si="2"/>
        <v>374381.38999999996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977812.2899999998</v>
      </c>
      <c r="E49" s="31">
        <f t="shared" si="3"/>
        <v>0</v>
      </c>
      <c r="F49" s="31">
        <f>SUM(F40:F47)</f>
        <v>0</v>
      </c>
      <c r="G49" s="31">
        <f t="shared" si="3"/>
        <v>0</v>
      </c>
      <c r="H49" s="31">
        <f t="shared" si="3"/>
        <v>977812.2899999998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62511228.890000001</v>
      </c>
      <c r="E53" s="67">
        <v>15673087.619999997</v>
      </c>
      <c r="F53" s="67"/>
      <c r="G53" s="61">
        <v>38200380.349999987</v>
      </c>
      <c r="H53" s="31">
        <f>(D53+E53)-F53-G53</f>
        <v>39983936.160000004</v>
      </c>
    </row>
    <row r="54" spans="1:8" ht="18" customHeight="1" x14ac:dyDescent="0.25">
      <c r="A54" s="11" t="s">
        <v>44</v>
      </c>
      <c r="B54" s="41" t="s">
        <v>449</v>
      </c>
      <c r="D54" s="61">
        <v>14333412.580000002</v>
      </c>
      <c r="E54" s="67">
        <v>1784910.35</v>
      </c>
      <c r="F54" s="67"/>
      <c r="G54" s="61">
        <v>11017500</v>
      </c>
      <c r="H54" s="31">
        <f t="shared" ref="H54:H62" si="4">(D54+E54)-F54-G54</f>
        <v>5100822.9300000016</v>
      </c>
    </row>
    <row r="55" spans="1:8" ht="18" customHeight="1" x14ac:dyDescent="0.25">
      <c r="A55" s="11" t="s">
        <v>45</v>
      </c>
      <c r="B55" s="42" t="s">
        <v>450</v>
      </c>
      <c r="D55" s="61">
        <v>2311188.4700000002</v>
      </c>
      <c r="E55" s="67">
        <v>804857.38</v>
      </c>
      <c r="F55" s="67"/>
      <c r="G55" s="61">
        <v>2526071.7000000002</v>
      </c>
      <c r="H55" s="31">
        <f t="shared" si="4"/>
        <v>589974.14999999991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79155829.939999998</v>
      </c>
      <c r="E64" s="31">
        <f t="shared" ref="E64:G64" si="5">SUM(E53:E62)</f>
        <v>18262855.349999998</v>
      </c>
      <c r="F64" s="31">
        <f t="shared" si="5"/>
        <v>0</v>
      </c>
      <c r="G64" s="31">
        <f t="shared" si="5"/>
        <v>51743952.04999999</v>
      </c>
      <c r="H64" s="31">
        <f>SUM(H53:H62)</f>
        <v>45674733.240000002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88843.5</v>
      </c>
      <c r="E77" s="54"/>
      <c r="F77" s="86">
        <v>0</v>
      </c>
      <c r="G77" s="61">
        <v>0</v>
      </c>
      <c r="H77" s="31">
        <f>(D77-F77-G77)</f>
        <v>88843.5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20017.18</v>
      </c>
      <c r="E79" s="54"/>
      <c r="F79" s="86">
        <v>0</v>
      </c>
      <c r="G79" s="61">
        <v>0</v>
      </c>
      <c r="H79" s="31">
        <f t="shared" si="8"/>
        <v>20017.18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108860.68</v>
      </c>
      <c r="E82" s="56"/>
      <c r="F82" s="31">
        <f t="shared" si="9"/>
        <v>0</v>
      </c>
      <c r="G82" s="31">
        <f t="shared" si="9"/>
        <v>0</v>
      </c>
      <c r="H82" s="31">
        <f t="shared" si="9"/>
        <v>108860.68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2100</v>
      </c>
      <c r="E87" s="67"/>
      <c r="F87" s="67"/>
      <c r="G87" s="61"/>
      <c r="H87" s="31">
        <f t="shared" ref="H87:H96" si="10">(D87+E87)-F87-G87</f>
        <v>2100</v>
      </c>
    </row>
    <row r="88" spans="1:8" ht="18" customHeight="1" x14ac:dyDescent="0.25">
      <c r="A88" s="11" t="s">
        <v>74</v>
      </c>
      <c r="B88" s="8" t="s">
        <v>75</v>
      </c>
      <c r="D88" s="61">
        <v>3162.6400000000003</v>
      </c>
      <c r="E88" s="67">
        <v>0</v>
      </c>
      <c r="F88" s="67">
        <v>0</v>
      </c>
      <c r="G88" s="61">
        <v>0</v>
      </c>
      <c r="H88" s="31">
        <f t="shared" si="10"/>
        <v>3162.6400000000003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10"/>
        <v>0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>
        <v>479705.65</v>
      </c>
      <c r="E93" s="67">
        <v>0</v>
      </c>
      <c r="F93" s="67">
        <v>0</v>
      </c>
      <c r="G93" s="61">
        <v>0</v>
      </c>
      <c r="H93" s="31">
        <f t="shared" si="10"/>
        <v>479705.65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484968.29000000004</v>
      </c>
      <c r="E98" s="31">
        <f t="shared" si="11"/>
        <v>0</v>
      </c>
      <c r="F98" s="31">
        <f t="shared" si="11"/>
        <v>0</v>
      </c>
      <c r="G98" s="31">
        <f t="shared" si="11"/>
        <v>0</v>
      </c>
      <c r="H98" s="31">
        <f t="shared" si="11"/>
        <v>484968.29000000004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8312.25</v>
      </c>
      <c r="E102" s="67">
        <v>0</v>
      </c>
      <c r="F102" s="67">
        <v>0</v>
      </c>
      <c r="G102" s="61">
        <v>0</v>
      </c>
      <c r="H102" s="31">
        <f>(D102+E102)-F102-G102</f>
        <v>8312.25</v>
      </c>
    </row>
    <row r="103" spans="1:8" ht="18" customHeight="1" x14ac:dyDescent="0.25">
      <c r="A103" s="11" t="s">
        <v>91</v>
      </c>
      <c r="B103" s="8" t="s">
        <v>92</v>
      </c>
      <c r="D103" s="61">
        <v>2544.96</v>
      </c>
      <c r="E103" s="67"/>
      <c r="F103" s="67"/>
      <c r="G103" s="61"/>
      <c r="H103" s="31">
        <f t="shared" ref="H103:H106" si="12">(D103+E103)-F103-G103</f>
        <v>2544.96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10857.21</v>
      </c>
      <c r="E108" s="31">
        <f t="shared" si="13"/>
        <v>0</v>
      </c>
      <c r="F108" s="31">
        <f t="shared" si="13"/>
        <v>0</v>
      </c>
      <c r="G108" s="31">
        <f t="shared" si="13"/>
        <v>0</v>
      </c>
      <c r="H108" s="31">
        <f t="shared" si="13"/>
        <v>10857.21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14728081.619999999</v>
      </c>
      <c r="G111" s="61"/>
      <c r="H111" s="31">
        <f>F111-G111</f>
        <v>14728081.619999999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0.69169999999999998</v>
      </c>
      <c r="F114" s="62" t="s">
        <v>280</v>
      </c>
      <c r="G114" s="63">
        <v>0.35820000000000002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382588172.94999999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9087991.3599999994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391676164.31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378032956.74000001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13643207.569999993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12601021.799999999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26244229.36999999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>
        <v>41410.670000000006</v>
      </c>
      <c r="E131" s="67"/>
      <c r="F131" s="67"/>
      <c r="G131" s="61">
        <v>37443.880000000005</v>
      </c>
      <c r="H131" s="31">
        <f>(D131+E131)-F131-G131</f>
        <v>3966.7900000000009</v>
      </c>
    </row>
    <row r="132" spans="1:8" ht="18" customHeight="1" x14ac:dyDescent="0.25">
      <c r="A132" s="11" t="s">
        <v>114</v>
      </c>
      <c r="B132" s="8" t="s">
        <v>115</v>
      </c>
      <c r="D132" s="61">
        <v>400242.52</v>
      </c>
      <c r="E132" s="67"/>
      <c r="F132" s="67"/>
      <c r="G132" s="61">
        <v>400000</v>
      </c>
      <c r="H132" s="31">
        <f t="shared" ref="H132:H135" si="14">(D132+E132)-F132-G132</f>
        <v>242.52000000001863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441653.19</v>
      </c>
      <c r="E137" s="31">
        <f t="shared" si="15"/>
        <v>0</v>
      </c>
      <c r="F137" s="31">
        <f t="shared" si="15"/>
        <v>0</v>
      </c>
      <c r="G137" s="31">
        <f t="shared" si="15"/>
        <v>437443.88</v>
      </c>
      <c r="H137" s="31">
        <f t="shared" si="15"/>
        <v>4209.3100000000195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1250995.6101848334</v>
      </c>
      <c r="E141" s="68">
        <f t="shared" si="16"/>
        <v>865313.66</v>
      </c>
      <c r="F141" s="68">
        <f>F36</f>
        <v>0</v>
      </c>
      <c r="G141" s="68">
        <f t="shared" si="16"/>
        <v>0</v>
      </c>
      <c r="H141" s="68">
        <f t="shared" si="16"/>
        <v>2116309.2701848331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977812.2899999998</v>
      </c>
      <c r="E142" s="68">
        <f t="shared" si="17"/>
        <v>0</v>
      </c>
      <c r="F142" s="68">
        <f>F49</f>
        <v>0</v>
      </c>
      <c r="G142" s="68">
        <f t="shared" si="17"/>
        <v>0</v>
      </c>
      <c r="H142" s="68">
        <f t="shared" si="17"/>
        <v>977812.2899999998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79155829.939999998</v>
      </c>
      <c r="E143" s="68">
        <f t="shared" si="18"/>
        <v>18262855.349999998</v>
      </c>
      <c r="F143" s="68">
        <f>F64</f>
        <v>0</v>
      </c>
      <c r="G143" s="68">
        <f t="shared" si="18"/>
        <v>51743952.04999999</v>
      </c>
      <c r="H143" s="68">
        <f t="shared" si="18"/>
        <v>45674733.240000002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108860.68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108860.68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484968.29000000004</v>
      </c>
      <c r="E146" s="68">
        <f t="shared" si="21"/>
        <v>0</v>
      </c>
      <c r="F146" s="68">
        <f>F98</f>
        <v>0</v>
      </c>
      <c r="G146" s="68">
        <f t="shared" si="21"/>
        <v>0</v>
      </c>
      <c r="H146" s="68">
        <f t="shared" si="21"/>
        <v>484968.29000000004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10857.21</v>
      </c>
      <c r="E147" s="31">
        <f t="shared" si="22"/>
        <v>0</v>
      </c>
      <c r="F147" s="31">
        <f>F108</f>
        <v>0</v>
      </c>
      <c r="G147" s="31">
        <f t="shared" si="22"/>
        <v>0</v>
      </c>
      <c r="H147" s="31">
        <f t="shared" si="22"/>
        <v>10857.21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14728081.619999999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441653.19</v>
      </c>
      <c r="E149" s="31">
        <f t="shared" si="23"/>
        <v>0</v>
      </c>
      <c r="F149" s="31">
        <f>F137</f>
        <v>0</v>
      </c>
      <c r="G149" s="31">
        <f t="shared" si="23"/>
        <v>437443.88</v>
      </c>
      <c r="H149" s="31">
        <f t="shared" si="23"/>
        <v>4209.3100000000195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4479003.09687459</v>
      </c>
      <c r="E150" s="31">
        <f>E18</f>
        <v>0</v>
      </c>
      <c r="F150" s="31">
        <f>F18</f>
        <v>0</v>
      </c>
      <c r="G150" s="31">
        <f>G18</f>
        <v>4360528.6580264308</v>
      </c>
      <c r="H150" s="31">
        <f>H18</f>
        <v>118474.43884815928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86909980.307059437</v>
      </c>
      <c r="E152" s="70">
        <f t="shared" si="24"/>
        <v>19128169.009999998</v>
      </c>
      <c r="F152" s="70">
        <f t="shared" si="24"/>
        <v>0</v>
      </c>
      <c r="G152" s="70">
        <f t="shared" si="24"/>
        <v>56541924.588026419</v>
      </c>
      <c r="H152" s="70">
        <f t="shared" si="24"/>
        <v>64224306.349032991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0.16989076006197149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2.4471782136780273</v>
      </c>
    </row>
  </sheetData>
  <mergeCells count="2">
    <mergeCell ref="C2:D2"/>
    <mergeCell ref="B13:D13"/>
  </mergeCells>
  <hyperlinks>
    <hyperlink ref="C11" r:id="rId1" xr:uid="{2481EE18-2BDF-4E98-8620-058B75488697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742A-DED5-4EFF-99CE-0372BD7D92FA}">
  <dimension ref="A1:J159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 t="s">
        <v>441</v>
      </c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3" t="s">
        <v>451</v>
      </c>
      <c r="D5" s="633"/>
      <c r="E5" s="633"/>
      <c r="F5" s="13"/>
    </row>
    <row r="6" spans="1:8" ht="18" customHeight="1" x14ac:dyDescent="0.25">
      <c r="B6" s="11" t="s">
        <v>405</v>
      </c>
      <c r="C6" s="652">
        <v>210028</v>
      </c>
      <c r="D6" s="652"/>
      <c r="E6" s="652"/>
      <c r="F6" s="15"/>
    </row>
    <row r="7" spans="1:8" ht="18" customHeight="1" x14ac:dyDescent="0.25">
      <c r="B7" s="11" t="s">
        <v>406</v>
      </c>
      <c r="C7" s="634">
        <v>1169</v>
      </c>
      <c r="D7" s="634"/>
      <c r="E7" s="634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4" t="s">
        <v>311</v>
      </c>
      <c r="D9" s="12"/>
      <c r="E9" s="12"/>
      <c r="F9" s="13"/>
    </row>
    <row r="10" spans="1:8" ht="18" customHeight="1" x14ac:dyDescent="0.25">
      <c r="B10" s="11" t="s">
        <v>408</v>
      </c>
      <c r="C10" s="187" t="s">
        <v>316</v>
      </c>
      <c r="D10" s="20"/>
      <c r="E10" s="20"/>
      <c r="F10" s="21"/>
    </row>
    <row r="11" spans="1:8" ht="18" customHeight="1" x14ac:dyDescent="0.25">
      <c r="B11" s="11" t="s">
        <v>409</v>
      </c>
      <c r="C11" s="188" t="s">
        <v>313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8">
        <v>2759285.1906227302</v>
      </c>
      <c r="E18" s="28"/>
      <c r="F18" s="28"/>
      <c r="G18" s="28">
        <v>2686299.1360229519</v>
      </c>
      <c r="H18" s="28">
        <v>72986.054599778261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105">
        <v>88661</v>
      </c>
      <c r="E21" s="74">
        <v>39846</v>
      </c>
      <c r="F21" s="74">
        <v>0</v>
      </c>
      <c r="G21" s="105">
        <v>5225</v>
      </c>
      <c r="H21" s="31">
        <v>123282</v>
      </c>
    </row>
    <row r="22" spans="1:8" ht="18" customHeight="1" x14ac:dyDescent="0.25">
      <c r="A22" s="11" t="s">
        <v>9</v>
      </c>
      <c r="B22" s="8" t="s">
        <v>10</v>
      </c>
      <c r="D22" s="105">
        <v>1763</v>
      </c>
      <c r="E22" s="74">
        <v>1323</v>
      </c>
      <c r="F22" s="74">
        <v>0</v>
      </c>
      <c r="G22" s="105">
        <v>0</v>
      </c>
      <c r="H22" s="31">
        <v>3086</v>
      </c>
    </row>
    <row r="23" spans="1:8" ht="18" customHeight="1" x14ac:dyDescent="0.25">
      <c r="A23" s="11" t="s">
        <v>11</v>
      </c>
      <c r="B23" s="8" t="s">
        <v>12</v>
      </c>
      <c r="D23" s="105"/>
      <c r="E23" s="74"/>
      <c r="F23" s="74"/>
      <c r="G23" s="105"/>
      <c r="H23" s="31">
        <v>0</v>
      </c>
    </row>
    <row r="24" spans="1:8" ht="18" customHeight="1" x14ac:dyDescent="0.25">
      <c r="A24" s="11" t="s">
        <v>13</v>
      </c>
      <c r="B24" s="8" t="s">
        <v>14</v>
      </c>
      <c r="D24" s="105">
        <v>12868</v>
      </c>
      <c r="E24" s="74">
        <v>1940</v>
      </c>
      <c r="F24" s="74">
        <v>0</v>
      </c>
      <c r="G24" s="105">
        <v>2715</v>
      </c>
      <c r="H24" s="31">
        <v>12093</v>
      </c>
    </row>
    <row r="25" spans="1:8" ht="18" customHeight="1" x14ac:dyDescent="0.25">
      <c r="A25" s="11" t="s">
        <v>15</v>
      </c>
      <c r="B25" s="8" t="s">
        <v>16</v>
      </c>
      <c r="D25" s="105">
        <v>127827</v>
      </c>
      <c r="E25" s="74">
        <v>93448</v>
      </c>
      <c r="F25" s="74">
        <v>0</v>
      </c>
      <c r="G25" s="105">
        <v>0</v>
      </c>
      <c r="H25" s="31">
        <v>221275</v>
      </c>
    </row>
    <row r="26" spans="1:8" ht="18" customHeight="1" x14ac:dyDescent="0.25">
      <c r="A26" s="11" t="s">
        <v>17</v>
      </c>
      <c r="B26" s="8" t="s">
        <v>18</v>
      </c>
      <c r="D26" s="105"/>
      <c r="E26" s="74"/>
      <c r="F26" s="74"/>
      <c r="G26" s="105"/>
      <c r="H26" s="31">
        <v>0</v>
      </c>
    </row>
    <row r="27" spans="1:8" ht="18" customHeight="1" x14ac:dyDescent="0.25">
      <c r="A27" s="11" t="s">
        <v>19</v>
      </c>
      <c r="B27" s="8" t="s">
        <v>20</v>
      </c>
      <c r="D27" s="105"/>
      <c r="E27" s="74"/>
      <c r="F27" s="74"/>
      <c r="G27" s="105"/>
      <c r="H27" s="31">
        <v>0</v>
      </c>
    </row>
    <row r="28" spans="1:8" ht="18" customHeight="1" x14ac:dyDescent="0.25">
      <c r="A28" s="11" t="s">
        <v>21</v>
      </c>
      <c r="B28" s="8" t="s">
        <v>22</v>
      </c>
      <c r="D28" s="105"/>
      <c r="E28" s="74"/>
      <c r="F28" s="74"/>
      <c r="G28" s="105"/>
      <c r="H28" s="31">
        <v>0</v>
      </c>
    </row>
    <row r="29" spans="1:8" ht="18" customHeight="1" x14ac:dyDescent="0.25">
      <c r="A29" s="11" t="s">
        <v>23</v>
      </c>
      <c r="B29" s="8" t="s">
        <v>24</v>
      </c>
      <c r="D29" s="105">
        <v>399026</v>
      </c>
      <c r="E29" s="74">
        <v>270931</v>
      </c>
      <c r="F29" s="74">
        <v>0</v>
      </c>
      <c r="G29" s="105">
        <v>0</v>
      </c>
      <c r="H29" s="31">
        <v>669957</v>
      </c>
    </row>
    <row r="30" spans="1:8" ht="18" customHeight="1" x14ac:dyDescent="0.25">
      <c r="A30" s="11" t="s">
        <v>25</v>
      </c>
      <c r="B30" s="32"/>
      <c r="D30" s="105"/>
      <c r="E30" s="74"/>
      <c r="F30" s="74"/>
      <c r="G30" s="105"/>
      <c r="H30" s="31">
        <v>0</v>
      </c>
    </row>
    <row r="31" spans="1:8" ht="18" customHeight="1" x14ac:dyDescent="0.25">
      <c r="A31" s="11" t="s">
        <v>26</v>
      </c>
      <c r="B31" s="32"/>
      <c r="D31" s="105"/>
      <c r="E31" s="74"/>
      <c r="F31" s="74"/>
      <c r="G31" s="105"/>
      <c r="H31" s="31">
        <v>0</v>
      </c>
    </row>
    <row r="32" spans="1:8" ht="18" customHeight="1" x14ac:dyDescent="0.25">
      <c r="A32" s="11" t="s">
        <v>27</v>
      </c>
      <c r="B32" s="32"/>
      <c r="D32" s="105"/>
      <c r="E32" s="74"/>
      <c r="F32" s="74"/>
      <c r="G32" s="105"/>
      <c r="H32" s="31">
        <v>0</v>
      </c>
    </row>
    <row r="33" spans="1:8" ht="18" customHeight="1" x14ac:dyDescent="0.25">
      <c r="A33" s="11" t="s">
        <v>294</v>
      </c>
      <c r="B33" s="32"/>
      <c r="D33" s="105"/>
      <c r="E33" s="74"/>
      <c r="F33" s="74"/>
      <c r="G33" s="105"/>
      <c r="H33" s="31">
        <v>0</v>
      </c>
    </row>
    <row r="34" spans="1:8" ht="18" customHeight="1" x14ac:dyDescent="0.25">
      <c r="A34" s="11" t="s">
        <v>28</v>
      </c>
      <c r="B34" s="32"/>
      <c r="D34" s="105"/>
      <c r="E34" s="74"/>
      <c r="F34" s="74"/>
      <c r="G34" s="105"/>
      <c r="H34" s="31"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v>630145</v>
      </c>
      <c r="E36" s="31">
        <v>407488</v>
      </c>
      <c r="F36" s="31">
        <v>0</v>
      </c>
      <c r="G36" s="31">
        <v>7940</v>
      </c>
      <c r="H36" s="31">
        <v>1029693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105"/>
      <c r="E40" s="74"/>
      <c r="F40" s="74"/>
      <c r="G40" s="105"/>
      <c r="H40" s="31">
        <v>0</v>
      </c>
    </row>
    <row r="41" spans="1:8" ht="18" customHeight="1" x14ac:dyDescent="0.25">
      <c r="A41" s="11" t="s">
        <v>32</v>
      </c>
      <c r="B41" s="8" t="s">
        <v>33</v>
      </c>
      <c r="D41" s="105">
        <v>153575</v>
      </c>
      <c r="E41" s="74">
        <v>0</v>
      </c>
      <c r="F41" s="74">
        <v>0</v>
      </c>
      <c r="G41" s="105">
        <v>0</v>
      </c>
      <c r="H41" s="31">
        <v>153575</v>
      </c>
    </row>
    <row r="42" spans="1:8" ht="18" customHeight="1" x14ac:dyDescent="0.25">
      <c r="A42" s="11" t="s">
        <v>34</v>
      </c>
      <c r="B42" s="8" t="s">
        <v>35</v>
      </c>
      <c r="D42" s="105">
        <v>18062</v>
      </c>
      <c r="E42" s="74">
        <v>12649</v>
      </c>
      <c r="F42" s="74">
        <v>0</v>
      </c>
      <c r="G42" s="105">
        <v>0</v>
      </c>
      <c r="H42" s="31">
        <v>30711</v>
      </c>
    </row>
    <row r="43" spans="1:8" ht="18" customHeight="1" x14ac:dyDescent="0.25">
      <c r="A43" s="11" t="s">
        <v>36</v>
      </c>
      <c r="B43" s="8" t="s">
        <v>37</v>
      </c>
      <c r="D43" s="105"/>
      <c r="E43" s="74"/>
      <c r="F43" s="74"/>
      <c r="G43" s="105"/>
      <c r="H43" s="31">
        <v>0</v>
      </c>
    </row>
    <row r="44" spans="1:8" ht="18" customHeight="1" x14ac:dyDescent="0.25">
      <c r="A44" s="11" t="s">
        <v>38</v>
      </c>
      <c r="B44" s="32"/>
      <c r="D44" s="73"/>
      <c r="E44" s="196"/>
      <c r="F44" s="196"/>
      <c r="G44" s="73"/>
      <c r="H44" s="31">
        <v>0</v>
      </c>
    </row>
    <row r="45" spans="1:8" ht="18" customHeight="1" x14ac:dyDescent="0.25">
      <c r="A45" s="11" t="s">
        <v>39</v>
      </c>
      <c r="B45" s="32"/>
      <c r="D45" s="105"/>
      <c r="E45" s="74"/>
      <c r="F45" s="74"/>
      <c r="G45" s="105"/>
      <c r="H45" s="31"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v>171637</v>
      </c>
      <c r="E49" s="31">
        <v>12649</v>
      </c>
      <c r="F49" s="31">
        <v>0</v>
      </c>
      <c r="G49" s="31">
        <v>0</v>
      </c>
      <c r="H49" s="31">
        <v>184286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05">
        <v>18511982</v>
      </c>
      <c r="E53" s="74">
        <v>0</v>
      </c>
      <c r="F53" s="74">
        <v>0</v>
      </c>
      <c r="G53" s="105">
        <v>10232869</v>
      </c>
      <c r="H53" s="31">
        <v>8279113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v>18511982</v>
      </c>
      <c r="E64" s="31">
        <v>0</v>
      </c>
      <c r="F64" s="31">
        <v>0</v>
      </c>
      <c r="G64" s="31">
        <v>10232869</v>
      </c>
      <c r="H64" s="31">
        <v>8279113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v>0</v>
      </c>
      <c r="E74" s="53">
        <v>0</v>
      </c>
      <c r="F74" s="53">
        <v>0</v>
      </c>
      <c r="G74" s="31">
        <v>0</v>
      </c>
      <c r="H74" s="31"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105">
        <v>43390</v>
      </c>
      <c r="E77" s="198">
        <v>0</v>
      </c>
      <c r="F77" s="196">
        <v>0</v>
      </c>
      <c r="G77" s="105">
        <v>0</v>
      </c>
      <c r="H77" s="31">
        <v>43390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v>0</v>
      </c>
    </row>
    <row r="79" spans="1:10" ht="18" customHeight="1" x14ac:dyDescent="0.25">
      <c r="A79" s="11" t="s">
        <v>65</v>
      </c>
      <c r="B79" s="8" t="s">
        <v>66</v>
      </c>
      <c r="D79" s="105">
        <v>72180</v>
      </c>
      <c r="E79" s="198">
        <v>0</v>
      </c>
      <c r="F79" s="196">
        <v>0</v>
      </c>
      <c r="G79" s="105">
        <v>0</v>
      </c>
      <c r="H79" s="31">
        <v>72180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v>115570</v>
      </c>
      <c r="E82" s="56"/>
      <c r="F82" s="31">
        <v>0</v>
      </c>
      <c r="G82" s="31">
        <v>0</v>
      </c>
      <c r="H82" s="31">
        <v>115570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105">
        <v>81298</v>
      </c>
      <c r="E86" s="74">
        <v>60892</v>
      </c>
      <c r="F86" s="74">
        <v>0</v>
      </c>
      <c r="G86" s="105">
        <v>0</v>
      </c>
      <c r="H86" s="31">
        <v>142190</v>
      </c>
    </row>
    <row r="87" spans="1:8" ht="18" customHeight="1" x14ac:dyDescent="0.25">
      <c r="A87" s="11" t="s">
        <v>72</v>
      </c>
      <c r="B87" s="8" t="s">
        <v>73</v>
      </c>
      <c r="D87" s="105">
        <v>454119</v>
      </c>
      <c r="E87" s="74">
        <v>0</v>
      </c>
      <c r="F87" s="74">
        <v>0</v>
      </c>
      <c r="G87" s="105">
        <v>0</v>
      </c>
      <c r="H87" s="31">
        <v>454119</v>
      </c>
    </row>
    <row r="88" spans="1:8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v>0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v>0</v>
      </c>
    </row>
    <row r="90" spans="1:8" ht="18" customHeight="1" x14ac:dyDescent="0.25">
      <c r="A90" s="11" t="s">
        <v>78</v>
      </c>
      <c r="B90" s="8" t="s">
        <v>79</v>
      </c>
      <c r="D90" s="105">
        <v>3500</v>
      </c>
      <c r="E90" s="74">
        <v>0</v>
      </c>
      <c r="F90" s="74">
        <v>0</v>
      </c>
      <c r="G90" s="105">
        <v>0</v>
      </c>
      <c r="H90" s="31">
        <v>3500</v>
      </c>
    </row>
    <row r="91" spans="1:8" ht="18" customHeight="1" x14ac:dyDescent="0.25">
      <c r="A91" s="11" t="s">
        <v>80</v>
      </c>
      <c r="B91" s="8" t="s">
        <v>81</v>
      </c>
      <c r="D91" s="105">
        <v>5345</v>
      </c>
      <c r="E91" s="74">
        <v>2406</v>
      </c>
      <c r="F91" s="74">
        <v>0</v>
      </c>
      <c r="G91" s="105">
        <v>0</v>
      </c>
      <c r="H91" s="31">
        <v>7751</v>
      </c>
    </row>
    <row r="92" spans="1:8" ht="18" customHeight="1" x14ac:dyDescent="0.25">
      <c r="A92" s="11" t="s">
        <v>82</v>
      </c>
      <c r="B92" s="8" t="s">
        <v>83</v>
      </c>
      <c r="D92" s="199">
        <v>34806</v>
      </c>
      <c r="E92" s="74">
        <v>0</v>
      </c>
      <c r="F92" s="200">
        <v>0</v>
      </c>
      <c r="G92" s="199">
        <v>0</v>
      </c>
      <c r="H92" s="31">
        <v>34806</v>
      </c>
    </row>
    <row r="93" spans="1:8" ht="18" customHeight="1" x14ac:dyDescent="0.25">
      <c r="A93" s="11" t="s">
        <v>84</v>
      </c>
      <c r="B93" s="8" t="s">
        <v>85</v>
      </c>
      <c r="D93" s="105">
        <v>234794</v>
      </c>
      <c r="E93" s="74">
        <v>175861</v>
      </c>
      <c r="F93" s="74">
        <v>0</v>
      </c>
      <c r="G93" s="105">
        <v>0</v>
      </c>
      <c r="H93" s="31">
        <v>410655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v>813862</v>
      </c>
      <c r="E98" s="31">
        <v>239159</v>
      </c>
      <c r="F98" s="31">
        <v>0</v>
      </c>
      <c r="G98" s="31">
        <v>0</v>
      </c>
      <c r="H98" s="31">
        <v>1053021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105">
        <v>67495</v>
      </c>
      <c r="E102" s="74">
        <v>0</v>
      </c>
      <c r="F102" s="74">
        <v>0</v>
      </c>
      <c r="G102" s="105">
        <v>0</v>
      </c>
      <c r="H102" s="31">
        <v>67495</v>
      </c>
    </row>
    <row r="103" spans="1:8" ht="18" customHeight="1" x14ac:dyDescent="0.25">
      <c r="A103" s="11" t="s">
        <v>91</v>
      </c>
      <c r="B103" s="8" t="s">
        <v>92</v>
      </c>
      <c r="D103" s="105">
        <v>208161</v>
      </c>
      <c r="E103" s="74">
        <v>155913</v>
      </c>
      <c r="F103" s="74">
        <v>0</v>
      </c>
      <c r="G103" s="105">
        <v>0</v>
      </c>
      <c r="H103" s="31">
        <v>364074</v>
      </c>
    </row>
    <row r="104" spans="1:8" ht="18" customHeight="1" x14ac:dyDescent="0.25">
      <c r="A104" s="11" t="s">
        <v>93</v>
      </c>
      <c r="B104" s="41" t="s">
        <v>129</v>
      </c>
      <c r="D104" s="105">
        <v>78806</v>
      </c>
      <c r="E104" s="74">
        <v>0</v>
      </c>
      <c r="F104" s="74">
        <v>0</v>
      </c>
      <c r="G104" s="105">
        <v>0</v>
      </c>
      <c r="H104" s="31">
        <v>78806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v>354462</v>
      </c>
      <c r="E108" s="31">
        <v>155913</v>
      </c>
      <c r="F108" s="31">
        <v>0</v>
      </c>
      <c r="G108" s="31">
        <v>0</v>
      </c>
      <c r="H108" s="31">
        <v>510375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105">
        <v>6380009.2199999997</v>
      </c>
      <c r="G111" s="61"/>
      <c r="H111" s="31">
        <f>F111-G111</f>
        <v>6380009.2199999997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0.74895474226789238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v>228882523.30000001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v>4843220.25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233725743.55000001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v>230038405.39000025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220">
        <f>E119-E121</f>
        <v>3687338.159999758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105">
        <v>2396022.4200000004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f>E123 + E125</f>
        <v>6083360.5799997579</v>
      </c>
      <c r="F127" s="64"/>
    </row>
    <row r="128" spans="1:7" ht="18" customHeight="1" x14ac:dyDescent="0.25">
      <c r="A128" s="11"/>
    </row>
    <row r="129" spans="1:9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9" ht="18" customHeight="1" x14ac:dyDescent="0.25">
      <c r="A130" s="26" t="s">
        <v>283</v>
      </c>
      <c r="B130" s="10" t="s">
        <v>284</v>
      </c>
    </row>
    <row r="131" spans="1:9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v>0</v>
      </c>
    </row>
    <row r="132" spans="1:9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v>0</v>
      </c>
    </row>
    <row r="133" spans="1:9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v>0</v>
      </c>
    </row>
    <row r="134" spans="1:9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v>0</v>
      </c>
    </row>
    <row r="135" spans="1:9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v>0</v>
      </c>
    </row>
    <row r="136" spans="1:9" ht="18" customHeight="1" x14ac:dyDescent="0.25">
      <c r="A136" s="26"/>
    </row>
    <row r="137" spans="1:9" ht="18" customHeight="1" x14ac:dyDescent="0.25">
      <c r="A137" s="26" t="s">
        <v>116</v>
      </c>
      <c r="B137" s="10" t="s">
        <v>288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</row>
    <row r="138" spans="1:9" ht="18" customHeight="1" x14ac:dyDescent="0.25">
      <c r="A138" s="8"/>
    </row>
    <row r="139" spans="1:9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9" ht="18" customHeight="1" x14ac:dyDescent="0.25">
      <c r="A140" s="26" t="s">
        <v>289</v>
      </c>
      <c r="B140" s="10" t="s">
        <v>117</v>
      </c>
    </row>
    <row r="141" spans="1:9" ht="18" customHeight="1" x14ac:dyDescent="0.25">
      <c r="A141" s="11" t="s">
        <v>29</v>
      </c>
      <c r="B141" s="10" t="s">
        <v>118</v>
      </c>
      <c r="D141" s="68">
        <f>D36</f>
        <v>630145</v>
      </c>
      <c r="E141" s="68">
        <f t="shared" ref="E141:H141" si="0">E36</f>
        <v>407488</v>
      </c>
      <c r="F141" s="68">
        <f t="shared" si="0"/>
        <v>0</v>
      </c>
      <c r="G141" s="68">
        <f t="shared" si="0"/>
        <v>7940</v>
      </c>
      <c r="H141" s="68">
        <f t="shared" si="0"/>
        <v>1029693</v>
      </c>
      <c r="I141" s="83" t="s">
        <v>452</v>
      </c>
    </row>
    <row r="142" spans="1:9" ht="18" customHeight="1" x14ac:dyDescent="0.25">
      <c r="A142" s="11" t="s">
        <v>41</v>
      </c>
      <c r="B142" s="10" t="s">
        <v>119</v>
      </c>
      <c r="D142" s="68">
        <f>D49</f>
        <v>171637</v>
      </c>
      <c r="E142" s="68">
        <f t="shared" ref="E142:H142" si="1">E49</f>
        <v>12649</v>
      </c>
      <c r="F142" s="68">
        <f t="shared" si="1"/>
        <v>0</v>
      </c>
      <c r="G142" s="68">
        <f t="shared" si="1"/>
        <v>0</v>
      </c>
      <c r="H142" s="68">
        <f t="shared" si="1"/>
        <v>184286</v>
      </c>
      <c r="I142" s="83" t="s">
        <v>452</v>
      </c>
    </row>
    <row r="143" spans="1:9" ht="18" customHeight="1" x14ac:dyDescent="0.25">
      <c r="A143" s="11" t="s">
        <v>53</v>
      </c>
      <c r="B143" s="10" t="s">
        <v>120</v>
      </c>
      <c r="D143" s="68">
        <f>D64</f>
        <v>18511982</v>
      </c>
      <c r="E143" s="68">
        <f t="shared" ref="E143:H143" si="2">E64</f>
        <v>0</v>
      </c>
      <c r="F143" s="68">
        <f t="shared" si="2"/>
        <v>0</v>
      </c>
      <c r="G143" s="68">
        <f t="shared" si="2"/>
        <v>10232869</v>
      </c>
      <c r="H143" s="68">
        <f t="shared" si="2"/>
        <v>8279113</v>
      </c>
      <c r="I143" s="83" t="s">
        <v>452</v>
      </c>
    </row>
    <row r="144" spans="1:9" ht="18" customHeight="1" x14ac:dyDescent="0.25">
      <c r="A144" s="11" t="s">
        <v>59</v>
      </c>
      <c r="B144" s="10" t="s">
        <v>121</v>
      </c>
      <c r="D144" s="68">
        <f>D74</f>
        <v>0</v>
      </c>
      <c r="E144" s="68">
        <f t="shared" ref="E144:H144" si="3">E74</f>
        <v>0</v>
      </c>
      <c r="F144" s="68">
        <f t="shared" si="3"/>
        <v>0</v>
      </c>
      <c r="G144" s="68">
        <f t="shared" si="3"/>
        <v>0</v>
      </c>
      <c r="H144" s="68">
        <f t="shared" si="3"/>
        <v>0</v>
      </c>
      <c r="I144" s="83" t="s">
        <v>452</v>
      </c>
    </row>
    <row r="145" spans="1:9" ht="18" customHeight="1" x14ac:dyDescent="0.25">
      <c r="A145" s="11" t="s">
        <v>69</v>
      </c>
      <c r="B145" s="10" t="s">
        <v>122</v>
      </c>
      <c r="D145" s="68">
        <f>D82</f>
        <v>115570</v>
      </c>
      <c r="E145" s="68">
        <f t="shared" ref="E145:H145" si="4">E82</f>
        <v>0</v>
      </c>
      <c r="F145" s="68">
        <f t="shared" si="4"/>
        <v>0</v>
      </c>
      <c r="G145" s="68">
        <f t="shared" si="4"/>
        <v>0</v>
      </c>
      <c r="H145" s="68">
        <f t="shared" si="4"/>
        <v>115570</v>
      </c>
      <c r="I145" s="83" t="s">
        <v>452</v>
      </c>
    </row>
    <row r="146" spans="1:9" ht="18" customHeight="1" x14ac:dyDescent="0.25">
      <c r="A146" s="11" t="s">
        <v>88</v>
      </c>
      <c r="B146" s="10" t="s">
        <v>123</v>
      </c>
      <c r="D146" s="68">
        <f>D98</f>
        <v>813862</v>
      </c>
      <c r="E146" s="68">
        <f t="shared" ref="E146:H146" si="5">E98</f>
        <v>239159</v>
      </c>
      <c r="F146" s="68">
        <f t="shared" si="5"/>
        <v>0</v>
      </c>
      <c r="G146" s="68">
        <f t="shared" si="5"/>
        <v>0</v>
      </c>
      <c r="H146" s="68">
        <f t="shared" si="5"/>
        <v>1053021</v>
      </c>
      <c r="I146" s="83" t="s">
        <v>452</v>
      </c>
    </row>
    <row r="147" spans="1:9" ht="18" customHeight="1" x14ac:dyDescent="0.25">
      <c r="A147" s="11" t="s">
        <v>95</v>
      </c>
      <c r="B147" s="10" t="s">
        <v>124</v>
      </c>
      <c r="D147" s="31">
        <f>D108</f>
        <v>354462</v>
      </c>
      <c r="E147" s="31">
        <f t="shared" ref="E147:H147" si="6">E108</f>
        <v>155913</v>
      </c>
      <c r="F147" s="31">
        <f t="shared" si="6"/>
        <v>0</v>
      </c>
      <c r="G147" s="31">
        <f t="shared" si="6"/>
        <v>0</v>
      </c>
      <c r="H147" s="31">
        <f t="shared" si="6"/>
        <v>510375</v>
      </c>
      <c r="I147" s="83" t="s">
        <v>452</v>
      </c>
    </row>
    <row r="148" spans="1:9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6380009.2199999997</v>
      </c>
      <c r="I148" s="83" t="s">
        <v>452</v>
      </c>
    </row>
    <row r="149" spans="1:9" ht="18" customHeight="1" x14ac:dyDescent="0.25">
      <c r="A149" s="11" t="s">
        <v>116</v>
      </c>
      <c r="B149" s="10" t="s">
        <v>127</v>
      </c>
      <c r="D149" s="31">
        <f>D137</f>
        <v>0</v>
      </c>
      <c r="E149" s="31">
        <f t="shared" ref="E149:H149" si="7">E137</f>
        <v>0</v>
      </c>
      <c r="F149" s="31">
        <f t="shared" si="7"/>
        <v>0</v>
      </c>
      <c r="G149" s="31">
        <f t="shared" si="7"/>
        <v>0</v>
      </c>
      <c r="H149" s="31">
        <f t="shared" si="7"/>
        <v>0</v>
      </c>
    </row>
    <row r="150" spans="1:9" ht="18" customHeight="1" x14ac:dyDescent="0.25">
      <c r="A150" s="11" t="s">
        <v>5</v>
      </c>
      <c r="B150" s="10" t="s">
        <v>6</v>
      </c>
      <c r="D150" s="31">
        <f>D18</f>
        <v>2759285.1906227302</v>
      </c>
      <c r="E150" s="31">
        <f t="shared" ref="E150:H150" si="8">E18</f>
        <v>0</v>
      </c>
      <c r="F150" s="31">
        <f t="shared" si="8"/>
        <v>0</v>
      </c>
      <c r="G150" s="31">
        <f t="shared" si="8"/>
        <v>2686299.1360229519</v>
      </c>
      <c r="H150" s="31">
        <f t="shared" si="8"/>
        <v>72986.054599778261</v>
      </c>
    </row>
    <row r="151" spans="1:9" ht="18" customHeight="1" x14ac:dyDescent="0.25">
      <c r="B151" s="10"/>
      <c r="D151" s="49"/>
      <c r="E151" s="49"/>
      <c r="F151" s="49"/>
      <c r="G151" s="49"/>
      <c r="H151" s="49"/>
    </row>
    <row r="152" spans="1:9" ht="18" customHeight="1" x14ac:dyDescent="0.25">
      <c r="A152" s="26" t="s">
        <v>128</v>
      </c>
      <c r="B152" s="10" t="s">
        <v>117</v>
      </c>
      <c r="D152" s="70">
        <f>SUM(D141:D150)</f>
        <v>23356943.190622732</v>
      </c>
      <c r="E152" s="70">
        <f t="shared" ref="E152:H152" si="9">SUM(E141:E150)</f>
        <v>815209</v>
      </c>
      <c r="F152" s="70">
        <f t="shared" si="9"/>
        <v>0</v>
      </c>
      <c r="G152" s="70">
        <f t="shared" si="9"/>
        <v>12927108.136022951</v>
      </c>
      <c r="H152" s="70">
        <f t="shared" si="9"/>
        <v>17625053.274599776</v>
      </c>
    </row>
    <row r="154" spans="1:9" ht="18" customHeight="1" x14ac:dyDescent="0.25">
      <c r="A154" s="26" t="s">
        <v>290</v>
      </c>
      <c r="B154" s="10" t="s">
        <v>291</v>
      </c>
      <c r="D154" s="71">
        <f>H152/E121</f>
        <v>7.6617872762240663E-2</v>
      </c>
      <c r="E154" s="81"/>
    </row>
    <row r="155" spans="1:9" ht="18" customHeight="1" x14ac:dyDescent="0.25">
      <c r="A155" s="26" t="s">
        <v>292</v>
      </c>
      <c r="B155" s="10" t="s">
        <v>293</v>
      </c>
      <c r="D155" s="71">
        <f>H152/E127</f>
        <v>2.8972560549091235</v>
      </c>
    </row>
    <row r="157" spans="1:9" ht="18" customHeight="1" x14ac:dyDescent="0.25">
      <c r="D157" s="221">
        <v>20597658</v>
      </c>
      <c r="E157" s="221">
        <v>815209</v>
      </c>
    </row>
    <row r="158" spans="1:9" ht="18" customHeight="1" x14ac:dyDescent="0.25">
      <c r="D158" s="221">
        <v>19783796</v>
      </c>
      <c r="E158" s="221">
        <v>576050</v>
      </c>
    </row>
    <row r="159" spans="1:9" ht="18" customHeight="1" x14ac:dyDescent="0.25">
      <c r="D159" s="222"/>
      <c r="E159" s="222"/>
    </row>
  </sheetData>
  <mergeCells count="5">
    <mergeCell ref="C2:D2"/>
    <mergeCell ref="C5:E5"/>
    <mergeCell ref="C6:E6"/>
    <mergeCell ref="C7:E7"/>
    <mergeCell ref="B13:D13"/>
  </mergeCells>
  <hyperlinks>
    <hyperlink ref="C11" r:id="rId1" xr:uid="{3B2F8CCA-62FD-4025-8023-9B6F2DF79CBF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5CFD-5709-4A8F-A3F3-DA7D7B4D5E3D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202</v>
      </c>
      <c r="D5" s="632"/>
      <c r="E5" s="632"/>
      <c r="F5" s="13"/>
    </row>
    <row r="6" spans="1:8" ht="18" customHeight="1" x14ac:dyDescent="0.25">
      <c r="B6" s="11" t="s">
        <v>405</v>
      </c>
      <c r="C6" s="646">
        <v>210029</v>
      </c>
      <c r="D6" s="646"/>
      <c r="E6" s="646"/>
      <c r="F6" s="15"/>
    </row>
    <row r="7" spans="1:8" ht="18" customHeight="1" x14ac:dyDescent="0.25">
      <c r="B7" s="11" t="s">
        <v>406</v>
      </c>
      <c r="C7" s="641">
        <v>3100</v>
      </c>
      <c r="D7" s="641"/>
      <c r="E7" s="641"/>
      <c r="F7" s="17"/>
    </row>
    <row r="8" spans="1:8" ht="18" customHeight="1" x14ac:dyDescent="0.25">
      <c r="C8" s="653"/>
      <c r="D8" s="653"/>
      <c r="E8" s="653"/>
      <c r="F8" s="19"/>
    </row>
    <row r="9" spans="1:8" ht="18" customHeight="1" x14ac:dyDescent="0.25">
      <c r="B9" s="11" t="s">
        <v>407</v>
      </c>
      <c r="C9" s="632" t="s">
        <v>327</v>
      </c>
      <c r="D9" s="632"/>
      <c r="E9" s="632"/>
      <c r="F9" s="13"/>
    </row>
    <row r="10" spans="1:8" ht="18" customHeight="1" x14ac:dyDescent="0.25">
      <c r="B10" s="11" t="s">
        <v>408</v>
      </c>
      <c r="C10" s="647" t="s">
        <v>453</v>
      </c>
      <c r="D10" s="647"/>
      <c r="E10" s="647"/>
      <c r="F10" s="21"/>
    </row>
    <row r="11" spans="1:8" ht="18" customHeight="1" x14ac:dyDescent="0.25">
      <c r="B11" s="11" t="s">
        <v>409</v>
      </c>
      <c r="C11" s="632" t="s">
        <v>328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8">
        <v>9442606.6714940649</v>
      </c>
      <c r="E18" s="28"/>
      <c r="F18" s="28"/>
      <c r="G18" s="28">
        <v>9192839.5910806209</v>
      </c>
      <c r="H18" s="209">
        <v>249767.08041344397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588011</v>
      </c>
      <c r="E21" s="67">
        <v>160806</v>
      </c>
      <c r="F21" s="67">
        <v>0</v>
      </c>
      <c r="G21" s="61">
        <v>4265</v>
      </c>
      <c r="H21" s="31">
        <f>(D21+E21)-F21-G21</f>
        <v>744552</v>
      </c>
    </row>
    <row r="22" spans="1:8" ht="18" customHeight="1" x14ac:dyDescent="0.25">
      <c r="A22" s="11" t="s">
        <v>9</v>
      </c>
      <c r="B22" s="8" t="s">
        <v>10</v>
      </c>
      <c r="D22" s="61">
        <v>21473</v>
      </c>
      <c r="E22" s="67">
        <v>10095</v>
      </c>
      <c r="F22" s="67">
        <v>0</v>
      </c>
      <c r="G22" s="61">
        <v>0</v>
      </c>
      <c r="H22" s="31">
        <f t="shared" ref="H22:H34" si="0">(D22+E22)-F22-G22</f>
        <v>31568</v>
      </c>
    </row>
    <row r="23" spans="1:8" ht="18" customHeight="1" x14ac:dyDescent="0.25">
      <c r="A23" s="11" t="s">
        <v>11</v>
      </c>
      <c r="B23" s="8" t="s">
        <v>12</v>
      </c>
      <c r="D23" s="61">
        <v>0</v>
      </c>
      <c r="E23" s="67">
        <v>0</v>
      </c>
      <c r="F23" s="67">
        <v>0</v>
      </c>
      <c r="G23" s="61">
        <v>0</v>
      </c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3298981</v>
      </c>
      <c r="E24" s="67">
        <v>604390</v>
      </c>
      <c r="F24" s="67">
        <v>0</v>
      </c>
      <c r="G24" s="61">
        <v>0</v>
      </c>
      <c r="H24" s="31">
        <f t="shared" si="0"/>
        <v>3903371</v>
      </c>
    </row>
    <row r="25" spans="1:8" ht="18" customHeight="1" x14ac:dyDescent="0.25">
      <c r="A25" s="11" t="s">
        <v>15</v>
      </c>
      <c r="B25" s="8" t="s">
        <v>16</v>
      </c>
      <c r="D25" s="61">
        <v>0</v>
      </c>
      <c r="E25" s="67">
        <v>0</v>
      </c>
      <c r="F25" s="67">
        <v>0</v>
      </c>
      <c r="G25" s="61">
        <v>0</v>
      </c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>
        <v>0</v>
      </c>
      <c r="E26" s="67">
        <v>0</v>
      </c>
      <c r="F26" s="67">
        <v>0</v>
      </c>
      <c r="G26" s="61">
        <v>0</v>
      </c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>
        <v>0</v>
      </c>
      <c r="E27" s="67">
        <v>0</v>
      </c>
      <c r="F27" s="67">
        <v>0</v>
      </c>
      <c r="G27" s="61">
        <v>0</v>
      </c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0</v>
      </c>
      <c r="E28" s="67">
        <v>0</v>
      </c>
      <c r="F28" s="67">
        <v>0</v>
      </c>
      <c r="G28" s="61">
        <v>0</v>
      </c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6140696</v>
      </c>
      <c r="E29" s="67">
        <v>1436317</v>
      </c>
      <c r="F29" s="67">
        <v>779851</v>
      </c>
      <c r="G29" s="61">
        <v>0</v>
      </c>
      <c r="H29" s="31">
        <f t="shared" si="0"/>
        <v>6797162</v>
      </c>
    </row>
    <row r="30" spans="1:8" ht="18" customHeight="1" x14ac:dyDescent="0.25">
      <c r="A30" s="11" t="s">
        <v>25</v>
      </c>
      <c r="B30" s="41" t="s">
        <v>203</v>
      </c>
      <c r="D30" s="61">
        <v>3292073</v>
      </c>
      <c r="E30" s="67">
        <v>811924</v>
      </c>
      <c r="F30" s="67">
        <v>728741</v>
      </c>
      <c r="G30" s="61">
        <v>1054020</v>
      </c>
      <c r="H30" s="31">
        <f t="shared" si="0"/>
        <v>2321236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13341234</v>
      </c>
      <c r="E36" s="31">
        <f t="shared" si="1"/>
        <v>3023532</v>
      </c>
      <c r="F36" s="31">
        <f>SUM(F21:F34)</f>
        <v>1508592</v>
      </c>
      <c r="G36" s="31">
        <f t="shared" si="1"/>
        <v>1058285</v>
      </c>
      <c r="H36" s="31">
        <f t="shared" si="1"/>
        <v>13797889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29456022</v>
      </c>
      <c r="E40" s="67">
        <v>14639643</v>
      </c>
      <c r="F40" s="67">
        <v>0</v>
      </c>
      <c r="G40" s="61">
        <v>0</v>
      </c>
      <c r="H40" s="31">
        <f>(D40+E40)-F40-G40</f>
        <v>44095665</v>
      </c>
    </row>
    <row r="41" spans="1:8" ht="18" customHeight="1" x14ac:dyDescent="0.25">
      <c r="A41" s="11" t="s">
        <v>32</v>
      </c>
      <c r="B41" s="8" t="s">
        <v>33</v>
      </c>
      <c r="D41" s="61">
        <v>5208761</v>
      </c>
      <c r="E41" s="67">
        <v>2588710</v>
      </c>
      <c r="F41" s="67">
        <v>778279</v>
      </c>
      <c r="G41" s="61">
        <v>0</v>
      </c>
      <c r="H41" s="31">
        <f t="shared" ref="H41:H47" si="2">(D41+E41)-F41-G41</f>
        <v>7019192</v>
      </c>
    </row>
    <row r="42" spans="1:8" ht="18" customHeight="1" x14ac:dyDescent="0.25">
      <c r="A42" s="11" t="s">
        <v>34</v>
      </c>
      <c r="B42" s="8" t="s">
        <v>35</v>
      </c>
      <c r="D42" s="61">
        <v>1258221</v>
      </c>
      <c r="E42" s="67">
        <v>617967</v>
      </c>
      <c r="F42" s="67">
        <v>0</v>
      </c>
      <c r="G42" s="61">
        <v>78482</v>
      </c>
      <c r="H42" s="31">
        <f t="shared" si="2"/>
        <v>1797706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35923004</v>
      </c>
      <c r="E49" s="31">
        <f t="shared" si="3"/>
        <v>17846320</v>
      </c>
      <c r="F49" s="31">
        <f>SUM(F40:F47)</f>
        <v>778279</v>
      </c>
      <c r="G49" s="31">
        <f t="shared" si="3"/>
        <v>78482</v>
      </c>
      <c r="H49" s="31">
        <f t="shared" si="3"/>
        <v>52912563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11215679</v>
      </c>
      <c r="E53" s="67">
        <v>0</v>
      </c>
      <c r="F53" s="67">
        <v>0</v>
      </c>
      <c r="G53" s="61">
        <v>2151872</v>
      </c>
      <c r="H53" s="31">
        <f>(D53+E53)-F53-G53</f>
        <v>9063807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11215679</v>
      </c>
      <c r="E64" s="31">
        <f t="shared" ref="E64:G64" si="5">SUM(E53:E62)</f>
        <v>0</v>
      </c>
      <c r="F64" s="31">
        <f t="shared" si="5"/>
        <v>0</v>
      </c>
      <c r="G64" s="31">
        <f t="shared" si="5"/>
        <v>2151872</v>
      </c>
      <c r="H64" s="31">
        <f>SUM(H53:H62)</f>
        <v>9063807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>
        <v>0</v>
      </c>
      <c r="E68" s="67">
        <v>0</v>
      </c>
      <c r="F68" s="67">
        <v>0</v>
      </c>
      <c r="G68" s="90">
        <v>0</v>
      </c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>
        <v>0</v>
      </c>
      <c r="E69" s="67">
        <v>0</v>
      </c>
      <c r="F69" s="67">
        <v>0</v>
      </c>
      <c r="G69" s="90">
        <v>0</v>
      </c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522753</v>
      </c>
      <c r="E77" s="54"/>
      <c r="F77" s="86">
        <v>0</v>
      </c>
      <c r="G77" s="61">
        <v>0</v>
      </c>
      <c r="H77" s="31">
        <f>(D77-F77-G77)</f>
        <v>522753</v>
      </c>
    </row>
    <row r="78" spans="1:10" ht="18" customHeight="1" x14ac:dyDescent="0.25">
      <c r="A78" s="11" t="s">
        <v>63</v>
      </c>
      <c r="B78" s="8" t="s">
        <v>64</v>
      </c>
      <c r="D78" s="61">
        <v>0</v>
      </c>
      <c r="E78" s="54"/>
      <c r="F78" s="86">
        <v>0</v>
      </c>
      <c r="G78" s="61">
        <v>0</v>
      </c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230031</v>
      </c>
      <c r="E79" s="54"/>
      <c r="F79" s="86">
        <v>0</v>
      </c>
      <c r="G79" s="61">
        <v>8670</v>
      </c>
      <c r="H79" s="31">
        <f t="shared" si="8"/>
        <v>221361</v>
      </c>
    </row>
    <row r="80" spans="1:10" ht="18" customHeight="1" x14ac:dyDescent="0.25">
      <c r="A80" s="11" t="s">
        <v>67</v>
      </c>
      <c r="B80" s="8" t="s">
        <v>68</v>
      </c>
      <c r="D80" s="61">
        <v>0</v>
      </c>
      <c r="E80" s="54"/>
      <c r="F80" s="86">
        <v>0</v>
      </c>
      <c r="G80" s="61">
        <v>0</v>
      </c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752784</v>
      </c>
      <c r="E82" s="56"/>
      <c r="F82" s="31">
        <f t="shared" si="9"/>
        <v>0</v>
      </c>
      <c r="G82" s="31">
        <f t="shared" si="9"/>
        <v>8670</v>
      </c>
      <c r="H82" s="31">
        <f t="shared" si="9"/>
        <v>744114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36689</v>
      </c>
      <c r="E86" s="67">
        <v>17918</v>
      </c>
      <c r="F86" s="67">
        <v>0</v>
      </c>
      <c r="G86" s="61">
        <v>0</v>
      </c>
      <c r="H86" s="31">
        <f>(D86+E86)-F86-G86</f>
        <v>54607</v>
      </c>
    </row>
    <row r="87" spans="1:8" ht="18" customHeight="1" x14ac:dyDescent="0.25">
      <c r="A87" s="11" t="s">
        <v>72</v>
      </c>
      <c r="B87" s="8" t="s">
        <v>73</v>
      </c>
      <c r="D87" s="61">
        <v>0</v>
      </c>
      <c r="E87" s="67">
        <v>0</v>
      </c>
      <c r="F87" s="67">
        <v>0</v>
      </c>
      <c r="G87" s="61">
        <v>0</v>
      </c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111227</v>
      </c>
      <c r="E88" s="67">
        <v>20083</v>
      </c>
      <c r="F88" s="67">
        <v>0</v>
      </c>
      <c r="G88" s="61">
        <v>0</v>
      </c>
      <c r="H88" s="31">
        <f t="shared" si="10"/>
        <v>131310</v>
      </c>
    </row>
    <row r="89" spans="1:8" ht="18" customHeight="1" x14ac:dyDescent="0.25">
      <c r="A89" s="11" t="s">
        <v>76</v>
      </c>
      <c r="B89" s="8" t="s">
        <v>77</v>
      </c>
      <c r="D89" s="61">
        <v>0</v>
      </c>
      <c r="E89" s="67">
        <v>0</v>
      </c>
      <c r="F89" s="67">
        <v>0</v>
      </c>
      <c r="G89" s="61">
        <v>0</v>
      </c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>
        <v>0</v>
      </c>
      <c r="E90" s="67">
        <v>0</v>
      </c>
      <c r="F90" s="67">
        <v>0</v>
      </c>
      <c r="G90" s="61">
        <v>0</v>
      </c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0</v>
      </c>
      <c r="E91" s="67">
        <v>0</v>
      </c>
      <c r="F91" s="67">
        <v>0</v>
      </c>
      <c r="G91" s="61">
        <v>0</v>
      </c>
      <c r="H91" s="31">
        <f t="shared" si="10"/>
        <v>0</v>
      </c>
    </row>
    <row r="92" spans="1:8" ht="18" customHeight="1" x14ac:dyDescent="0.25">
      <c r="A92" s="11" t="s">
        <v>82</v>
      </c>
      <c r="B92" s="8" t="s">
        <v>83</v>
      </c>
      <c r="D92" s="92">
        <v>0</v>
      </c>
      <c r="E92" s="67">
        <v>0</v>
      </c>
      <c r="F92" s="93">
        <v>0</v>
      </c>
      <c r="G92" s="92">
        <v>0</v>
      </c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>
        <v>816</v>
      </c>
      <c r="E93" s="67">
        <v>142</v>
      </c>
      <c r="F93" s="67">
        <v>0</v>
      </c>
      <c r="G93" s="61">
        <v>0</v>
      </c>
      <c r="H93" s="31">
        <f t="shared" si="10"/>
        <v>958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148732</v>
      </c>
      <c r="E98" s="31">
        <f t="shared" si="11"/>
        <v>38143</v>
      </c>
      <c r="F98" s="31">
        <f t="shared" si="11"/>
        <v>0</v>
      </c>
      <c r="G98" s="31">
        <f t="shared" si="11"/>
        <v>0</v>
      </c>
      <c r="H98" s="31">
        <f t="shared" si="11"/>
        <v>186875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110926</v>
      </c>
      <c r="E102" s="67">
        <v>55130</v>
      </c>
      <c r="F102" s="67">
        <v>0</v>
      </c>
      <c r="G102" s="61">
        <v>0</v>
      </c>
      <c r="H102" s="31">
        <f>(D102+E102)-F102-G102</f>
        <v>166056</v>
      </c>
    </row>
    <row r="103" spans="1:8" ht="18" customHeight="1" x14ac:dyDescent="0.25">
      <c r="A103" s="11" t="s">
        <v>91</v>
      </c>
      <c r="B103" s="8" t="s">
        <v>92</v>
      </c>
      <c r="D103" s="61">
        <v>7704</v>
      </c>
      <c r="E103" s="67">
        <v>3829</v>
      </c>
      <c r="F103" s="67">
        <v>0</v>
      </c>
      <c r="G103" s="61">
        <v>0</v>
      </c>
      <c r="H103" s="31">
        <f t="shared" ref="H103:H106" si="12">(D103+E103)-F103-G103</f>
        <v>11533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118630</v>
      </c>
      <c r="E108" s="31">
        <f t="shared" si="13"/>
        <v>58959</v>
      </c>
      <c r="F108" s="31">
        <f t="shared" si="13"/>
        <v>0</v>
      </c>
      <c r="G108" s="31">
        <f t="shared" si="13"/>
        <v>0</v>
      </c>
      <c r="H108" s="31">
        <f t="shared" si="13"/>
        <v>177589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24377000</v>
      </c>
      <c r="G111" s="61">
        <v>0</v>
      </c>
      <c r="H111" s="31">
        <f>F111-G111</f>
        <v>24377000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223">
        <v>0.51600000000000001</v>
      </c>
      <c r="F114" s="62" t="s">
        <v>280</v>
      </c>
      <c r="G114" s="63">
        <v>0.16800000000000001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684708000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116057000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800765000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783511000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17254000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1523000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18777000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>
        <v>0</v>
      </c>
      <c r="E131" s="67">
        <v>0</v>
      </c>
      <c r="F131" s="67">
        <v>0</v>
      </c>
      <c r="G131" s="61">
        <v>0</v>
      </c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>
        <v>0</v>
      </c>
      <c r="E132" s="67">
        <v>0</v>
      </c>
      <c r="F132" s="67">
        <v>0</v>
      </c>
      <c r="G132" s="61">
        <v>0</v>
      </c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13341234</v>
      </c>
      <c r="E141" s="68">
        <f t="shared" si="16"/>
        <v>3023532</v>
      </c>
      <c r="F141" s="68">
        <f>F36</f>
        <v>1508592</v>
      </c>
      <c r="G141" s="68">
        <f t="shared" si="16"/>
        <v>1058285</v>
      </c>
      <c r="H141" s="68">
        <f t="shared" si="16"/>
        <v>13797889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35923004</v>
      </c>
      <c r="E142" s="68">
        <f t="shared" si="17"/>
        <v>17846320</v>
      </c>
      <c r="F142" s="68">
        <f>F49</f>
        <v>778279</v>
      </c>
      <c r="G142" s="68">
        <f t="shared" si="17"/>
        <v>78482</v>
      </c>
      <c r="H142" s="68">
        <f t="shared" si="17"/>
        <v>52912563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11215679</v>
      </c>
      <c r="E143" s="68">
        <f t="shared" si="18"/>
        <v>0</v>
      </c>
      <c r="F143" s="68">
        <f>F64</f>
        <v>0</v>
      </c>
      <c r="G143" s="68">
        <f t="shared" si="18"/>
        <v>2151872</v>
      </c>
      <c r="H143" s="68">
        <f t="shared" si="18"/>
        <v>9063807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752784</v>
      </c>
      <c r="E145" s="68">
        <f t="shared" si="20"/>
        <v>0</v>
      </c>
      <c r="F145" s="68">
        <f>F82</f>
        <v>0</v>
      </c>
      <c r="G145" s="68">
        <f t="shared" si="20"/>
        <v>8670</v>
      </c>
      <c r="H145" s="68">
        <f t="shared" si="20"/>
        <v>744114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148732</v>
      </c>
      <c r="E146" s="68">
        <f t="shared" si="21"/>
        <v>38143</v>
      </c>
      <c r="F146" s="68">
        <f>F98</f>
        <v>0</v>
      </c>
      <c r="G146" s="68">
        <f t="shared" si="21"/>
        <v>0</v>
      </c>
      <c r="H146" s="68">
        <f t="shared" si="21"/>
        <v>186875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118630</v>
      </c>
      <c r="E147" s="31">
        <f t="shared" si="22"/>
        <v>58959</v>
      </c>
      <c r="F147" s="31">
        <f>F108</f>
        <v>0</v>
      </c>
      <c r="G147" s="31">
        <f t="shared" si="22"/>
        <v>0</v>
      </c>
      <c r="H147" s="31">
        <f t="shared" si="22"/>
        <v>177589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24377000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9442606.6714940649</v>
      </c>
      <c r="E150" s="31">
        <f>E18</f>
        <v>0</v>
      </c>
      <c r="F150" s="31">
        <f>F18</f>
        <v>0</v>
      </c>
      <c r="G150" s="31">
        <f>G18</f>
        <v>9192839.5910806209</v>
      </c>
      <c r="H150" s="31">
        <f>H18</f>
        <v>249767.08041344397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70942669.671494067</v>
      </c>
      <c r="E152" s="70">
        <f t="shared" si="24"/>
        <v>20966954</v>
      </c>
      <c r="F152" s="70">
        <f t="shared" si="24"/>
        <v>2286871</v>
      </c>
      <c r="G152" s="70">
        <f t="shared" si="24"/>
        <v>12490148.591080621</v>
      </c>
      <c r="H152" s="70">
        <f t="shared" si="24"/>
        <v>101509604.08041345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0.12955734390508039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5.4060608233697316</v>
      </c>
    </row>
  </sheetData>
  <mergeCells count="9">
    <mergeCell ref="C10:E10"/>
    <mergeCell ref="C11:E11"/>
    <mergeCell ref="B13:D13"/>
    <mergeCell ref="C2:D2"/>
    <mergeCell ref="C5:E5"/>
    <mergeCell ref="C6:E6"/>
    <mergeCell ref="C7:E7"/>
    <mergeCell ref="C8:E8"/>
    <mergeCell ref="C9:E9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06984-88A0-4758-B6FD-D1FB83BF2E64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54" t="s">
        <v>454</v>
      </c>
      <c r="D5" s="654"/>
      <c r="E5" s="654"/>
      <c r="F5" s="13"/>
    </row>
    <row r="6" spans="1:8" ht="18" customHeight="1" x14ac:dyDescent="0.25">
      <c r="B6" s="11" t="s">
        <v>405</v>
      </c>
      <c r="C6" s="102">
        <v>210030</v>
      </c>
      <c r="D6" s="14"/>
      <c r="E6" s="14"/>
      <c r="F6" s="15"/>
    </row>
    <row r="7" spans="1:8" ht="18" customHeight="1" x14ac:dyDescent="0.25">
      <c r="B7" s="11" t="s">
        <v>406</v>
      </c>
      <c r="C7" s="16"/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2" t="s">
        <v>302</v>
      </c>
      <c r="D9" s="632"/>
      <c r="E9" s="632"/>
      <c r="F9" s="13"/>
    </row>
    <row r="10" spans="1:8" ht="18" customHeight="1" x14ac:dyDescent="0.25">
      <c r="B10" s="11" t="s">
        <v>408</v>
      </c>
      <c r="C10" s="647" t="s">
        <v>303</v>
      </c>
      <c r="D10" s="647"/>
      <c r="E10" s="647"/>
      <c r="F10" s="21"/>
    </row>
    <row r="11" spans="1:8" ht="18" customHeight="1" x14ac:dyDescent="0.25">
      <c r="B11" s="11" t="s">
        <v>409</v>
      </c>
      <c r="C11" s="632" t="s">
        <v>304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771147.42893968592</v>
      </c>
      <c r="E18" s="27"/>
      <c r="F18" s="27"/>
      <c r="G18" s="27">
        <v>750749.7518368098</v>
      </c>
      <c r="H18" s="28">
        <v>20397.677102876129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95353.364207221355</v>
      </c>
      <c r="E21" s="67">
        <v>17831.080000000002</v>
      </c>
      <c r="F21" s="67"/>
      <c r="G21" s="61"/>
      <c r="H21" s="31">
        <f>(D21+E21)-F21-G21</f>
        <v>113184.44420722136</v>
      </c>
    </row>
    <row r="22" spans="1:8" ht="18" customHeight="1" x14ac:dyDescent="0.25">
      <c r="A22" s="11" t="s">
        <v>9</v>
      </c>
      <c r="B22" s="8" t="s">
        <v>10</v>
      </c>
      <c r="D22" s="61"/>
      <c r="E22" s="67"/>
      <c r="F22" s="67"/>
      <c r="G22" s="61"/>
      <c r="H22" s="31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307927.78649921506</v>
      </c>
      <c r="E29" s="67">
        <v>57582.5</v>
      </c>
      <c r="F29" s="67"/>
      <c r="G29" s="61"/>
      <c r="H29" s="31">
        <f t="shared" si="0"/>
        <v>365510.28649921506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403281.15070643643</v>
      </c>
      <c r="E36" s="31">
        <f t="shared" si="1"/>
        <v>75413.58</v>
      </c>
      <c r="F36" s="31">
        <f>SUM(F21:F34)</f>
        <v>0</v>
      </c>
      <c r="G36" s="31">
        <f t="shared" si="1"/>
        <v>0</v>
      </c>
      <c r="H36" s="31">
        <f t="shared" si="1"/>
        <v>478694.73070643644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/>
      <c r="E41" s="67"/>
      <c r="F41" s="67"/>
      <c r="G41" s="61"/>
      <c r="H41" s="31">
        <f t="shared" ref="H41:H47" si="2">(D41+E41)-F41-G41</f>
        <v>0</v>
      </c>
    </row>
    <row r="42" spans="1:8" ht="18" customHeight="1" x14ac:dyDescent="0.25">
      <c r="A42" s="11" t="s">
        <v>34</v>
      </c>
      <c r="B42" s="8" t="s">
        <v>35</v>
      </c>
      <c r="D42" s="61"/>
      <c r="E42" s="67"/>
      <c r="F42" s="67"/>
      <c r="G42" s="61"/>
      <c r="H42" s="31">
        <f t="shared" si="2"/>
        <v>0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0</v>
      </c>
      <c r="E49" s="31">
        <f t="shared" si="3"/>
        <v>0</v>
      </c>
      <c r="F49" s="31">
        <f>SUM(F40:F47)</f>
        <v>0</v>
      </c>
      <c r="G49" s="31">
        <f t="shared" si="3"/>
        <v>0</v>
      </c>
      <c r="H49" s="31">
        <f t="shared" si="3"/>
        <v>0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31307264.505943995</v>
      </c>
      <c r="E53" s="61">
        <v>843481.71761099983</v>
      </c>
      <c r="F53" s="61">
        <v>0</v>
      </c>
      <c r="G53" s="61">
        <v>23441736.158082996</v>
      </c>
      <c r="H53" s="31">
        <f>(D53+E53)-F53-G53</f>
        <v>8709010.0654719993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 t="s">
        <v>204</v>
      </c>
      <c r="D55" s="61">
        <v>16012.244897959185</v>
      </c>
      <c r="E55" s="67">
        <v>21920.76</v>
      </c>
      <c r="F55" s="67"/>
      <c r="G55" s="61"/>
      <c r="H55" s="31">
        <f t="shared" si="4"/>
        <v>37933.004897959181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31323276.750841953</v>
      </c>
      <c r="E64" s="31">
        <f t="shared" ref="E64:G64" si="5">SUM(E53:E62)</f>
        <v>865402.47761099983</v>
      </c>
      <c r="F64" s="31">
        <f t="shared" si="5"/>
        <v>0</v>
      </c>
      <c r="G64" s="31">
        <f t="shared" si="5"/>
        <v>23441736.158082996</v>
      </c>
      <c r="H64" s="31">
        <f>SUM(H53:H62)</f>
        <v>8746943.0703699589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5000</v>
      </c>
      <c r="E77" s="54"/>
      <c r="F77" s="86"/>
      <c r="G77" s="61"/>
      <c r="H77" s="31">
        <f>(D77-F77-G77)</f>
        <v>5000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5000</v>
      </c>
      <c r="E82" s="56"/>
      <c r="F82" s="31">
        <f t="shared" si="9"/>
        <v>0</v>
      </c>
      <c r="G82" s="31">
        <f t="shared" si="9"/>
        <v>0</v>
      </c>
      <c r="H82" s="31">
        <f t="shared" si="9"/>
        <v>5000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1230.9458398744114</v>
      </c>
      <c r="E87" s="67">
        <v>230.19</v>
      </c>
      <c r="F87" s="67"/>
      <c r="G87" s="61"/>
      <c r="H87" s="31">
        <f t="shared" ref="H87:H96" si="10">(D87+E87)-F87-G87</f>
        <v>1461.1358398744114</v>
      </c>
    </row>
    <row r="88" spans="1:8" ht="18" customHeight="1" x14ac:dyDescent="0.25">
      <c r="A88" s="11" t="s">
        <v>74</v>
      </c>
      <c r="B88" s="8" t="s">
        <v>75</v>
      </c>
      <c r="D88" s="61">
        <v>769.81946624803766</v>
      </c>
      <c r="E88" s="67">
        <v>143.96</v>
      </c>
      <c r="F88" s="67"/>
      <c r="G88" s="61"/>
      <c r="H88" s="31">
        <f t="shared" si="10"/>
        <v>913.77946624803769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2501.9132653061224</v>
      </c>
      <c r="E91" s="67">
        <v>467.86</v>
      </c>
      <c r="F91" s="67"/>
      <c r="G91" s="61"/>
      <c r="H91" s="31">
        <f t="shared" si="10"/>
        <v>2969.7732653061225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4502.6785714285716</v>
      </c>
      <c r="E98" s="31">
        <f t="shared" si="11"/>
        <v>842.01</v>
      </c>
      <c r="F98" s="31">
        <f t="shared" si="11"/>
        <v>0</v>
      </c>
      <c r="G98" s="31">
        <f t="shared" si="11"/>
        <v>0</v>
      </c>
      <c r="H98" s="31">
        <f t="shared" si="11"/>
        <v>5344.6885714285718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17705.847723704865</v>
      </c>
      <c r="E102" s="67">
        <v>24239.31</v>
      </c>
      <c r="F102" s="67"/>
      <c r="G102" s="61"/>
      <c r="H102" s="31">
        <f>(D102+E102)-F102-G102</f>
        <v>41945.157723704862</v>
      </c>
    </row>
    <row r="103" spans="1:8" ht="18" customHeight="1" x14ac:dyDescent="0.25">
      <c r="A103" s="11" t="s">
        <v>91</v>
      </c>
      <c r="B103" s="8" t="s">
        <v>92</v>
      </c>
      <c r="D103" s="61">
        <v>38490.973312401882</v>
      </c>
      <c r="E103" s="67">
        <v>52694.14</v>
      </c>
      <c r="F103" s="67"/>
      <c r="G103" s="61"/>
      <c r="H103" s="31">
        <f t="shared" ref="H103:H106" si="12">(D103+E103)-F103-G103</f>
        <v>91185.113312401882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56196.821036106747</v>
      </c>
      <c r="E108" s="31">
        <f t="shared" si="13"/>
        <v>76933.45</v>
      </c>
      <c r="F108" s="31">
        <f t="shared" si="13"/>
        <v>0</v>
      </c>
      <c r="G108" s="31">
        <f t="shared" si="13"/>
        <v>0</v>
      </c>
      <c r="H108" s="31">
        <f t="shared" si="13"/>
        <v>133130.27103610674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605000</v>
      </c>
      <c r="G111" s="61"/>
      <c r="H111" s="31">
        <v>605000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1.369</v>
      </c>
      <c r="F114" s="62" t="s">
        <v>280</v>
      </c>
      <c r="G114" s="63">
        <v>0.187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47473000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520000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47993000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46472000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+E119-E121</f>
        <v>1521000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1420000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+E123+E125</f>
        <v>2941000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403281.15070643643</v>
      </c>
      <c r="E141" s="68">
        <f t="shared" si="16"/>
        <v>75413.58</v>
      </c>
      <c r="F141" s="68">
        <f>F36</f>
        <v>0</v>
      </c>
      <c r="G141" s="68">
        <f t="shared" si="16"/>
        <v>0</v>
      </c>
      <c r="H141" s="68">
        <f t="shared" si="16"/>
        <v>478694.73070643644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0</v>
      </c>
      <c r="E142" s="68">
        <f t="shared" si="17"/>
        <v>0</v>
      </c>
      <c r="F142" s="68">
        <f>F49</f>
        <v>0</v>
      </c>
      <c r="G142" s="68">
        <f t="shared" si="17"/>
        <v>0</v>
      </c>
      <c r="H142" s="68">
        <f t="shared" si="17"/>
        <v>0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31323276.750841953</v>
      </c>
      <c r="E143" s="68">
        <f t="shared" si="18"/>
        <v>865402.47761099983</v>
      </c>
      <c r="F143" s="68">
        <f>F64</f>
        <v>0</v>
      </c>
      <c r="G143" s="68">
        <f t="shared" si="18"/>
        <v>23441736.158082996</v>
      </c>
      <c r="H143" s="68">
        <f t="shared" si="18"/>
        <v>8746943.0703699589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5000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5000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4502.6785714285716</v>
      </c>
      <c r="E146" s="68">
        <f t="shared" si="21"/>
        <v>842.01</v>
      </c>
      <c r="F146" s="68">
        <f>F98</f>
        <v>0</v>
      </c>
      <c r="G146" s="68">
        <f t="shared" si="21"/>
        <v>0</v>
      </c>
      <c r="H146" s="68">
        <f t="shared" si="21"/>
        <v>5344.6885714285718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56196.821036106747</v>
      </c>
      <c r="E147" s="31">
        <f t="shared" si="22"/>
        <v>76933.45</v>
      </c>
      <c r="F147" s="31">
        <f>F108</f>
        <v>0</v>
      </c>
      <c r="G147" s="31">
        <f t="shared" si="22"/>
        <v>0</v>
      </c>
      <c r="H147" s="31">
        <f t="shared" si="22"/>
        <v>133130.27103610674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605000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771147.42893968592</v>
      </c>
      <c r="E150" s="31">
        <f>E18</f>
        <v>0</v>
      </c>
      <c r="F150" s="31">
        <f>F18</f>
        <v>0</v>
      </c>
      <c r="G150" s="31">
        <f>G18</f>
        <v>750749.7518368098</v>
      </c>
      <c r="H150" s="31">
        <f>H18</f>
        <v>20397.677102876129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32563404.830095612</v>
      </c>
      <c r="E152" s="70">
        <f t="shared" si="24"/>
        <v>1018591.5176109998</v>
      </c>
      <c r="F152" s="70">
        <f t="shared" si="24"/>
        <v>0</v>
      </c>
      <c r="G152" s="70">
        <f t="shared" si="24"/>
        <v>24192485.909919806</v>
      </c>
      <c r="H152" s="70">
        <f t="shared" si="24"/>
        <v>9994510.4377868082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0.21506520997131193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3.3983374490944604</v>
      </c>
    </row>
  </sheetData>
  <mergeCells count="6">
    <mergeCell ref="B13:D13"/>
    <mergeCell ref="C2:D2"/>
    <mergeCell ref="C5:E5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92FA-CF49-4056-9997-897D6881208C}">
  <sheetPr>
    <pageSetUpPr fitToPage="1"/>
  </sheetPr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2" t="s">
        <v>205</v>
      </c>
      <c r="D5" s="12"/>
      <c r="E5" s="12"/>
      <c r="F5" s="13"/>
    </row>
    <row r="6" spans="1:8" ht="18" customHeight="1" x14ac:dyDescent="0.25">
      <c r="B6" s="11" t="s">
        <v>405</v>
      </c>
      <c r="C6" s="14">
        <v>210032</v>
      </c>
      <c r="D6" s="14"/>
      <c r="E6" s="14"/>
      <c r="F6" s="15"/>
    </row>
    <row r="7" spans="1:8" ht="18" customHeight="1" x14ac:dyDescent="0.25">
      <c r="B7" s="11" t="s">
        <v>406</v>
      </c>
      <c r="C7" s="16">
        <v>1123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329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389</v>
      </c>
      <c r="D10" s="20"/>
      <c r="E10" s="20"/>
      <c r="F10" s="21"/>
    </row>
    <row r="11" spans="1:8" ht="18" customHeight="1" x14ac:dyDescent="0.25">
      <c r="B11" s="11" t="s">
        <v>409</v>
      </c>
      <c r="C11" s="22" t="s">
        <v>330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2576196.4798018374</v>
      </c>
      <c r="E18" s="27"/>
      <c r="F18" s="27"/>
      <c r="G18" s="27">
        <v>2508053.3180969255</v>
      </c>
      <c r="H18" s="28">
        <v>68143.16170491185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24843</v>
      </c>
      <c r="E21" s="67">
        <v>5132</v>
      </c>
      <c r="F21" s="67"/>
      <c r="G21" s="61"/>
      <c r="H21" s="31">
        <f>(D21+E21)-F21-G21</f>
        <v>29975</v>
      </c>
    </row>
    <row r="22" spans="1:8" ht="18" customHeight="1" x14ac:dyDescent="0.25">
      <c r="A22" s="11" t="s">
        <v>9</v>
      </c>
      <c r="B22" s="8" t="s">
        <v>10</v>
      </c>
      <c r="D22" s="61"/>
      <c r="E22" s="67"/>
      <c r="F22" s="67"/>
      <c r="G22" s="61"/>
      <c r="H22" s="31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20438</v>
      </c>
      <c r="E24" s="67"/>
      <c r="F24" s="67"/>
      <c r="G24" s="61"/>
      <c r="H24" s="31">
        <f t="shared" si="0"/>
        <v>20438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126761</v>
      </c>
      <c r="E29" s="67">
        <v>41804</v>
      </c>
      <c r="F29" s="67"/>
      <c r="G29" s="61"/>
      <c r="H29" s="31">
        <f t="shared" si="0"/>
        <v>168565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172042</v>
      </c>
      <c r="E36" s="31">
        <f t="shared" si="1"/>
        <v>46936</v>
      </c>
      <c r="F36" s="31">
        <f>SUM(F21:F34)</f>
        <v>0</v>
      </c>
      <c r="G36" s="31">
        <f t="shared" si="1"/>
        <v>0</v>
      </c>
      <c r="H36" s="31">
        <f t="shared" si="1"/>
        <v>218978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>
        <v>195567</v>
      </c>
      <c r="E41" s="67">
        <v>66451</v>
      </c>
      <c r="F41" s="67"/>
      <c r="G41" s="61"/>
      <c r="H41" s="31">
        <f t="shared" ref="H41:H47" si="2">(D41+E41)-F41-G41</f>
        <v>262018</v>
      </c>
    </row>
    <row r="42" spans="1:8" ht="18" customHeight="1" x14ac:dyDescent="0.25">
      <c r="A42" s="11" t="s">
        <v>34</v>
      </c>
      <c r="B42" s="8" t="s">
        <v>35</v>
      </c>
      <c r="D42" s="61"/>
      <c r="E42" s="67"/>
      <c r="F42" s="67"/>
      <c r="G42" s="61"/>
      <c r="H42" s="31">
        <f t="shared" si="2"/>
        <v>0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195567</v>
      </c>
      <c r="E49" s="31">
        <f t="shared" si="3"/>
        <v>66451</v>
      </c>
      <c r="F49" s="31">
        <f>SUM(F40:F47)</f>
        <v>0</v>
      </c>
      <c r="G49" s="31">
        <f t="shared" si="3"/>
        <v>0</v>
      </c>
      <c r="H49" s="31">
        <f t="shared" si="3"/>
        <v>262018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76"/>
      <c r="E53" s="76"/>
      <c r="F53" s="76"/>
      <c r="G53" s="76"/>
      <c r="H53" s="31"/>
    </row>
    <row r="54" spans="1:8" ht="18" customHeight="1" x14ac:dyDescent="0.25">
      <c r="A54" s="11" t="s">
        <v>44</v>
      </c>
      <c r="B54" s="41" t="s">
        <v>164</v>
      </c>
      <c r="D54" s="61">
        <v>23242944</v>
      </c>
      <c r="E54" s="67">
        <v>7902601</v>
      </c>
      <c r="F54" s="67"/>
      <c r="G54" s="61">
        <v>10812078</v>
      </c>
      <c r="H54" s="31">
        <f>(D54+E54)-F54-G54</f>
        <v>20333467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ref="H55:H62" si="4">(D55+E55)-F55-G55</f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23242944</v>
      </c>
      <c r="E64" s="31">
        <f>SUM(E53:E62)</f>
        <v>7902601</v>
      </c>
      <c r="F64" s="31">
        <f>SUM(F53:F62)</f>
        <v>0</v>
      </c>
      <c r="G64" s="31">
        <f>SUM(G53:G62)</f>
        <v>10812078</v>
      </c>
      <c r="H64" s="31">
        <f>SUM(H53:H62)</f>
        <v>20333467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5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5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5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5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6">SUM(D68:D72)</f>
        <v>0</v>
      </c>
      <c r="E74" s="53">
        <f t="shared" si="6"/>
        <v>0</v>
      </c>
      <c r="F74" s="53">
        <f t="shared" si="6"/>
        <v>0</v>
      </c>
      <c r="G74" s="31">
        <f t="shared" si="6"/>
        <v>0</v>
      </c>
      <c r="H74" s="31">
        <f t="shared" si="6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/>
      <c r="E77" s="54"/>
      <c r="F77" s="86"/>
      <c r="G77" s="61"/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7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178899</v>
      </c>
      <c r="E79" s="54"/>
      <c r="F79" s="86"/>
      <c r="G79" s="61"/>
      <c r="H79" s="31">
        <f t="shared" si="7"/>
        <v>178899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7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8">SUM(D77:D80)</f>
        <v>178899</v>
      </c>
      <c r="E82" s="56"/>
      <c r="F82" s="31">
        <f t="shared" si="8"/>
        <v>0</v>
      </c>
      <c r="G82" s="31">
        <f t="shared" si="8"/>
        <v>0</v>
      </c>
      <c r="H82" s="31">
        <f t="shared" si="8"/>
        <v>178899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1255</v>
      </c>
      <c r="E87" s="67"/>
      <c r="F87" s="67"/>
      <c r="G87" s="61"/>
      <c r="H87" s="31">
        <f t="shared" ref="H87:H96" si="9">(D87+E87)-F87-G87</f>
        <v>1255</v>
      </c>
    </row>
    <row r="88" spans="1:8" ht="18" customHeight="1" x14ac:dyDescent="0.25">
      <c r="A88" s="11" t="s">
        <v>74</v>
      </c>
      <c r="B88" s="8" t="s">
        <v>75</v>
      </c>
      <c r="D88" s="61">
        <v>1464</v>
      </c>
      <c r="E88" s="67"/>
      <c r="F88" s="67"/>
      <c r="G88" s="61"/>
      <c r="H88" s="31">
        <f t="shared" si="9"/>
        <v>1464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9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9"/>
        <v>0</v>
      </c>
    </row>
    <row r="91" spans="1:8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9"/>
        <v>0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9"/>
        <v>0</v>
      </c>
    </row>
    <row r="93" spans="1:8" ht="18" customHeight="1" x14ac:dyDescent="0.25">
      <c r="A93" s="11" t="s">
        <v>84</v>
      </c>
      <c r="B93" s="8" t="s">
        <v>85</v>
      </c>
      <c r="D93" s="61">
        <v>5837</v>
      </c>
      <c r="E93" s="67">
        <v>1558</v>
      </c>
      <c r="F93" s="67"/>
      <c r="G93" s="61"/>
      <c r="H93" s="31">
        <f t="shared" si="9"/>
        <v>7395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9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9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9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0">SUM(D86:D96)</f>
        <v>8556</v>
      </c>
      <c r="E98" s="31">
        <f t="shared" si="10"/>
        <v>1558</v>
      </c>
      <c r="F98" s="31">
        <f t="shared" si="10"/>
        <v>0</v>
      </c>
      <c r="G98" s="31">
        <f t="shared" si="10"/>
        <v>0</v>
      </c>
      <c r="H98" s="31">
        <f t="shared" si="10"/>
        <v>10114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190607</v>
      </c>
      <c r="E102" s="67">
        <v>64806</v>
      </c>
      <c r="F102" s="67"/>
      <c r="G102" s="61"/>
      <c r="H102" s="31">
        <f>(D102+E102)-F102-G102</f>
        <v>255413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1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1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1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1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2">SUM(D102:D106)</f>
        <v>190607</v>
      </c>
      <c r="E108" s="31">
        <f t="shared" si="12"/>
        <v>64806</v>
      </c>
      <c r="F108" s="31">
        <f t="shared" si="12"/>
        <v>0</v>
      </c>
      <c r="G108" s="31">
        <f t="shared" si="12"/>
        <v>0</v>
      </c>
      <c r="H108" s="31">
        <f t="shared" si="12"/>
        <v>255413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1822210</v>
      </c>
      <c r="G111" s="61"/>
      <c r="H111" s="31">
        <f>F111-G111</f>
        <v>1822210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0.34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188092953.22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825318.63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188918271.84999999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193170384.34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-4252112.49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7319950.8799999999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3067838.39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3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3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3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3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4">SUM(D131:D135)</f>
        <v>0</v>
      </c>
      <c r="E137" s="31">
        <f t="shared" si="14"/>
        <v>0</v>
      </c>
      <c r="F137" s="31">
        <f t="shared" si="14"/>
        <v>0</v>
      </c>
      <c r="G137" s="31">
        <f t="shared" si="14"/>
        <v>0</v>
      </c>
      <c r="H137" s="31">
        <f t="shared" si="14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v>172042</v>
      </c>
      <c r="E141" s="68">
        <f t="shared" ref="E141:G141" si="15">E36</f>
        <v>46936</v>
      </c>
      <c r="F141" s="68">
        <f>F36</f>
        <v>0</v>
      </c>
      <c r="G141" s="68">
        <f t="shared" si="15"/>
        <v>0</v>
      </c>
      <c r="H141" s="68">
        <v>218978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6">D49</f>
        <v>195567</v>
      </c>
      <c r="E142" s="68">
        <f t="shared" si="16"/>
        <v>66451</v>
      </c>
      <c r="F142" s="68">
        <f>F49</f>
        <v>0</v>
      </c>
      <c r="G142" s="68">
        <f t="shared" si="16"/>
        <v>0</v>
      </c>
      <c r="H142" s="68">
        <f t="shared" si="16"/>
        <v>262018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7">D64</f>
        <v>23242944</v>
      </c>
      <c r="E143" s="68">
        <f t="shared" si="17"/>
        <v>7902601</v>
      </c>
      <c r="F143" s="68">
        <f>F64</f>
        <v>0</v>
      </c>
      <c r="G143" s="68">
        <f t="shared" si="17"/>
        <v>10812078</v>
      </c>
      <c r="H143" s="68">
        <f t="shared" si="17"/>
        <v>20333467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8">D74</f>
        <v>0</v>
      </c>
      <c r="E144" s="68">
        <f t="shared" si="18"/>
        <v>0</v>
      </c>
      <c r="F144" s="68">
        <f>F74</f>
        <v>0</v>
      </c>
      <c r="G144" s="68">
        <f t="shared" si="18"/>
        <v>0</v>
      </c>
      <c r="H144" s="68">
        <f t="shared" si="18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19">D82</f>
        <v>178899</v>
      </c>
      <c r="E145" s="68">
        <f t="shared" si="19"/>
        <v>0</v>
      </c>
      <c r="F145" s="68">
        <f>F82</f>
        <v>0</v>
      </c>
      <c r="G145" s="68">
        <f t="shared" si="19"/>
        <v>0</v>
      </c>
      <c r="H145" s="68">
        <f t="shared" si="19"/>
        <v>178899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0">D98</f>
        <v>8556</v>
      </c>
      <c r="E146" s="68">
        <f t="shared" si="20"/>
        <v>1558</v>
      </c>
      <c r="F146" s="68">
        <f>F98</f>
        <v>0</v>
      </c>
      <c r="G146" s="68">
        <f t="shared" si="20"/>
        <v>0</v>
      </c>
      <c r="H146" s="68">
        <f t="shared" si="20"/>
        <v>10114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1">D108</f>
        <v>190607</v>
      </c>
      <c r="E147" s="31">
        <f t="shared" si="21"/>
        <v>64806</v>
      </c>
      <c r="F147" s="31">
        <f>F108</f>
        <v>0</v>
      </c>
      <c r="G147" s="31">
        <f t="shared" si="21"/>
        <v>0</v>
      </c>
      <c r="H147" s="31">
        <f t="shared" si="21"/>
        <v>255413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1822210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2">D137</f>
        <v>0</v>
      </c>
      <c r="E149" s="31">
        <f t="shared" si="22"/>
        <v>0</v>
      </c>
      <c r="F149" s="31">
        <f>F137</f>
        <v>0</v>
      </c>
      <c r="G149" s="31">
        <f t="shared" si="22"/>
        <v>0</v>
      </c>
      <c r="H149" s="31">
        <f t="shared" si="22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2576196.4798018374</v>
      </c>
      <c r="E150" s="31">
        <f>E18</f>
        <v>0</v>
      </c>
      <c r="F150" s="31">
        <f>F18</f>
        <v>0</v>
      </c>
      <c r="G150" s="31">
        <f>G18</f>
        <v>2508053.3180969255</v>
      </c>
      <c r="H150" s="31">
        <f>H18</f>
        <v>68143.16170491185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3">SUM(D141:D150)</f>
        <v>26564811.479801837</v>
      </c>
      <c r="E152" s="70">
        <f t="shared" si="23"/>
        <v>8082352</v>
      </c>
      <c r="F152" s="70">
        <f t="shared" si="23"/>
        <v>0</v>
      </c>
      <c r="G152" s="70">
        <f t="shared" si="23"/>
        <v>13320131.318096925</v>
      </c>
      <c r="H152" s="70">
        <f t="shared" si="23"/>
        <v>23149242.161704913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0.119838464062689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7.5457828017156121</v>
      </c>
    </row>
  </sheetData>
  <mergeCells count="2">
    <mergeCell ref="C2:D2"/>
    <mergeCell ref="B13:D13"/>
  </mergeCells>
  <hyperlinks>
    <hyperlink ref="C11" r:id="rId1" xr:uid="{7A44EFDD-6A93-4B71-9F46-2E2AB4624E42}"/>
  </hyperlinks>
  <printOptions headings="1" gridLines="1"/>
  <pageMargins left="0.17" right="0.16" top="0.35" bottom="0.32" header="0.17" footer="0.17"/>
  <pageSetup scale="71" fitToHeight="5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68A97-C135-4998-B0CF-3907F1141E0E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24" t="s">
        <v>206</v>
      </c>
      <c r="D5" s="12"/>
      <c r="E5" s="12"/>
      <c r="F5" s="13"/>
    </row>
    <row r="6" spans="1:8" ht="18" customHeight="1" x14ac:dyDescent="0.25">
      <c r="B6" s="11" t="s">
        <v>405</v>
      </c>
      <c r="C6" s="187">
        <v>210033</v>
      </c>
      <c r="D6" s="14"/>
      <c r="E6" s="14"/>
      <c r="F6" s="15"/>
    </row>
    <row r="7" spans="1:8" ht="18" customHeight="1" x14ac:dyDescent="0.25">
      <c r="B7" s="11" t="s">
        <v>406</v>
      </c>
      <c r="C7" s="187">
        <v>1690</v>
      </c>
      <c r="D7" s="16"/>
      <c r="E7" s="16"/>
      <c r="F7" s="17"/>
    </row>
    <row r="8" spans="1:8" ht="18" customHeight="1" x14ac:dyDescent="0.25">
      <c r="C8" s="224" t="s">
        <v>443</v>
      </c>
      <c r="D8" s="18"/>
      <c r="E8" s="18"/>
      <c r="F8" s="19"/>
    </row>
    <row r="9" spans="1:8" ht="18" customHeight="1" x14ac:dyDescent="0.25">
      <c r="B9" s="11" t="s">
        <v>407</v>
      </c>
      <c r="C9" s="124" t="s">
        <v>308</v>
      </c>
      <c r="D9" s="12"/>
      <c r="E9" s="12"/>
      <c r="F9" s="13"/>
    </row>
    <row r="10" spans="1:8" ht="18" customHeight="1" x14ac:dyDescent="0.25">
      <c r="B10" s="11" t="s">
        <v>408</v>
      </c>
      <c r="C10" s="187" t="s">
        <v>309</v>
      </c>
      <c r="D10" s="20"/>
      <c r="E10" s="20"/>
      <c r="F10" s="21"/>
    </row>
    <row r="11" spans="1:8" ht="18" customHeight="1" x14ac:dyDescent="0.25">
      <c r="B11" s="11" t="s">
        <v>409</v>
      </c>
      <c r="C11" s="188" t="s">
        <v>310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3416572.0263185012</v>
      </c>
      <c r="E18" s="27"/>
      <c r="F18" s="27"/>
      <c r="G18" s="27">
        <v>3326200.0295041092</v>
      </c>
      <c r="H18" s="28">
        <v>90371.996814392041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f>3852691-3348798</f>
        <v>503893</v>
      </c>
      <c r="E21" s="67">
        <v>146520</v>
      </c>
      <c r="F21" s="67"/>
      <c r="G21" s="61">
        <v>2770</v>
      </c>
      <c r="H21" s="31">
        <f>(D21+E21)-F21-G21</f>
        <v>647643</v>
      </c>
    </row>
    <row r="22" spans="1:8" ht="18" customHeight="1" x14ac:dyDescent="0.25">
      <c r="A22" s="11" t="s">
        <v>9</v>
      </c>
      <c r="B22" s="8" t="s">
        <v>10</v>
      </c>
      <c r="D22" s="61">
        <v>149471</v>
      </c>
      <c r="E22" s="67">
        <v>17937</v>
      </c>
      <c r="F22" s="67"/>
      <c r="G22" s="61"/>
      <c r="H22" s="31">
        <f t="shared" ref="H22:H34" si="0">(D22+E22)-F22-G22</f>
        <v>167408</v>
      </c>
    </row>
    <row r="23" spans="1:8" ht="18" customHeight="1" x14ac:dyDescent="0.25">
      <c r="A23" s="11" t="s">
        <v>11</v>
      </c>
      <c r="B23" s="8" t="s">
        <v>12</v>
      </c>
      <c r="D23" s="61">
        <f>262967</f>
        <v>262967</v>
      </c>
      <c r="E23" s="67">
        <f>31556</f>
        <v>31556</v>
      </c>
      <c r="F23" s="67"/>
      <c r="G23" s="61"/>
      <c r="H23" s="31">
        <f t="shared" si="0"/>
        <v>294523</v>
      </c>
    </row>
    <row r="24" spans="1:8" ht="18" customHeight="1" x14ac:dyDescent="0.25">
      <c r="A24" s="11" t="s">
        <v>13</v>
      </c>
      <c r="B24" s="8" t="s">
        <v>14</v>
      </c>
      <c r="D24" s="61">
        <v>1286809</v>
      </c>
      <c r="E24" s="67">
        <v>17334</v>
      </c>
      <c r="F24" s="67"/>
      <c r="G24" s="61"/>
      <c r="H24" s="31">
        <f t="shared" si="0"/>
        <v>1304143</v>
      </c>
    </row>
    <row r="25" spans="1:8" ht="18" customHeight="1" x14ac:dyDescent="0.25">
      <c r="A25" s="11" t="s">
        <v>15</v>
      </c>
      <c r="B25" s="8" t="s">
        <v>16</v>
      </c>
      <c r="D25" s="61">
        <v>334589</v>
      </c>
      <c r="E25" s="67">
        <v>200754</v>
      </c>
      <c r="F25" s="67"/>
      <c r="G25" s="61"/>
      <c r="H25" s="31">
        <f t="shared" si="0"/>
        <v>535343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f>2104612-149471</f>
        <v>1955141</v>
      </c>
      <c r="E29" s="67">
        <f>649768-17937</f>
        <v>631831</v>
      </c>
      <c r="F29" s="67"/>
      <c r="G29" s="61"/>
      <c r="H29" s="31">
        <f t="shared" si="0"/>
        <v>2586972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9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9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9" ht="18" customHeight="1" x14ac:dyDescent="0.25">
      <c r="H35" s="33"/>
    </row>
    <row r="36" spans="1:9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4492870</v>
      </c>
      <c r="E36" s="31">
        <f t="shared" si="1"/>
        <v>1045932</v>
      </c>
      <c r="F36" s="31">
        <f>SUM(F21:F34)</f>
        <v>0</v>
      </c>
      <c r="G36" s="31">
        <f t="shared" si="1"/>
        <v>2770</v>
      </c>
      <c r="H36" s="31">
        <f t="shared" si="1"/>
        <v>5536032</v>
      </c>
      <c r="I36" s="83"/>
    </row>
    <row r="37" spans="1:9" ht="18" customHeight="1" thickBot="1" x14ac:dyDescent="0.3">
      <c r="B37" s="10"/>
      <c r="D37" s="34"/>
      <c r="E37" s="34"/>
      <c r="F37" s="34"/>
      <c r="G37" s="34"/>
      <c r="H37" s="35"/>
    </row>
    <row r="38" spans="1:9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9" ht="18.75" customHeight="1" x14ac:dyDescent="0.25">
      <c r="A39" s="26" t="s">
        <v>249</v>
      </c>
      <c r="B39" s="10" t="s">
        <v>250</v>
      </c>
    </row>
    <row r="40" spans="1:9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9" ht="18" customHeight="1" x14ac:dyDescent="0.25">
      <c r="A41" s="11" t="s">
        <v>32</v>
      </c>
      <c r="B41" s="8" t="s">
        <v>33</v>
      </c>
      <c r="D41" s="61">
        <v>227991</v>
      </c>
      <c r="E41" s="67">
        <v>136795</v>
      </c>
      <c r="F41" s="67"/>
      <c r="G41" s="61"/>
      <c r="H41" s="31">
        <f t="shared" ref="H41:H47" si="2">(D41+E41)-F41-G41</f>
        <v>364786</v>
      </c>
    </row>
    <row r="42" spans="1:9" ht="18" customHeight="1" x14ac:dyDescent="0.25">
      <c r="A42" s="11" t="s">
        <v>34</v>
      </c>
      <c r="B42" s="8" t="s">
        <v>35</v>
      </c>
      <c r="D42" s="61">
        <v>683973</v>
      </c>
      <c r="E42" s="67">
        <v>410384</v>
      </c>
      <c r="F42" s="67"/>
      <c r="G42" s="61"/>
      <c r="H42" s="31">
        <f t="shared" si="2"/>
        <v>1094357</v>
      </c>
    </row>
    <row r="43" spans="1:9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9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9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9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9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911964</v>
      </c>
      <c r="E49" s="31">
        <f t="shared" si="3"/>
        <v>547179</v>
      </c>
      <c r="F49" s="31">
        <f>SUM(F40:F47)</f>
        <v>0</v>
      </c>
      <c r="G49" s="31">
        <f t="shared" si="3"/>
        <v>0</v>
      </c>
      <c r="H49" s="31">
        <f t="shared" si="3"/>
        <v>1459143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14314542</v>
      </c>
      <c r="E53" s="67">
        <v>395655</v>
      </c>
      <c r="F53" s="67"/>
      <c r="G53" s="61">
        <v>2011275</v>
      </c>
      <c r="H53" s="31">
        <f>(D53+E53)-F53-G53</f>
        <v>12698922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14314542</v>
      </c>
      <c r="E64" s="31">
        <f t="shared" ref="E64:G64" si="5">SUM(E53:E62)</f>
        <v>395655</v>
      </c>
      <c r="F64" s="31">
        <f t="shared" si="5"/>
        <v>0</v>
      </c>
      <c r="G64" s="31">
        <f t="shared" si="5"/>
        <v>2011275</v>
      </c>
      <c r="H64" s="31">
        <f>SUM(H53:H62)</f>
        <v>12698922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61">
        <v>163756</v>
      </c>
      <c r="E69" s="67">
        <v>98253</v>
      </c>
      <c r="F69" s="67"/>
      <c r="G69" s="61">
        <v>38912</v>
      </c>
      <c r="H69" s="31">
        <f t="shared" ref="H69:H72" si="6">(D69+E69)-F69-G69</f>
        <v>223097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163756</v>
      </c>
      <c r="E74" s="53">
        <f t="shared" si="7"/>
        <v>98253</v>
      </c>
      <c r="F74" s="53">
        <f t="shared" si="7"/>
        <v>0</v>
      </c>
      <c r="G74" s="31">
        <f t="shared" si="7"/>
        <v>38912</v>
      </c>
      <c r="H74" s="31">
        <f t="shared" si="7"/>
        <v>223097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135693</v>
      </c>
      <c r="E77" s="54"/>
      <c r="F77" s="86"/>
      <c r="G77" s="61"/>
      <c r="H77" s="31">
        <f>(D77-F77-G77)</f>
        <v>135693</v>
      </c>
    </row>
    <row r="78" spans="1:10" ht="18" customHeight="1" x14ac:dyDescent="0.25">
      <c r="A78" s="11" t="s">
        <v>63</v>
      </c>
      <c r="B78" s="8" t="s">
        <v>64</v>
      </c>
      <c r="D78" s="61">
        <v>4576</v>
      </c>
      <c r="E78" s="54"/>
      <c r="F78" s="86"/>
      <c r="G78" s="61"/>
      <c r="H78" s="31">
        <f t="shared" ref="H78:H80" si="8">(D78-F78-G78)</f>
        <v>4576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140269</v>
      </c>
      <c r="E82" s="56"/>
      <c r="F82" s="31">
        <f t="shared" si="9"/>
        <v>0</v>
      </c>
      <c r="G82" s="31">
        <f t="shared" si="9"/>
        <v>0</v>
      </c>
      <c r="H82" s="31">
        <f t="shared" si="9"/>
        <v>140269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422551</v>
      </c>
      <c r="E88" s="67">
        <v>253512</v>
      </c>
      <c r="F88" s="67"/>
      <c r="G88" s="61">
        <v>301127</v>
      </c>
      <c r="H88" s="31">
        <f t="shared" si="10"/>
        <v>374936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10"/>
        <v>0</v>
      </c>
    </row>
    <row r="92" spans="1:8" ht="18" customHeight="1" x14ac:dyDescent="0.25">
      <c r="A92" s="11" t="s">
        <v>82</v>
      </c>
      <c r="B92" s="8" t="s">
        <v>83</v>
      </c>
      <c r="D92" s="92">
        <v>462152</v>
      </c>
      <c r="E92" s="67"/>
      <c r="F92" s="93"/>
      <c r="G92" s="92"/>
      <c r="H92" s="31">
        <f t="shared" si="10"/>
        <v>462152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884703</v>
      </c>
      <c r="E98" s="31">
        <f t="shared" si="11"/>
        <v>253512</v>
      </c>
      <c r="F98" s="31">
        <f t="shared" si="11"/>
        <v>0</v>
      </c>
      <c r="G98" s="31">
        <f t="shared" si="11"/>
        <v>301127</v>
      </c>
      <c r="H98" s="31">
        <f t="shared" si="11"/>
        <v>837088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306161</v>
      </c>
      <c r="E102" s="67">
        <v>183697</v>
      </c>
      <c r="F102" s="67"/>
      <c r="G102" s="61"/>
      <c r="H102" s="31">
        <f>(D102+E102)-F102-G102</f>
        <v>489858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306161</v>
      </c>
      <c r="E108" s="31">
        <f t="shared" si="13"/>
        <v>183697</v>
      </c>
      <c r="F108" s="31">
        <f t="shared" si="13"/>
        <v>0</v>
      </c>
      <c r="G108" s="31">
        <f t="shared" si="13"/>
        <v>0</v>
      </c>
      <c r="H108" s="31">
        <f t="shared" si="13"/>
        <v>489858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3256034</v>
      </c>
      <c r="G111" s="61"/>
      <c r="H111" s="31">
        <f>F111-G111</f>
        <v>3256034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</v>
      </c>
      <c r="F114" s="62" t="s">
        <v>280</v>
      </c>
      <c r="G114" s="63">
        <v>0.12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302812967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14995567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317808534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289841728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E119-E121</f>
        <v>27966806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22822801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50789607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4492870</v>
      </c>
      <c r="E141" s="68">
        <f t="shared" si="16"/>
        <v>1045932</v>
      </c>
      <c r="F141" s="68">
        <f>F36</f>
        <v>0</v>
      </c>
      <c r="G141" s="68">
        <f t="shared" si="16"/>
        <v>2770</v>
      </c>
      <c r="H141" s="68">
        <f t="shared" si="16"/>
        <v>5536032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911964</v>
      </c>
      <c r="E142" s="68">
        <f t="shared" si="17"/>
        <v>547179</v>
      </c>
      <c r="F142" s="68">
        <f>F49</f>
        <v>0</v>
      </c>
      <c r="G142" s="68">
        <f t="shared" si="17"/>
        <v>0</v>
      </c>
      <c r="H142" s="68">
        <f t="shared" si="17"/>
        <v>1459143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14314542</v>
      </c>
      <c r="E143" s="68">
        <f t="shared" si="18"/>
        <v>395655</v>
      </c>
      <c r="F143" s="68">
        <f>F64</f>
        <v>0</v>
      </c>
      <c r="G143" s="68">
        <f t="shared" si="18"/>
        <v>2011275</v>
      </c>
      <c r="H143" s="68">
        <f t="shared" si="18"/>
        <v>12698922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163756</v>
      </c>
      <c r="E144" s="68">
        <f t="shared" si="19"/>
        <v>98253</v>
      </c>
      <c r="F144" s="68">
        <f>F74</f>
        <v>0</v>
      </c>
      <c r="G144" s="68">
        <f t="shared" si="19"/>
        <v>38912</v>
      </c>
      <c r="H144" s="68">
        <f t="shared" si="19"/>
        <v>223097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140269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140269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884703</v>
      </c>
      <c r="E146" s="68">
        <f t="shared" si="21"/>
        <v>253512</v>
      </c>
      <c r="F146" s="68">
        <f>F98</f>
        <v>0</v>
      </c>
      <c r="G146" s="68">
        <f t="shared" si="21"/>
        <v>301127</v>
      </c>
      <c r="H146" s="68">
        <f t="shared" si="21"/>
        <v>837088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306161</v>
      </c>
      <c r="E147" s="31">
        <f t="shared" si="22"/>
        <v>183697</v>
      </c>
      <c r="F147" s="31">
        <f>F108</f>
        <v>0</v>
      </c>
      <c r="G147" s="31">
        <f t="shared" si="22"/>
        <v>0</v>
      </c>
      <c r="H147" s="31">
        <f t="shared" si="22"/>
        <v>489858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3256034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3416572.0263185012</v>
      </c>
      <c r="E150" s="31">
        <f>E18</f>
        <v>0</v>
      </c>
      <c r="F150" s="31">
        <f>F18</f>
        <v>0</v>
      </c>
      <c r="G150" s="31">
        <f>G18</f>
        <v>3326200.0295041092</v>
      </c>
      <c r="H150" s="31">
        <f>H18</f>
        <v>90371.996814392041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24630837.026318502</v>
      </c>
      <c r="E152" s="70">
        <f t="shared" si="24"/>
        <v>2524228</v>
      </c>
      <c r="F152" s="70">
        <f t="shared" si="24"/>
        <v>0</v>
      </c>
      <c r="G152" s="70">
        <f t="shared" si="24"/>
        <v>5680284.0295041092</v>
      </c>
      <c r="H152" s="70">
        <f t="shared" si="24"/>
        <v>24730814.996814393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8.5325239976537792E-2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0.48692668554837198</v>
      </c>
    </row>
  </sheetData>
  <mergeCells count="2">
    <mergeCell ref="C2:D2"/>
    <mergeCell ref="B13:D13"/>
  </mergeCells>
  <hyperlinks>
    <hyperlink ref="C11" r:id="rId1" xr:uid="{77443E5E-1DC8-407C-9A67-37E5C41EA47C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86E3-499D-451C-8D26-A341C981C513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 t="s">
        <v>441</v>
      </c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3" t="s">
        <v>207</v>
      </c>
      <c r="D5" s="633"/>
      <c r="E5" s="633"/>
      <c r="F5" s="13"/>
    </row>
    <row r="6" spans="1:8" ht="18" customHeight="1" x14ac:dyDescent="0.25">
      <c r="B6" s="11" t="s">
        <v>405</v>
      </c>
      <c r="C6" s="655">
        <v>210034</v>
      </c>
      <c r="D6" s="655"/>
      <c r="E6" s="655"/>
      <c r="F6" s="15"/>
    </row>
    <row r="7" spans="1:8" ht="18" customHeight="1" x14ac:dyDescent="0.25">
      <c r="B7" s="11" t="s">
        <v>406</v>
      </c>
      <c r="C7" s="111">
        <v>1117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56" t="s">
        <v>311</v>
      </c>
      <c r="D9" s="656"/>
      <c r="E9" s="656"/>
      <c r="F9" s="13"/>
    </row>
    <row r="10" spans="1:8" ht="18" customHeight="1" x14ac:dyDescent="0.25">
      <c r="B10" s="11" t="s">
        <v>408</v>
      </c>
      <c r="C10" s="656" t="s">
        <v>326</v>
      </c>
      <c r="D10" s="656"/>
      <c r="E10" s="656"/>
      <c r="F10" s="21"/>
    </row>
    <row r="11" spans="1:8" ht="18" customHeight="1" x14ac:dyDescent="0.25">
      <c r="B11" s="11" t="s">
        <v>409</v>
      </c>
      <c r="C11" s="651" t="s">
        <v>313</v>
      </c>
      <c r="D11" s="651"/>
      <c r="E11" s="65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8">
        <v>2590617.4919166593</v>
      </c>
      <c r="E18" s="28"/>
      <c r="F18" s="28"/>
      <c r="G18" s="28">
        <v>2522092.8789644558</v>
      </c>
      <c r="H18" s="28">
        <v>68524.61295220349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105">
        <v>54796</v>
      </c>
      <c r="E21" s="74">
        <v>31227</v>
      </c>
      <c r="F21" s="74"/>
      <c r="G21" s="105"/>
      <c r="H21" s="31">
        <v>86023</v>
      </c>
    </row>
    <row r="22" spans="1:8" ht="18" customHeight="1" x14ac:dyDescent="0.25">
      <c r="A22" s="11" t="s">
        <v>9</v>
      </c>
      <c r="B22" s="8" t="s">
        <v>10</v>
      </c>
      <c r="D22" s="105">
        <v>13901</v>
      </c>
      <c r="E22" s="74">
        <v>13971</v>
      </c>
      <c r="F22" s="74"/>
      <c r="G22" s="105"/>
      <c r="H22" s="31">
        <v>27872</v>
      </c>
    </row>
    <row r="23" spans="1:8" ht="18" customHeight="1" x14ac:dyDescent="0.25">
      <c r="A23" s="11" t="s">
        <v>11</v>
      </c>
      <c r="B23" s="8" t="s">
        <v>12</v>
      </c>
      <c r="D23" s="105"/>
      <c r="E23" s="74"/>
      <c r="F23" s="74"/>
      <c r="G23" s="105"/>
      <c r="H23" s="31">
        <v>0</v>
      </c>
    </row>
    <row r="24" spans="1:8" ht="18" customHeight="1" x14ac:dyDescent="0.25">
      <c r="A24" s="11" t="s">
        <v>13</v>
      </c>
      <c r="B24" s="8" t="s">
        <v>14</v>
      </c>
      <c r="D24" s="105">
        <v>138497</v>
      </c>
      <c r="E24" s="74">
        <v>133561</v>
      </c>
      <c r="F24" s="74"/>
      <c r="G24" s="105">
        <v>140430</v>
      </c>
      <c r="H24" s="31">
        <v>131628</v>
      </c>
    </row>
    <row r="25" spans="1:8" ht="18" customHeight="1" x14ac:dyDescent="0.25">
      <c r="A25" s="11" t="s">
        <v>15</v>
      </c>
      <c r="B25" s="8" t="s">
        <v>16</v>
      </c>
      <c r="D25" s="105">
        <v>1845926</v>
      </c>
      <c r="E25" s="74">
        <v>1852473</v>
      </c>
      <c r="F25" s="74"/>
      <c r="G25" s="105">
        <v>1778800</v>
      </c>
      <c r="H25" s="31">
        <v>1919599</v>
      </c>
    </row>
    <row r="26" spans="1:8" ht="18" customHeight="1" x14ac:dyDescent="0.25">
      <c r="A26" s="11" t="s">
        <v>17</v>
      </c>
      <c r="B26" s="8" t="s">
        <v>18</v>
      </c>
      <c r="D26" s="105">
        <v>101445</v>
      </c>
      <c r="E26" s="74"/>
      <c r="F26" s="74"/>
      <c r="G26" s="105"/>
      <c r="H26" s="31">
        <v>101445</v>
      </c>
    </row>
    <row r="27" spans="1:8" ht="18" customHeight="1" x14ac:dyDescent="0.25">
      <c r="A27" s="11" t="s">
        <v>19</v>
      </c>
      <c r="B27" s="8" t="s">
        <v>20</v>
      </c>
      <c r="D27" s="105"/>
      <c r="E27" s="74"/>
      <c r="F27" s="74"/>
      <c r="G27" s="105"/>
      <c r="H27" s="31">
        <v>0</v>
      </c>
    </row>
    <row r="28" spans="1:8" ht="18" customHeight="1" x14ac:dyDescent="0.25">
      <c r="A28" s="11" t="s">
        <v>21</v>
      </c>
      <c r="B28" s="8" t="s">
        <v>22</v>
      </c>
      <c r="D28" s="105"/>
      <c r="E28" s="74"/>
      <c r="F28" s="74"/>
      <c r="G28" s="105"/>
      <c r="H28" s="31">
        <v>0</v>
      </c>
    </row>
    <row r="29" spans="1:8" ht="18" customHeight="1" x14ac:dyDescent="0.25">
      <c r="A29" s="11" t="s">
        <v>23</v>
      </c>
      <c r="B29" s="8" t="s">
        <v>24</v>
      </c>
      <c r="D29" s="105">
        <v>1201165</v>
      </c>
      <c r="E29" s="74">
        <v>776774</v>
      </c>
      <c r="F29" s="74"/>
      <c r="G29" s="105">
        <v>503074</v>
      </c>
      <c r="H29" s="31">
        <v>1474865</v>
      </c>
    </row>
    <row r="30" spans="1:8" ht="18" customHeight="1" x14ac:dyDescent="0.25">
      <c r="A30" s="11" t="s">
        <v>25</v>
      </c>
      <c r="B30" s="32" t="s">
        <v>455</v>
      </c>
      <c r="D30" s="105">
        <v>5807</v>
      </c>
      <c r="E30" s="74"/>
      <c r="F30" s="74"/>
      <c r="G30" s="105"/>
      <c r="H30" s="31">
        <v>5807</v>
      </c>
    </row>
    <row r="31" spans="1:8" ht="18" customHeight="1" x14ac:dyDescent="0.25">
      <c r="A31" s="11" t="s">
        <v>26</v>
      </c>
      <c r="B31" s="32"/>
      <c r="D31" s="105"/>
      <c r="E31" s="74"/>
      <c r="F31" s="74"/>
      <c r="G31" s="105"/>
      <c r="H31" s="31">
        <v>0</v>
      </c>
    </row>
    <row r="32" spans="1:8" ht="18" customHeight="1" x14ac:dyDescent="0.25">
      <c r="A32" s="11" t="s">
        <v>27</v>
      </c>
      <c r="B32" s="32"/>
      <c r="D32" s="105"/>
      <c r="E32" s="74"/>
      <c r="F32" s="74"/>
      <c r="G32" s="105"/>
      <c r="H32" s="31">
        <v>0</v>
      </c>
    </row>
    <row r="33" spans="1:8" ht="18" customHeight="1" x14ac:dyDescent="0.25">
      <c r="A33" s="11" t="s">
        <v>294</v>
      </c>
      <c r="B33" s="32"/>
      <c r="D33" s="105"/>
      <c r="E33" s="74"/>
      <c r="F33" s="74"/>
      <c r="G33" s="105"/>
      <c r="H33" s="31">
        <v>0</v>
      </c>
    </row>
    <row r="34" spans="1:8" ht="18" customHeight="1" x14ac:dyDescent="0.25">
      <c r="A34" s="11" t="s">
        <v>28</v>
      </c>
      <c r="B34" s="32"/>
      <c r="D34" s="105"/>
      <c r="E34" s="74"/>
      <c r="F34" s="74"/>
      <c r="G34" s="105"/>
      <c r="H34" s="31">
        <v>0</v>
      </c>
    </row>
    <row r="35" spans="1:8" ht="18" customHeight="1" x14ac:dyDescent="0.25">
      <c r="D35" s="81"/>
      <c r="E35" s="81"/>
      <c r="F35" s="81"/>
      <c r="G35" s="81"/>
      <c r="H35" s="225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v>3361537</v>
      </c>
      <c r="E36" s="31">
        <v>2808006</v>
      </c>
      <c r="F36" s="31">
        <v>0</v>
      </c>
      <c r="G36" s="31">
        <v>2422304</v>
      </c>
      <c r="H36" s="31">
        <v>3747239</v>
      </c>
    </row>
    <row r="37" spans="1:8" ht="18" customHeight="1" thickBot="1" x14ac:dyDescent="0.3">
      <c r="B37" s="10"/>
      <c r="D37" s="226"/>
      <c r="E37" s="226"/>
      <c r="F37" s="226"/>
      <c r="G37" s="226"/>
      <c r="H37" s="227"/>
    </row>
    <row r="38" spans="1:8" ht="42.75" customHeight="1" x14ac:dyDescent="0.25">
      <c r="D38" s="228" t="s">
        <v>0</v>
      </c>
      <c r="E38" s="228" t="s">
        <v>1</v>
      </c>
      <c r="F38" s="228" t="s">
        <v>2</v>
      </c>
      <c r="G38" s="228" t="s">
        <v>3</v>
      </c>
      <c r="H38" s="228" t="s">
        <v>4</v>
      </c>
    </row>
    <row r="39" spans="1:8" ht="18.75" customHeight="1" x14ac:dyDescent="0.25">
      <c r="A39" s="26" t="s">
        <v>249</v>
      </c>
      <c r="B39" s="10" t="s">
        <v>250</v>
      </c>
      <c r="D39" s="81"/>
      <c r="E39" s="81"/>
      <c r="F39" s="81"/>
      <c r="G39" s="81"/>
      <c r="H39" s="81"/>
    </row>
    <row r="40" spans="1:8" ht="18" customHeight="1" x14ac:dyDescent="0.25">
      <c r="A40" s="11" t="s">
        <v>30</v>
      </c>
      <c r="B40" s="8" t="s">
        <v>31</v>
      </c>
      <c r="D40" s="105">
        <v>1191382</v>
      </c>
      <c r="E40" s="74">
        <v>1197338</v>
      </c>
      <c r="F40" s="74"/>
      <c r="G40" s="105"/>
      <c r="H40" s="31">
        <v>2388720</v>
      </c>
    </row>
    <row r="41" spans="1:8" ht="18" customHeight="1" x14ac:dyDescent="0.25">
      <c r="A41" s="11" t="s">
        <v>32</v>
      </c>
      <c r="B41" s="8" t="s">
        <v>33</v>
      </c>
      <c r="D41" s="105">
        <v>238936</v>
      </c>
      <c r="E41" s="74">
        <v>240131</v>
      </c>
      <c r="F41" s="74"/>
      <c r="G41" s="105"/>
      <c r="H41" s="31">
        <v>479067</v>
      </c>
    </row>
    <row r="42" spans="1:8" ht="18" customHeight="1" x14ac:dyDescent="0.25">
      <c r="A42" s="11" t="s">
        <v>34</v>
      </c>
      <c r="B42" s="8" t="s">
        <v>35</v>
      </c>
      <c r="D42" s="105">
        <v>17778</v>
      </c>
      <c r="E42" s="74">
        <v>17867</v>
      </c>
      <c r="F42" s="74"/>
      <c r="G42" s="105"/>
      <c r="H42" s="31">
        <v>35645</v>
      </c>
    </row>
    <row r="43" spans="1:8" ht="18" customHeight="1" x14ac:dyDescent="0.25">
      <c r="A43" s="11" t="s">
        <v>36</v>
      </c>
      <c r="B43" s="8" t="s">
        <v>37</v>
      </c>
      <c r="D43" s="105"/>
      <c r="E43" s="74"/>
      <c r="F43" s="74"/>
      <c r="G43" s="105"/>
      <c r="H43" s="31">
        <v>0</v>
      </c>
    </row>
    <row r="44" spans="1:8" ht="18" customHeight="1" x14ac:dyDescent="0.25">
      <c r="A44" s="11" t="s">
        <v>38</v>
      </c>
      <c r="B44" s="32"/>
      <c r="D44" s="73"/>
      <c r="E44" s="196"/>
      <c r="F44" s="196"/>
      <c r="G44" s="73"/>
      <c r="H44" s="31">
        <v>0</v>
      </c>
    </row>
    <row r="45" spans="1:8" ht="18" customHeight="1" x14ac:dyDescent="0.25">
      <c r="A45" s="11" t="s">
        <v>39</v>
      </c>
      <c r="B45" s="32"/>
      <c r="D45" s="105"/>
      <c r="E45" s="74"/>
      <c r="F45" s="74"/>
      <c r="G45" s="105"/>
      <c r="H45" s="31">
        <v>0</v>
      </c>
    </row>
    <row r="46" spans="1:8" ht="18" customHeight="1" x14ac:dyDescent="0.25">
      <c r="A46" s="11" t="s">
        <v>40</v>
      </c>
      <c r="B46" s="32"/>
      <c r="D46" s="105"/>
      <c r="E46" s="74"/>
      <c r="F46" s="74"/>
      <c r="G46" s="105"/>
      <c r="H46" s="31">
        <v>0</v>
      </c>
    </row>
    <row r="47" spans="1:8" ht="18" customHeight="1" x14ac:dyDescent="0.25">
      <c r="A47" s="11" t="s">
        <v>251</v>
      </c>
      <c r="B47" s="32"/>
      <c r="D47" s="105"/>
      <c r="E47" s="74"/>
      <c r="F47" s="74"/>
      <c r="G47" s="105"/>
      <c r="H47" s="31">
        <v>0</v>
      </c>
    </row>
    <row r="48" spans="1:8" ht="18" customHeight="1" x14ac:dyDescent="0.25">
      <c r="D48" s="81"/>
      <c r="E48" s="81"/>
      <c r="F48" s="81"/>
      <c r="G48" s="81"/>
      <c r="H48" s="81"/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v>1448096</v>
      </c>
      <c r="E49" s="31">
        <v>1455336</v>
      </c>
      <c r="F49" s="31">
        <v>0</v>
      </c>
      <c r="G49" s="31">
        <v>0</v>
      </c>
      <c r="H49" s="31">
        <v>2903432</v>
      </c>
    </row>
    <row r="50" spans="1:8" ht="18" customHeight="1" thickBot="1" x14ac:dyDescent="0.3">
      <c r="D50" s="226"/>
      <c r="E50" s="226"/>
      <c r="F50" s="226"/>
      <c r="G50" s="226"/>
      <c r="H50" s="226"/>
    </row>
    <row r="51" spans="1:8" ht="42.75" customHeight="1" x14ac:dyDescent="0.25">
      <c r="D51" s="228" t="s">
        <v>0</v>
      </c>
      <c r="E51" s="228" t="s">
        <v>1</v>
      </c>
      <c r="F51" s="228" t="s">
        <v>2</v>
      </c>
      <c r="G51" s="228" t="s">
        <v>3</v>
      </c>
      <c r="H51" s="228" t="s">
        <v>4</v>
      </c>
    </row>
    <row r="52" spans="1:8" ht="18" customHeight="1" x14ac:dyDescent="0.25">
      <c r="A52" s="26" t="s">
        <v>253</v>
      </c>
      <c r="B52" s="39" t="s">
        <v>254</v>
      </c>
      <c r="D52" s="81"/>
      <c r="E52" s="81"/>
      <c r="F52" s="81"/>
      <c r="G52" s="81"/>
      <c r="H52" s="81"/>
    </row>
    <row r="53" spans="1:8" ht="18" customHeight="1" x14ac:dyDescent="0.25">
      <c r="A53" s="11" t="s">
        <v>42</v>
      </c>
      <c r="B53" s="8" t="s">
        <v>43</v>
      </c>
      <c r="D53" s="82">
        <v>23675218</v>
      </c>
      <c r="E53" s="82"/>
      <c r="F53" s="82"/>
      <c r="G53" s="82">
        <v>13205872</v>
      </c>
      <c r="H53" s="31">
        <v>10469346</v>
      </c>
    </row>
    <row r="54" spans="1:8" ht="18" customHeight="1" x14ac:dyDescent="0.25">
      <c r="A54" s="11" t="s">
        <v>44</v>
      </c>
      <c r="B54" s="41"/>
      <c r="D54" s="105"/>
      <c r="E54" s="74"/>
      <c r="F54" s="74"/>
      <c r="G54" s="105"/>
      <c r="H54" s="31">
        <v>0</v>
      </c>
    </row>
    <row r="55" spans="1:8" ht="18" customHeight="1" x14ac:dyDescent="0.25">
      <c r="A55" s="11" t="s">
        <v>45</v>
      </c>
      <c r="B55" s="42"/>
      <c r="D55" s="105"/>
      <c r="E55" s="74"/>
      <c r="F55" s="74"/>
      <c r="G55" s="105"/>
      <c r="H55" s="31">
        <v>0</v>
      </c>
    </row>
    <row r="56" spans="1:8" ht="18" customHeight="1" x14ac:dyDescent="0.25">
      <c r="A56" s="11" t="s">
        <v>46</v>
      </c>
      <c r="B56" s="41"/>
      <c r="D56" s="105"/>
      <c r="E56" s="74"/>
      <c r="F56" s="74"/>
      <c r="G56" s="105"/>
      <c r="H56" s="31">
        <v>0</v>
      </c>
    </row>
    <row r="57" spans="1:8" ht="18" customHeight="1" x14ac:dyDescent="0.25">
      <c r="A57" s="11" t="s">
        <v>47</v>
      </c>
      <c r="B57" s="41"/>
      <c r="D57" s="105"/>
      <c r="E57" s="74"/>
      <c r="F57" s="74"/>
      <c r="G57" s="105"/>
      <c r="H57" s="31">
        <v>0</v>
      </c>
    </row>
    <row r="58" spans="1:8" ht="18" customHeight="1" x14ac:dyDescent="0.25">
      <c r="A58" s="11" t="s">
        <v>48</v>
      </c>
      <c r="B58" s="41"/>
      <c r="D58" s="105"/>
      <c r="E58" s="74"/>
      <c r="F58" s="74"/>
      <c r="G58" s="105"/>
      <c r="H58" s="31">
        <v>0</v>
      </c>
    </row>
    <row r="59" spans="1:8" ht="18" customHeight="1" x14ac:dyDescent="0.25">
      <c r="A59" s="11" t="s">
        <v>49</v>
      </c>
      <c r="B59" s="43"/>
      <c r="D59" s="213"/>
      <c r="E59" s="229"/>
      <c r="F59" s="229"/>
      <c r="G59" s="213"/>
      <c r="H59" s="31">
        <v>0</v>
      </c>
    </row>
    <row r="60" spans="1:8" ht="18" customHeight="1" x14ac:dyDescent="0.25">
      <c r="A60" s="11" t="s">
        <v>50</v>
      </c>
      <c r="B60" s="46"/>
      <c r="C60" s="19"/>
      <c r="D60" s="82"/>
      <c r="E60" s="82"/>
      <c r="F60" s="82"/>
      <c r="G60" s="82"/>
      <c r="H60" s="31">
        <v>0</v>
      </c>
    </row>
    <row r="61" spans="1:8" ht="18" customHeight="1" x14ac:dyDescent="0.25">
      <c r="A61" s="11" t="s">
        <v>51</v>
      </c>
      <c r="B61" s="46"/>
      <c r="C61" s="19"/>
      <c r="D61" s="82"/>
      <c r="E61" s="82"/>
      <c r="F61" s="82"/>
      <c r="G61" s="82"/>
      <c r="H61" s="31">
        <v>0</v>
      </c>
    </row>
    <row r="62" spans="1:8" ht="18" customHeight="1" x14ac:dyDescent="0.25">
      <c r="A62" s="11" t="s">
        <v>52</v>
      </c>
      <c r="B62" s="46"/>
      <c r="C62" s="19"/>
      <c r="D62" s="82"/>
      <c r="E62" s="82"/>
      <c r="F62" s="82"/>
      <c r="G62" s="82"/>
      <c r="H62" s="31">
        <v>0</v>
      </c>
    </row>
    <row r="63" spans="1:8" ht="18" customHeight="1" x14ac:dyDescent="0.25">
      <c r="A63" s="11"/>
      <c r="D63" s="81"/>
      <c r="E63" s="230"/>
      <c r="F63" s="231"/>
      <c r="G63" s="81"/>
      <c r="H63" s="81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v>23675218</v>
      </c>
      <c r="E64" s="31">
        <v>0</v>
      </c>
      <c r="F64" s="31">
        <v>0</v>
      </c>
      <c r="G64" s="31">
        <v>13205872</v>
      </c>
      <c r="H64" s="31">
        <v>10469346</v>
      </c>
    </row>
    <row r="65" spans="1:10" ht="18" customHeight="1" x14ac:dyDescent="0.25">
      <c r="D65" s="207"/>
      <c r="E65" s="207"/>
      <c r="F65" s="207"/>
      <c r="G65" s="207"/>
      <c r="H65" s="207"/>
    </row>
    <row r="66" spans="1:10" ht="42.75" customHeight="1" x14ac:dyDescent="0.25">
      <c r="D66" s="228" t="s">
        <v>0</v>
      </c>
      <c r="E66" s="228" t="s">
        <v>1</v>
      </c>
      <c r="F66" s="228" t="s">
        <v>2</v>
      </c>
      <c r="G66" s="228" t="s">
        <v>3</v>
      </c>
      <c r="H66" s="228" t="s">
        <v>4</v>
      </c>
    </row>
    <row r="67" spans="1:10" ht="18" customHeight="1" x14ac:dyDescent="0.25">
      <c r="A67" s="26" t="s">
        <v>257</v>
      </c>
      <c r="B67" s="10" t="s">
        <v>258</v>
      </c>
      <c r="D67" s="231"/>
      <c r="E67" s="231"/>
      <c r="F67" s="231"/>
      <c r="G67" s="231"/>
      <c r="H67" s="231"/>
    </row>
    <row r="68" spans="1:10" ht="18" customHeight="1" x14ac:dyDescent="0.25">
      <c r="A68" s="11" t="s">
        <v>54</v>
      </c>
      <c r="B68" s="8" t="s">
        <v>55</v>
      </c>
      <c r="D68" s="105"/>
      <c r="E68" s="74"/>
      <c r="F68" s="74"/>
      <c r="G68" s="105"/>
      <c r="H68" s="31"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105"/>
      <c r="E69" s="74"/>
      <c r="F69" s="74"/>
      <c r="G69" s="105"/>
      <c r="H69" s="31">
        <v>0</v>
      </c>
    </row>
    <row r="70" spans="1:10" ht="18" customHeight="1" x14ac:dyDescent="0.25">
      <c r="A70" s="11" t="s">
        <v>58</v>
      </c>
      <c r="B70" s="41"/>
      <c r="C70" s="10"/>
      <c r="D70" s="213"/>
      <c r="E70" s="74"/>
      <c r="F70" s="229"/>
      <c r="G70" s="213"/>
      <c r="H70" s="31">
        <v>0</v>
      </c>
    </row>
    <row r="71" spans="1:10" ht="18" customHeight="1" x14ac:dyDescent="0.25">
      <c r="A71" s="11" t="s">
        <v>259</v>
      </c>
      <c r="B71" s="41"/>
      <c r="C71" s="10"/>
      <c r="D71" s="213"/>
      <c r="E71" s="74"/>
      <c r="F71" s="229"/>
      <c r="G71" s="213"/>
      <c r="H71" s="31">
        <v>0</v>
      </c>
    </row>
    <row r="72" spans="1:10" ht="18" customHeight="1" x14ac:dyDescent="0.25">
      <c r="A72" s="11" t="s">
        <v>260</v>
      </c>
      <c r="B72" s="42"/>
      <c r="C72" s="10"/>
      <c r="D72" s="105"/>
      <c r="E72" s="74"/>
      <c r="F72" s="74"/>
      <c r="G72" s="105"/>
      <c r="H72" s="31">
        <v>0</v>
      </c>
    </row>
    <row r="73" spans="1:10" ht="18" customHeight="1" x14ac:dyDescent="0.25">
      <c r="A73" s="11"/>
      <c r="C73" s="10"/>
      <c r="D73" s="232"/>
      <c r="E73" s="231"/>
      <c r="F73" s="231"/>
      <c r="G73" s="232"/>
      <c r="H73" s="231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v>0</v>
      </c>
      <c r="E74" s="53">
        <v>0</v>
      </c>
      <c r="F74" s="53">
        <v>0</v>
      </c>
      <c r="G74" s="31">
        <v>0</v>
      </c>
      <c r="H74" s="31">
        <v>0</v>
      </c>
    </row>
    <row r="75" spans="1:10" ht="42.75" customHeight="1" x14ac:dyDescent="0.25">
      <c r="D75" s="228" t="s">
        <v>0</v>
      </c>
      <c r="E75" s="228" t="s">
        <v>1</v>
      </c>
      <c r="F75" s="228" t="s">
        <v>2</v>
      </c>
      <c r="G75" s="228" t="s">
        <v>3</v>
      </c>
      <c r="H75" s="228" t="s">
        <v>4</v>
      </c>
    </row>
    <row r="76" spans="1:10" ht="18" customHeight="1" x14ac:dyDescent="0.25">
      <c r="A76" s="26" t="s">
        <v>262</v>
      </c>
      <c r="B76" s="10" t="s">
        <v>60</v>
      </c>
      <c r="D76" s="81"/>
      <c r="E76" s="81"/>
      <c r="F76" s="81"/>
      <c r="G76" s="81"/>
      <c r="H76" s="81"/>
    </row>
    <row r="77" spans="1:10" ht="18" customHeight="1" x14ac:dyDescent="0.25">
      <c r="A77" s="11" t="s">
        <v>61</v>
      </c>
      <c r="B77" s="8" t="s">
        <v>62</v>
      </c>
      <c r="D77" s="105">
        <v>101390</v>
      </c>
      <c r="E77" s="198"/>
      <c r="F77" s="196"/>
      <c r="G77" s="105"/>
      <c r="H77" s="31">
        <v>101390</v>
      </c>
    </row>
    <row r="78" spans="1:10" ht="18" customHeight="1" x14ac:dyDescent="0.25">
      <c r="A78" s="11" t="s">
        <v>63</v>
      </c>
      <c r="B78" s="8" t="s">
        <v>64</v>
      </c>
      <c r="D78" s="105"/>
      <c r="E78" s="198"/>
      <c r="F78" s="196"/>
      <c r="G78" s="105"/>
      <c r="H78" s="31">
        <v>0</v>
      </c>
    </row>
    <row r="79" spans="1:10" ht="18" customHeight="1" x14ac:dyDescent="0.25">
      <c r="A79" s="11" t="s">
        <v>65</v>
      </c>
      <c r="B79" s="8" t="s">
        <v>66</v>
      </c>
      <c r="D79" s="105">
        <v>86453</v>
      </c>
      <c r="E79" s="198">
        <v>6615</v>
      </c>
      <c r="F79" s="196"/>
      <c r="G79" s="105"/>
      <c r="H79" s="31">
        <v>93068</v>
      </c>
    </row>
    <row r="80" spans="1:10" ht="18" customHeight="1" x14ac:dyDescent="0.25">
      <c r="A80" s="11" t="s">
        <v>67</v>
      </c>
      <c r="B80" s="8" t="s">
        <v>68</v>
      </c>
      <c r="D80" s="105"/>
      <c r="E80" s="198"/>
      <c r="F80" s="196"/>
      <c r="G80" s="105"/>
      <c r="H80" s="31">
        <v>0</v>
      </c>
    </row>
    <row r="81" spans="1:8" ht="18" customHeight="1" x14ac:dyDescent="0.25">
      <c r="A81" s="11"/>
      <c r="D81" s="81"/>
      <c r="E81" s="81"/>
      <c r="F81" s="81"/>
      <c r="G81" s="81"/>
      <c r="H81" s="233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v>187843</v>
      </c>
      <c r="E82" s="209">
        <v>6615</v>
      </c>
      <c r="F82" s="31">
        <v>0</v>
      </c>
      <c r="G82" s="31">
        <v>0</v>
      </c>
      <c r="H82" s="31">
        <v>194458</v>
      </c>
    </row>
    <row r="83" spans="1:8" ht="18" customHeight="1" thickBot="1" x14ac:dyDescent="0.3">
      <c r="A83" s="11"/>
      <c r="D83" s="226"/>
      <c r="E83" s="226"/>
      <c r="F83" s="226"/>
      <c r="G83" s="226"/>
      <c r="H83" s="226"/>
    </row>
    <row r="84" spans="1:8" ht="42.75" customHeight="1" x14ac:dyDescent="0.25">
      <c r="D84" s="228" t="s">
        <v>0</v>
      </c>
      <c r="E84" s="228" t="s">
        <v>1</v>
      </c>
      <c r="F84" s="228" t="s">
        <v>2</v>
      </c>
      <c r="G84" s="228" t="s">
        <v>3</v>
      </c>
      <c r="H84" s="228" t="s">
        <v>4</v>
      </c>
    </row>
    <row r="85" spans="1:8" ht="18" customHeight="1" x14ac:dyDescent="0.25">
      <c r="A85" s="26" t="s">
        <v>264</v>
      </c>
      <c r="B85" s="10" t="s">
        <v>265</v>
      </c>
      <c r="D85" s="81"/>
      <c r="E85" s="81"/>
      <c r="F85" s="81"/>
      <c r="G85" s="81"/>
      <c r="H85" s="81"/>
    </row>
    <row r="86" spans="1:8" ht="18" customHeight="1" x14ac:dyDescent="0.25">
      <c r="A86" s="11" t="s">
        <v>70</v>
      </c>
      <c r="B86" s="8" t="s">
        <v>71</v>
      </c>
      <c r="D86" s="105">
        <v>16310</v>
      </c>
      <c r="E86" s="74"/>
      <c r="F86" s="74"/>
      <c r="G86" s="105"/>
      <c r="H86" s="31">
        <v>16310</v>
      </c>
    </row>
    <row r="87" spans="1:8" ht="18" customHeight="1" x14ac:dyDescent="0.25">
      <c r="A87" s="11" t="s">
        <v>72</v>
      </c>
      <c r="B87" s="8" t="s">
        <v>73</v>
      </c>
      <c r="D87" s="105"/>
      <c r="E87" s="74"/>
      <c r="F87" s="74"/>
      <c r="G87" s="105"/>
      <c r="H87" s="31">
        <v>0</v>
      </c>
    </row>
    <row r="88" spans="1:8" ht="18" customHeight="1" x14ac:dyDescent="0.25">
      <c r="A88" s="11" t="s">
        <v>74</v>
      </c>
      <c r="B88" s="8" t="s">
        <v>75</v>
      </c>
      <c r="D88" s="105">
        <v>4619</v>
      </c>
      <c r="E88" s="74">
        <v>773</v>
      </c>
      <c r="F88" s="74"/>
      <c r="G88" s="105"/>
      <c r="H88" s="31">
        <v>5392</v>
      </c>
    </row>
    <row r="89" spans="1:8" ht="18" customHeight="1" x14ac:dyDescent="0.25">
      <c r="A89" s="11" t="s">
        <v>76</v>
      </c>
      <c r="B89" s="8" t="s">
        <v>77</v>
      </c>
      <c r="D89" s="105">
        <v>4868</v>
      </c>
      <c r="E89" s="74"/>
      <c r="F89" s="74"/>
      <c r="G89" s="105"/>
      <c r="H89" s="31">
        <v>4868</v>
      </c>
    </row>
    <row r="90" spans="1:8" ht="18" customHeight="1" x14ac:dyDescent="0.25">
      <c r="A90" s="11" t="s">
        <v>78</v>
      </c>
      <c r="B90" s="8" t="s">
        <v>79</v>
      </c>
      <c r="D90" s="105"/>
      <c r="E90" s="74"/>
      <c r="F90" s="74"/>
      <c r="G90" s="105"/>
      <c r="H90" s="31">
        <v>0</v>
      </c>
    </row>
    <row r="91" spans="1:8" ht="18" customHeight="1" x14ac:dyDescent="0.25">
      <c r="A91" s="11" t="s">
        <v>80</v>
      </c>
      <c r="B91" s="8" t="s">
        <v>81</v>
      </c>
      <c r="D91" s="105"/>
      <c r="E91" s="74"/>
      <c r="F91" s="74"/>
      <c r="G91" s="105"/>
      <c r="H91" s="31">
        <v>0</v>
      </c>
    </row>
    <row r="92" spans="1:8" ht="18" customHeight="1" x14ac:dyDescent="0.25">
      <c r="A92" s="11" t="s">
        <v>82</v>
      </c>
      <c r="B92" s="8" t="s">
        <v>83</v>
      </c>
      <c r="D92" s="199">
        <v>35137</v>
      </c>
      <c r="E92" s="74"/>
      <c r="F92" s="200"/>
      <c r="G92" s="199"/>
      <c r="H92" s="31">
        <v>35137</v>
      </c>
    </row>
    <row r="93" spans="1:8" ht="18" customHeight="1" x14ac:dyDescent="0.25">
      <c r="A93" s="11" t="s">
        <v>84</v>
      </c>
      <c r="B93" s="8" t="s">
        <v>85</v>
      </c>
      <c r="D93" s="105">
        <v>44649</v>
      </c>
      <c r="E93" s="74">
        <v>44872</v>
      </c>
      <c r="F93" s="74"/>
      <c r="G93" s="105"/>
      <c r="H93" s="31">
        <v>89521</v>
      </c>
    </row>
    <row r="94" spans="1:8" ht="18" customHeight="1" x14ac:dyDescent="0.25">
      <c r="A94" s="11" t="s">
        <v>86</v>
      </c>
      <c r="B94" s="41"/>
      <c r="D94" s="105"/>
      <c r="E94" s="74"/>
      <c r="F94" s="74"/>
      <c r="G94" s="105"/>
      <c r="H94" s="31">
        <v>0</v>
      </c>
    </row>
    <row r="95" spans="1:8" ht="18" customHeight="1" x14ac:dyDescent="0.25">
      <c r="A95" s="11" t="s">
        <v>87</v>
      </c>
      <c r="B95" s="41"/>
      <c r="D95" s="105"/>
      <c r="E95" s="74"/>
      <c r="F95" s="74"/>
      <c r="G95" s="105"/>
      <c r="H95" s="31">
        <v>0</v>
      </c>
    </row>
    <row r="96" spans="1:8" ht="18" customHeight="1" x14ac:dyDescent="0.25">
      <c r="A96" s="11" t="s">
        <v>266</v>
      </c>
      <c r="B96" s="41"/>
      <c r="D96" s="105"/>
      <c r="E96" s="74"/>
      <c r="F96" s="74"/>
      <c r="G96" s="105"/>
      <c r="H96" s="31">
        <v>0</v>
      </c>
    </row>
    <row r="97" spans="1:8" ht="18" customHeight="1" x14ac:dyDescent="0.25">
      <c r="A97" s="11"/>
      <c r="D97" s="81"/>
      <c r="E97" s="81"/>
      <c r="F97" s="81"/>
      <c r="G97" s="81"/>
      <c r="H97" s="8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v>105583</v>
      </c>
      <c r="E98" s="31">
        <v>45645</v>
      </c>
      <c r="F98" s="31">
        <v>0</v>
      </c>
      <c r="G98" s="31">
        <v>0</v>
      </c>
      <c r="H98" s="31">
        <v>151228</v>
      </c>
    </row>
    <row r="99" spans="1:8" ht="18" customHeight="1" thickBot="1" x14ac:dyDescent="0.3">
      <c r="B99" s="10"/>
      <c r="D99" s="226"/>
      <c r="E99" s="226"/>
      <c r="F99" s="226"/>
      <c r="G99" s="226"/>
      <c r="H99" s="226"/>
    </row>
    <row r="100" spans="1:8" ht="42.75" customHeight="1" x14ac:dyDescent="0.25">
      <c r="D100" s="228" t="s">
        <v>0</v>
      </c>
      <c r="E100" s="228" t="s">
        <v>1</v>
      </c>
      <c r="F100" s="228" t="s">
        <v>2</v>
      </c>
      <c r="G100" s="228" t="s">
        <v>3</v>
      </c>
      <c r="H100" s="228" t="s">
        <v>4</v>
      </c>
    </row>
    <row r="101" spans="1:8" ht="18" customHeight="1" x14ac:dyDescent="0.25">
      <c r="A101" s="26" t="s">
        <v>268</v>
      </c>
      <c r="B101" s="10" t="s">
        <v>269</v>
      </c>
      <c r="D101" s="81"/>
      <c r="E101" s="81"/>
      <c r="F101" s="81"/>
      <c r="G101" s="81"/>
      <c r="H101" s="81"/>
    </row>
    <row r="102" spans="1:8" ht="18" customHeight="1" x14ac:dyDescent="0.25">
      <c r="A102" s="11" t="s">
        <v>89</v>
      </c>
      <c r="B102" s="8" t="s">
        <v>90</v>
      </c>
      <c r="D102" s="105">
        <v>668313</v>
      </c>
      <c r="E102" s="74">
        <v>567567</v>
      </c>
      <c r="F102" s="74"/>
      <c r="G102" s="105">
        <v>54259</v>
      </c>
      <c r="H102" s="31">
        <v>1181621</v>
      </c>
    </row>
    <row r="103" spans="1:8" ht="18" customHeight="1" x14ac:dyDescent="0.25">
      <c r="A103" s="11" t="s">
        <v>91</v>
      </c>
      <c r="B103" s="8" t="s">
        <v>92</v>
      </c>
      <c r="D103" s="105">
        <v>8967</v>
      </c>
      <c r="E103" s="74">
        <v>5056</v>
      </c>
      <c r="F103" s="74"/>
      <c r="G103" s="105"/>
      <c r="H103" s="31">
        <v>14023</v>
      </c>
    </row>
    <row r="104" spans="1:8" ht="18" customHeight="1" x14ac:dyDescent="0.25">
      <c r="A104" s="11" t="s">
        <v>93</v>
      </c>
      <c r="B104" s="41" t="s">
        <v>456</v>
      </c>
      <c r="D104" s="105">
        <v>78806</v>
      </c>
      <c r="E104" s="74"/>
      <c r="F104" s="74"/>
      <c r="G104" s="105"/>
      <c r="H104" s="31">
        <v>78806</v>
      </c>
    </row>
    <row r="105" spans="1:8" ht="18" customHeight="1" x14ac:dyDescent="0.25">
      <c r="A105" s="11" t="s">
        <v>94</v>
      </c>
      <c r="B105" s="41"/>
      <c r="D105" s="105"/>
      <c r="E105" s="74"/>
      <c r="F105" s="74"/>
      <c r="G105" s="105"/>
      <c r="H105" s="31">
        <v>0</v>
      </c>
    </row>
    <row r="106" spans="1:8" ht="18" customHeight="1" x14ac:dyDescent="0.25">
      <c r="A106" s="11" t="s">
        <v>270</v>
      </c>
      <c r="B106" s="41"/>
      <c r="D106" s="105"/>
      <c r="E106" s="74"/>
      <c r="F106" s="74"/>
      <c r="G106" s="105"/>
      <c r="H106" s="31">
        <v>0</v>
      </c>
    </row>
    <row r="107" spans="1:8" ht="18" customHeight="1" x14ac:dyDescent="0.25">
      <c r="B107" s="10"/>
      <c r="D107" s="81"/>
      <c r="E107" s="81"/>
      <c r="F107" s="81"/>
      <c r="G107" s="81"/>
      <c r="H107" s="81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v>756086</v>
      </c>
      <c r="E108" s="31">
        <v>572623</v>
      </c>
      <c r="F108" s="31">
        <v>0</v>
      </c>
      <c r="G108" s="31">
        <v>54259</v>
      </c>
      <c r="H108" s="31">
        <v>1274450</v>
      </c>
    </row>
    <row r="109" spans="1:8" ht="18" customHeight="1" thickBot="1" x14ac:dyDescent="0.3">
      <c r="A109" s="58"/>
      <c r="B109" s="59"/>
      <c r="C109" s="60"/>
      <c r="D109" s="226"/>
      <c r="E109" s="226"/>
      <c r="F109" s="226"/>
      <c r="G109" s="226"/>
      <c r="H109" s="226"/>
    </row>
    <row r="110" spans="1:8" ht="26.25" x14ac:dyDescent="0.25">
      <c r="A110" s="26" t="s">
        <v>272</v>
      </c>
      <c r="B110" s="10" t="s">
        <v>273</v>
      </c>
      <c r="D110" s="81"/>
      <c r="E110" s="81"/>
      <c r="F110" s="228"/>
      <c r="G110" s="228" t="s">
        <v>274</v>
      </c>
      <c r="H110" s="228" t="s">
        <v>4</v>
      </c>
    </row>
    <row r="111" spans="1:8" ht="18" customHeight="1" x14ac:dyDescent="0.25">
      <c r="A111" s="26" t="s">
        <v>96</v>
      </c>
      <c r="B111" s="10" t="s">
        <v>97</v>
      </c>
      <c r="D111" s="81"/>
      <c r="E111" s="234" t="s">
        <v>275</v>
      </c>
      <c r="F111" s="105">
        <v>11371834</v>
      </c>
      <c r="G111" s="105"/>
      <c r="H111" s="31">
        <f>F111-G111</f>
        <v>11371834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1.0047999999999999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v>213708648.40000001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v>26448200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240156848.40000001</v>
      </c>
      <c r="F119" s="65"/>
    </row>
    <row r="120" spans="1:7" ht="18" customHeight="1" x14ac:dyDescent="0.25">
      <c r="A120" s="11"/>
      <c r="B120" s="10"/>
      <c r="E120" s="81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v>244442801.59999999</v>
      </c>
      <c r="F121" s="64"/>
    </row>
    <row r="122" spans="1:7" ht="18" customHeight="1" x14ac:dyDescent="0.25">
      <c r="A122" s="11"/>
      <c r="E122" s="81"/>
      <c r="F122" s="19"/>
    </row>
    <row r="123" spans="1:7" ht="18" customHeight="1" x14ac:dyDescent="0.25">
      <c r="A123" s="11" t="s">
        <v>106</v>
      </c>
      <c r="B123" s="10" t="s">
        <v>107</v>
      </c>
      <c r="E123" s="105">
        <f>E119-E121</f>
        <v>-4285953.1999999881</v>
      </c>
      <c r="F123" s="64"/>
    </row>
    <row r="124" spans="1:7" ht="18" customHeight="1" x14ac:dyDescent="0.25">
      <c r="A124" s="11"/>
      <c r="E124" s="81"/>
      <c r="F124" s="19"/>
    </row>
    <row r="125" spans="1:7" ht="18" customHeight="1" x14ac:dyDescent="0.25">
      <c r="A125" s="11" t="s">
        <v>108</v>
      </c>
      <c r="B125" s="10" t="s">
        <v>109</v>
      </c>
      <c r="E125" s="105">
        <v>534600</v>
      </c>
      <c r="F125" s="64"/>
    </row>
    <row r="126" spans="1:7" ht="18" customHeight="1" x14ac:dyDescent="0.25">
      <c r="A126" s="11"/>
      <c r="E126" s="8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f>E123 + E125</f>
        <v>-3751353.1999999881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3361537</v>
      </c>
      <c r="E141" s="68">
        <f t="shared" ref="E141:H141" si="0">E36</f>
        <v>2808006</v>
      </c>
      <c r="F141" s="68">
        <f t="shared" si="0"/>
        <v>0</v>
      </c>
      <c r="G141" s="68">
        <f t="shared" si="0"/>
        <v>2422304</v>
      </c>
      <c r="H141" s="68">
        <f t="shared" si="0"/>
        <v>3747239</v>
      </c>
    </row>
    <row r="142" spans="1:8" ht="18" customHeight="1" x14ac:dyDescent="0.25">
      <c r="A142" s="11" t="s">
        <v>41</v>
      </c>
      <c r="B142" s="10" t="s">
        <v>119</v>
      </c>
      <c r="D142" s="68">
        <f>D49</f>
        <v>1448096</v>
      </c>
      <c r="E142" s="68">
        <f t="shared" ref="E142:H142" si="1">E49</f>
        <v>1455336</v>
      </c>
      <c r="F142" s="68">
        <f t="shared" si="1"/>
        <v>0</v>
      </c>
      <c r="G142" s="68">
        <f t="shared" si="1"/>
        <v>0</v>
      </c>
      <c r="H142" s="68">
        <f t="shared" si="1"/>
        <v>2903432</v>
      </c>
    </row>
    <row r="143" spans="1:8" ht="18" customHeight="1" x14ac:dyDescent="0.25">
      <c r="A143" s="11" t="s">
        <v>53</v>
      </c>
      <c r="B143" s="10" t="s">
        <v>120</v>
      </c>
      <c r="D143" s="68">
        <f>D64</f>
        <v>23675218</v>
      </c>
      <c r="E143" s="68">
        <f t="shared" ref="E143:H143" si="2">E64</f>
        <v>0</v>
      </c>
      <c r="F143" s="68">
        <f t="shared" si="2"/>
        <v>0</v>
      </c>
      <c r="G143" s="68">
        <f t="shared" si="2"/>
        <v>13205872</v>
      </c>
      <c r="H143" s="68">
        <f t="shared" si="2"/>
        <v>10469346</v>
      </c>
    </row>
    <row r="144" spans="1:8" ht="18" customHeight="1" x14ac:dyDescent="0.25">
      <c r="A144" s="11" t="s">
        <v>59</v>
      </c>
      <c r="B144" s="10" t="s">
        <v>121</v>
      </c>
      <c r="D144" s="68">
        <f>D74</f>
        <v>0</v>
      </c>
      <c r="E144" s="68">
        <f t="shared" ref="E144:H144" si="3">E74</f>
        <v>0</v>
      </c>
      <c r="F144" s="68">
        <f t="shared" si="3"/>
        <v>0</v>
      </c>
      <c r="G144" s="68">
        <f t="shared" si="3"/>
        <v>0</v>
      </c>
      <c r="H144" s="68">
        <f t="shared" si="3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>D82</f>
        <v>187843</v>
      </c>
      <c r="E145" s="68">
        <f t="shared" ref="E145:H145" si="4">E82</f>
        <v>6615</v>
      </c>
      <c r="F145" s="68">
        <f t="shared" si="4"/>
        <v>0</v>
      </c>
      <c r="G145" s="68">
        <f t="shared" si="4"/>
        <v>0</v>
      </c>
      <c r="H145" s="68">
        <f t="shared" si="4"/>
        <v>194458</v>
      </c>
    </row>
    <row r="146" spans="1:8" ht="18" customHeight="1" x14ac:dyDescent="0.25">
      <c r="A146" s="11" t="s">
        <v>88</v>
      </c>
      <c r="B146" s="10" t="s">
        <v>123</v>
      </c>
      <c r="D146" s="68">
        <f>D98</f>
        <v>105583</v>
      </c>
      <c r="E146" s="68">
        <f t="shared" ref="E146:H146" si="5">E98</f>
        <v>45645</v>
      </c>
      <c r="F146" s="68">
        <f t="shared" si="5"/>
        <v>0</v>
      </c>
      <c r="G146" s="68">
        <f t="shared" si="5"/>
        <v>0</v>
      </c>
      <c r="H146" s="68">
        <f t="shared" si="5"/>
        <v>151228</v>
      </c>
    </row>
    <row r="147" spans="1:8" ht="18" customHeight="1" x14ac:dyDescent="0.25">
      <c r="A147" s="11" t="s">
        <v>95</v>
      </c>
      <c r="B147" s="10" t="s">
        <v>124</v>
      </c>
      <c r="D147" s="31">
        <f>D108</f>
        <v>756086</v>
      </c>
      <c r="E147" s="31">
        <f t="shared" ref="E147:H147" si="6">E108</f>
        <v>572623</v>
      </c>
      <c r="F147" s="31">
        <f t="shared" si="6"/>
        <v>0</v>
      </c>
      <c r="G147" s="31">
        <f t="shared" si="6"/>
        <v>54259</v>
      </c>
      <c r="H147" s="31">
        <f t="shared" si="6"/>
        <v>1274450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11371834</v>
      </c>
    </row>
    <row r="149" spans="1:8" ht="18" customHeight="1" x14ac:dyDescent="0.25">
      <c r="A149" s="11" t="s">
        <v>116</v>
      </c>
      <c r="B149" s="10" t="s">
        <v>127</v>
      </c>
      <c r="D149" s="31">
        <f>D137</f>
        <v>0</v>
      </c>
      <c r="E149" s="31">
        <f t="shared" ref="E149:H149" si="7">E137</f>
        <v>0</v>
      </c>
      <c r="F149" s="31">
        <f t="shared" si="7"/>
        <v>0</v>
      </c>
      <c r="G149" s="31">
        <f t="shared" si="7"/>
        <v>0</v>
      </c>
      <c r="H149" s="31">
        <f t="shared" si="7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2590617.4919166593</v>
      </c>
      <c r="E150" s="31">
        <f t="shared" ref="E150:H150" si="8">E18</f>
        <v>0</v>
      </c>
      <c r="F150" s="31">
        <f t="shared" si="8"/>
        <v>0</v>
      </c>
      <c r="G150" s="31">
        <f t="shared" si="8"/>
        <v>2522092.8789644558</v>
      </c>
      <c r="H150" s="31">
        <f t="shared" si="8"/>
        <v>68524.61295220349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32124980.49191666</v>
      </c>
      <c r="E152" s="70">
        <f t="shared" ref="E152:H152" si="9">SUM(E141:E150)</f>
        <v>4888225</v>
      </c>
      <c r="F152" s="70">
        <f t="shared" si="9"/>
        <v>0</v>
      </c>
      <c r="G152" s="70">
        <f t="shared" si="9"/>
        <v>18204527.878964454</v>
      </c>
      <c r="H152" s="70">
        <f t="shared" si="9"/>
        <v>30180511.612952203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0.12346655911078465</v>
      </c>
      <c r="E154" s="81"/>
    </row>
    <row r="155" spans="1:8" ht="18" customHeight="1" x14ac:dyDescent="0.25">
      <c r="A155" s="26" t="s">
        <v>292</v>
      </c>
      <c r="B155" s="10" t="s">
        <v>293</v>
      </c>
      <c r="D155" s="71">
        <f>H152/E127</f>
        <v>-8.0452332808737648</v>
      </c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hyperlinks>
    <hyperlink ref="C11" r:id="rId1" xr:uid="{5DFA7C43-017A-42F4-A670-FF2DB164822A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106E-1B6D-4766-8BD8-442C5E6AA356}">
  <sheetPr>
    <tabColor rgb="FFFFFF00"/>
  </sheetPr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208</v>
      </c>
      <c r="D5" s="632"/>
      <c r="E5" s="632"/>
      <c r="F5" s="13"/>
    </row>
    <row r="6" spans="1:8" ht="18" customHeight="1" x14ac:dyDescent="0.25">
      <c r="B6" s="11" t="s">
        <v>405</v>
      </c>
      <c r="C6" s="14">
        <v>210035</v>
      </c>
      <c r="D6" s="14"/>
      <c r="E6" s="14"/>
      <c r="F6" s="15"/>
    </row>
    <row r="7" spans="1:8" ht="18" customHeight="1" x14ac:dyDescent="0.25">
      <c r="B7" s="11" t="s">
        <v>406</v>
      </c>
      <c r="C7" s="16"/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2" t="s">
        <v>331</v>
      </c>
      <c r="D9" s="632"/>
      <c r="E9" s="632"/>
      <c r="F9" s="13"/>
    </row>
    <row r="10" spans="1:8" ht="18" customHeight="1" x14ac:dyDescent="0.25">
      <c r="B10" s="11" t="s">
        <v>408</v>
      </c>
      <c r="C10" s="643" t="s">
        <v>332</v>
      </c>
      <c r="D10" s="643"/>
      <c r="E10" s="643"/>
      <c r="F10" s="21"/>
    </row>
    <row r="11" spans="1:8" ht="18" customHeight="1" x14ac:dyDescent="0.25">
      <c r="B11" s="11" t="s">
        <v>409</v>
      </c>
      <c r="C11" s="631" t="s">
        <v>333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2184882.5445323572</v>
      </c>
      <c r="E18" s="27"/>
      <c r="F18" s="27"/>
      <c r="G18" s="27">
        <v>2127090.0563795283</v>
      </c>
      <c r="H18" s="28">
        <v>57792.488152828999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105">
        <v>92870</v>
      </c>
      <c r="E21" s="74">
        <v>14796</v>
      </c>
      <c r="F21" s="74"/>
      <c r="G21" s="105"/>
      <c r="H21" s="31">
        <f>(D21+E21)-F21-G21</f>
        <v>107666</v>
      </c>
    </row>
    <row r="22" spans="1:8" ht="18" customHeight="1" x14ac:dyDescent="0.25">
      <c r="A22" s="11" t="s">
        <v>9</v>
      </c>
      <c r="B22" s="8" t="s">
        <v>10</v>
      </c>
      <c r="D22" s="105">
        <v>3978</v>
      </c>
      <c r="E22" s="74">
        <v>629</v>
      </c>
      <c r="F22" s="74"/>
      <c r="G22" s="105"/>
      <c r="H22" s="31">
        <f t="shared" ref="H22:H34" si="0">(D22+E22)-F22-G22</f>
        <v>4607</v>
      </c>
    </row>
    <row r="23" spans="1:8" ht="18" customHeight="1" x14ac:dyDescent="0.25">
      <c r="A23" s="11" t="s">
        <v>11</v>
      </c>
      <c r="B23" s="8" t="s">
        <v>12</v>
      </c>
      <c r="D23" s="105"/>
      <c r="E23" s="74"/>
      <c r="F23" s="74"/>
      <c r="G23" s="105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105"/>
      <c r="E24" s="74"/>
      <c r="F24" s="74"/>
      <c r="G24" s="105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105">
        <v>3013</v>
      </c>
      <c r="E25" s="74">
        <v>476</v>
      </c>
      <c r="F25" s="74"/>
      <c r="G25" s="105"/>
      <c r="H25" s="31">
        <f t="shared" si="0"/>
        <v>3489</v>
      </c>
    </row>
    <row r="26" spans="1:8" ht="18" customHeight="1" x14ac:dyDescent="0.25">
      <c r="A26" s="11" t="s">
        <v>17</v>
      </c>
      <c r="B26" s="8" t="s">
        <v>18</v>
      </c>
      <c r="D26" s="105"/>
      <c r="E26" s="74"/>
      <c r="F26" s="74"/>
      <c r="G26" s="105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105"/>
      <c r="E27" s="74"/>
      <c r="F27" s="74"/>
      <c r="G27" s="105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105"/>
      <c r="E28" s="74"/>
      <c r="F28" s="74"/>
      <c r="G28" s="105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105">
        <v>770556</v>
      </c>
      <c r="E29" s="74">
        <v>272234</v>
      </c>
      <c r="F29" s="74">
        <v>450916</v>
      </c>
      <c r="G29" s="105">
        <f>575916-F29</f>
        <v>125000</v>
      </c>
      <c r="H29" s="31">
        <f t="shared" si="0"/>
        <v>466874</v>
      </c>
    </row>
    <row r="30" spans="1:8" ht="18" customHeight="1" x14ac:dyDescent="0.25">
      <c r="A30" s="11" t="s">
        <v>25</v>
      </c>
      <c r="B30" s="41"/>
      <c r="D30" s="105"/>
      <c r="E30" s="74"/>
      <c r="F30" s="74"/>
      <c r="G30" s="105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105"/>
      <c r="E31" s="74"/>
      <c r="F31" s="74"/>
      <c r="G31" s="105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105"/>
      <c r="E32" s="74"/>
      <c r="F32" s="74"/>
      <c r="G32" s="105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105"/>
      <c r="E33" s="74"/>
      <c r="F33" s="74"/>
      <c r="G33" s="105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105"/>
      <c r="E34" s="74"/>
      <c r="F34" s="74"/>
      <c r="G34" s="105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870417</v>
      </c>
      <c r="E36" s="31">
        <f t="shared" si="1"/>
        <v>288135</v>
      </c>
      <c r="F36" s="31">
        <f>SUM(F21:F34)</f>
        <v>450916</v>
      </c>
      <c r="G36" s="31">
        <f t="shared" si="1"/>
        <v>125000</v>
      </c>
      <c r="H36" s="31">
        <f t="shared" si="1"/>
        <v>582636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105"/>
      <c r="E40" s="74"/>
      <c r="F40" s="74"/>
      <c r="G40" s="105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105"/>
      <c r="E41" s="74"/>
      <c r="F41" s="74"/>
      <c r="G41" s="105"/>
      <c r="H41" s="31">
        <f t="shared" ref="H41:H47" si="2">(D41+E41)-F41-G41</f>
        <v>0</v>
      </c>
    </row>
    <row r="42" spans="1:8" ht="18" customHeight="1" x14ac:dyDescent="0.25">
      <c r="A42" s="11" t="s">
        <v>34</v>
      </c>
      <c r="B42" s="8" t="s">
        <v>35</v>
      </c>
      <c r="D42" s="105">
        <v>91828</v>
      </c>
      <c r="E42" s="74">
        <v>61318</v>
      </c>
      <c r="F42" s="74"/>
      <c r="G42" s="105"/>
      <c r="H42" s="31">
        <f>(D42+E42)-F42-G42</f>
        <v>153146</v>
      </c>
    </row>
    <row r="43" spans="1:8" ht="18" customHeight="1" x14ac:dyDescent="0.25">
      <c r="A43" s="11" t="s">
        <v>36</v>
      </c>
      <c r="B43" s="8" t="s">
        <v>37</v>
      </c>
      <c r="D43" s="105"/>
      <c r="E43" s="74"/>
      <c r="F43" s="74"/>
      <c r="G43" s="105"/>
      <c r="H43" s="31">
        <f>(D43+E43)-F43-G43</f>
        <v>0</v>
      </c>
    </row>
    <row r="44" spans="1:8" ht="18" customHeight="1" x14ac:dyDescent="0.25">
      <c r="A44" s="11" t="s">
        <v>38</v>
      </c>
      <c r="B44" s="41" t="s">
        <v>130</v>
      </c>
      <c r="D44" s="73">
        <v>159191</v>
      </c>
      <c r="E44" s="196">
        <v>136020</v>
      </c>
      <c r="F44" s="196"/>
      <c r="G44" s="73"/>
      <c r="H44" s="31">
        <f t="shared" si="2"/>
        <v>295211</v>
      </c>
    </row>
    <row r="45" spans="1:8" ht="18" customHeight="1" x14ac:dyDescent="0.25">
      <c r="A45" s="11" t="s">
        <v>39</v>
      </c>
      <c r="B45" s="32"/>
      <c r="D45" s="105"/>
      <c r="E45" s="74"/>
      <c r="F45" s="74"/>
      <c r="G45" s="105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105"/>
      <c r="E46" s="74"/>
      <c r="F46" s="74"/>
      <c r="G46" s="105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105"/>
      <c r="E47" s="74"/>
      <c r="F47" s="74"/>
      <c r="G47" s="105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251019</v>
      </c>
      <c r="E49" s="31">
        <f t="shared" si="3"/>
        <v>197338</v>
      </c>
      <c r="F49" s="31">
        <f>SUM(F40:F47)</f>
        <v>0</v>
      </c>
      <c r="G49" s="31">
        <f t="shared" si="3"/>
        <v>0</v>
      </c>
      <c r="H49" s="31">
        <f t="shared" si="3"/>
        <v>448357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05">
        <v>15055315.823941771</v>
      </c>
      <c r="E53" s="74"/>
      <c r="F53" s="74"/>
      <c r="G53" s="105">
        <v>4964278.4600000009</v>
      </c>
      <c r="H53" s="31">
        <f>(D53+E53)-F53-G53</f>
        <v>10091037.36394177</v>
      </c>
    </row>
    <row r="54" spans="1:8" ht="18" customHeight="1" x14ac:dyDescent="0.25">
      <c r="A54" s="11" t="s">
        <v>44</v>
      </c>
      <c r="B54" s="41" t="s">
        <v>209</v>
      </c>
      <c r="D54" s="105">
        <v>16298</v>
      </c>
      <c r="E54" s="74"/>
      <c r="F54" s="74"/>
      <c r="G54" s="105"/>
      <c r="H54" s="31">
        <f t="shared" ref="H54:H62" si="4">(D54+E54)-F54-G54</f>
        <v>16298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15071613.823941771</v>
      </c>
      <c r="E64" s="31">
        <f t="shared" ref="E64:G64" si="5">SUM(E53:E62)</f>
        <v>0</v>
      </c>
      <c r="F64" s="31">
        <f t="shared" si="5"/>
        <v>0</v>
      </c>
      <c r="G64" s="31">
        <f t="shared" si="5"/>
        <v>4964278.4600000009</v>
      </c>
      <c r="H64" s="31">
        <f>SUM(H53:H62)</f>
        <v>10107335.36394177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26557</v>
      </c>
      <c r="E77" s="54"/>
      <c r="F77" s="86"/>
      <c r="G77" s="61"/>
      <c r="H77" s="31">
        <f>(D77-F77-G77)</f>
        <v>26557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3151</v>
      </c>
      <c r="E79" s="54"/>
      <c r="F79" s="86"/>
      <c r="G79" s="61"/>
      <c r="H79" s="31">
        <f t="shared" si="8"/>
        <v>3151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29708</v>
      </c>
      <c r="E82" s="56"/>
      <c r="F82" s="31">
        <f t="shared" si="9"/>
        <v>0</v>
      </c>
      <c r="G82" s="31">
        <f t="shared" si="9"/>
        <v>0</v>
      </c>
      <c r="H82" s="31">
        <f t="shared" si="9"/>
        <v>29708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105"/>
      <c r="E86" s="74"/>
      <c r="F86" s="74"/>
      <c r="G86" s="105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105">
        <v>9072</v>
      </c>
      <c r="E87" s="74">
        <v>349</v>
      </c>
      <c r="F87" s="74"/>
      <c r="G87" s="105"/>
      <c r="H87" s="31">
        <f t="shared" ref="H87:H96" si="10">(D87+E87)-F87-G87</f>
        <v>9421</v>
      </c>
    </row>
    <row r="88" spans="1:8" ht="18" customHeight="1" x14ac:dyDescent="0.25">
      <c r="A88" s="11" t="s">
        <v>74</v>
      </c>
      <c r="B88" s="8" t="s">
        <v>75</v>
      </c>
      <c r="D88" s="105">
        <v>6083</v>
      </c>
      <c r="E88" s="74">
        <v>962</v>
      </c>
      <c r="F88" s="74"/>
      <c r="G88" s="105"/>
      <c r="H88" s="31">
        <f t="shared" si="10"/>
        <v>7045</v>
      </c>
    </row>
    <row r="89" spans="1:8" ht="18" customHeight="1" x14ac:dyDescent="0.25">
      <c r="A89" s="11" t="s">
        <v>76</v>
      </c>
      <c r="B89" s="8" t="s">
        <v>77</v>
      </c>
      <c r="D89" s="105"/>
      <c r="E89" s="74"/>
      <c r="F89" s="74"/>
      <c r="G89" s="105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105"/>
      <c r="E90" s="74"/>
      <c r="F90" s="74"/>
      <c r="G90" s="105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105">
        <v>32962</v>
      </c>
      <c r="E91" s="74">
        <v>5208</v>
      </c>
      <c r="F91" s="74"/>
      <c r="G91" s="105"/>
      <c r="H91" s="31">
        <f t="shared" si="10"/>
        <v>38170</v>
      </c>
    </row>
    <row r="92" spans="1:8" ht="18" customHeight="1" x14ac:dyDescent="0.25">
      <c r="A92" s="11" t="s">
        <v>82</v>
      </c>
      <c r="B92" s="8" t="s">
        <v>83</v>
      </c>
      <c r="D92" s="199"/>
      <c r="E92" s="74"/>
      <c r="F92" s="200"/>
      <c r="G92" s="199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105"/>
      <c r="E93" s="74"/>
      <c r="F93" s="74"/>
      <c r="G93" s="105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105"/>
      <c r="E94" s="74"/>
      <c r="F94" s="74"/>
      <c r="G94" s="105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105"/>
      <c r="E95" s="74"/>
      <c r="F95" s="74"/>
      <c r="G95" s="105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105"/>
      <c r="E96" s="74"/>
      <c r="F96" s="74"/>
      <c r="G96" s="105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48117</v>
      </c>
      <c r="E98" s="31">
        <f t="shared" si="11"/>
        <v>6519</v>
      </c>
      <c r="F98" s="31">
        <f t="shared" si="11"/>
        <v>0</v>
      </c>
      <c r="G98" s="31">
        <f t="shared" si="11"/>
        <v>0</v>
      </c>
      <c r="H98" s="31">
        <f t="shared" si="11"/>
        <v>54636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105">
        <v>181127</v>
      </c>
      <c r="E102" s="74">
        <v>167362</v>
      </c>
      <c r="F102" s="74"/>
      <c r="G102" s="105"/>
      <c r="H102" s="31">
        <f>(D102+E102)-F102-G102</f>
        <v>348489</v>
      </c>
    </row>
    <row r="103" spans="1:8" ht="18" customHeight="1" x14ac:dyDescent="0.25">
      <c r="A103" s="11" t="s">
        <v>91</v>
      </c>
      <c r="B103" s="8" t="s">
        <v>92</v>
      </c>
      <c r="D103" s="105">
        <v>34702</v>
      </c>
      <c r="E103" s="74">
        <v>32065</v>
      </c>
      <c r="F103" s="74"/>
      <c r="G103" s="105"/>
      <c r="H103" s="31">
        <f t="shared" ref="H103:H106" si="12">(D103+E103)-F103-G103</f>
        <v>66767</v>
      </c>
    </row>
    <row r="104" spans="1:8" ht="18" customHeight="1" x14ac:dyDescent="0.25">
      <c r="A104" s="11" t="s">
        <v>93</v>
      </c>
      <c r="B104" s="41" t="s">
        <v>129</v>
      </c>
      <c r="D104" s="105">
        <v>11084</v>
      </c>
      <c r="E104" s="74">
        <v>10241</v>
      </c>
      <c r="F104" s="74"/>
      <c r="G104" s="105"/>
      <c r="H104" s="31">
        <f t="shared" si="12"/>
        <v>21325</v>
      </c>
    </row>
    <row r="105" spans="1:8" ht="18" customHeight="1" x14ac:dyDescent="0.25">
      <c r="A105" s="11" t="s">
        <v>94</v>
      </c>
      <c r="B105" s="41"/>
      <c r="D105" s="105"/>
      <c r="E105" s="74"/>
      <c r="F105" s="74"/>
      <c r="G105" s="105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105"/>
      <c r="E106" s="74"/>
      <c r="F106" s="74"/>
      <c r="G106" s="105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226913</v>
      </c>
      <c r="E108" s="31">
        <f t="shared" si="13"/>
        <v>209668</v>
      </c>
      <c r="F108" s="31">
        <f t="shared" si="13"/>
        <v>0</v>
      </c>
      <c r="G108" s="31">
        <f t="shared" si="13"/>
        <v>0</v>
      </c>
      <c r="H108" s="31">
        <f t="shared" si="13"/>
        <v>436581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105">
        <v>2753782</v>
      </c>
      <c r="G111" s="61"/>
      <c r="H111" s="31">
        <f>F111-G111</f>
        <v>2753782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0.92410000000000003</v>
      </c>
      <c r="F114" s="62" t="s">
        <v>280</v>
      </c>
      <c r="G114" s="63">
        <v>0.15790000000000001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v>168102640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v>1193054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169295694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v>158383973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105">
        <v>10911721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105">
        <v>2417069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v>13328789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870417</v>
      </c>
      <c r="E141" s="68">
        <f t="shared" si="16"/>
        <v>288135</v>
      </c>
      <c r="F141" s="68">
        <f>F36</f>
        <v>450916</v>
      </c>
      <c r="G141" s="68">
        <f t="shared" si="16"/>
        <v>125000</v>
      </c>
      <c r="H141" s="68">
        <f t="shared" si="16"/>
        <v>582636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251019</v>
      </c>
      <c r="E142" s="68">
        <f t="shared" si="17"/>
        <v>197338</v>
      </c>
      <c r="F142" s="68">
        <f>F49</f>
        <v>0</v>
      </c>
      <c r="G142" s="68">
        <f t="shared" si="17"/>
        <v>0</v>
      </c>
      <c r="H142" s="68">
        <f t="shared" si="17"/>
        <v>448357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15071613.823941771</v>
      </c>
      <c r="E143" s="68">
        <f t="shared" si="18"/>
        <v>0</v>
      </c>
      <c r="F143" s="68">
        <f>F64</f>
        <v>0</v>
      </c>
      <c r="G143" s="68">
        <f t="shared" si="18"/>
        <v>4964278.4600000009</v>
      </c>
      <c r="H143" s="68">
        <f t="shared" si="18"/>
        <v>10107335.36394177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29708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29708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48117</v>
      </c>
      <c r="E146" s="68">
        <f t="shared" si="21"/>
        <v>6519</v>
      </c>
      <c r="F146" s="68">
        <f>F98</f>
        <v>0</v>
      </c>
      <c r="G146" s="68">
        <f t="shared" si="21"/>
        <v>0</v>
      </c>
      <c r="H146" s="68">
        <f t="shared" si="21"/>
        <v>54636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226913</v>
      </c>
      <c r="E147" s="31">
        <f t="shared" si="22"/>
        <v>209668</v>
      </c>
      <c r="F147" s="31">
        <f>F108</f>
        <v>0</v>
      </c>
      <c r="G147" s="31">
        <f t="shared" si="22"/>
        <v>0</v>
      </c>
      <c r="H147" s="31">
        <f t="shared" si="22"/>
        <v>436581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2753782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2184882.5445323572</v>
      </c>
      <c r="E150" s="31">
        <f>E18</f>
        <v>0</v>
      </c>
      <c r="F150" s="31">
        <f>F18</f>
        <v>0</v>
      </c>
      <c r="G150" s="31">
        <f>G18</f>
        <v>2127090.0563795283</v>
      </c>
      <c r="H150" s="31">
        <f>H18</f>
        <v>57792.488152828999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18682670.36847413</v>
      </c>
      <c r="E152" s="70">
        <f t="shared" si="24"/>
        <v>701660</v>
      </c>
      <c r="F152" s="70">
        <f t="shared" si="24"/>
        <v>450916</v>
      </c>
      <c r="G152" s="70">
        <f t="shared" si="24"/>
        <v>7216368.5163795296</v>
      </c>
      <c r="H152" s="70">
        <f t="shared" si="24"/>
        <v>14470827.852094598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9.1365480850102168E-2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1.0856821165144559</v>
      </c>
    </row>
  </sheetData>
  <mergeCells count="6">
    <mergeCell ref="B13:D13"/>
    <mergeCell ref="C2:D2"/>
    <mergeCell ref="C5:E5"/>
    <mergeCell ref="C9:E9"/>
    <mergeCell ref="C10:E10"/>
    <mergeCell ref="C11:E11"/>
  </mergeCells>
  <hyperlinks>
    <hyperlink ref="C11" r:id="rId1" xr:uid="{E5A904C5-7737-4B9C-B418-16788209B9FE}"/>
  </hyperlinks>
  <printOptions headings="1" gridLines="1"/>
  <pageMargins left="0.17" right="0.16" top="0.35" bottom="0.32" header="0.17" footer="0.17"/>
  <pageSetup scale="59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BBC1-94D7-4F88-9F18-75BE3D3E19F0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531</v>
      </c>
      <c r="D5" s="632"/>
      <c r="E5" s="632"/>
      <c r="F5" s="13"/>
    </row>
    <row r="6" spans="1:8" ht="18" customHeight="1" x14ac:dyDescent="0.25">
      <c r="B6" s="11" t="s">
        <v>405</v>
      </c>
      <c r="C6" s="102">
        <v>210037</v>
      </c>
      <c r="D6" s="14"/>
      <c r="E6" s="14"/>
      <c r="F6" s="15"/>
    </row>
    <row r="7" spans="1:8" ht="18" customHeight="1" x14ac:dyDescent="0.25">
      <c r="B7" s="11" t="s">
        <v>406</v>
      </c>
      <c r="C7" s="16"/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2" t="s">
        <v>302</v>
      </c>
      <c r="D9" s="632"/>
      <c r="E9" s="632"/>
      <c r="F9" s="13"/>
    </row>
    <row r="10" spans="1:8" ht="18" customHeight="1" x14ac:dyDescent="0.25">
      <c r="B10" s="11" t="s">
        <v>408</v>
      </c>
      <c r="C10" s="647" t="s">
        <v>303</v>
      </c>
      <c r="D10" s="647"/>
      <c r="E10" s="647"/>
      <c r="F10" s="21"/>
    </row>
    <row r="11" spans="1:8" ht="18" customHeight="1" x14ac:dyDescent="0.25">
      <c r="B11" s="11" t="s">
        <v>409</v>
      </c>
      <c r="C11" s="632" t="s">
        <v>304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3441134.5409400719</v>
      </c>
      <c r="E18" s="27"/>
      <c r="F18" s="27"/>
      <c r="G18" s="27">
        <v>3350112.8392530661</v>
      </c>
      <c r="H18" s="28">
        <v>91021.701687005814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186417.47671594686</v>
      </c>
      <c r="E21" s="67">
        <v>19201</v>
      </c>
      <c r="F21" s="67"/>
      <c r="G21" s="61"/>
      <c r="H21" s="31">
        <f>(D21+E21)-F21-G21</f>
        <v>205618.47671594686</v>
      </c>
    </row>
    <row r="22" spans="1:8" ht="18" customHeight="1" x14ac:dyDescent="0.25">
      <c r="A22" s="11" t="s">
        <v>9</v>
      </c>
      <c r="B22" s="8" t="s">
        <v>10</v>
      </c>
      <c r="D22" s="61">
        <v>18275.546443407409</v>
      </c>
      <c r="E22" s="67">
        <v>1882.38</v>
      </c>
      <c r="F22" s="67"/>
      <c r="G22" s="61">
        <v>2230.2399999999998</v>
      </c>
      <c r="H22" s="31">
        <f t="shared" ref="H22:H34" si="0">(D22+E22)-F22-G22</f>
        <v>17927.686443407409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479695.6051688788</v>
      </c>
      <c r="E29" s="67">
        <v>49408.65</v>
      </c>
      <c r="F29" s="67">
        <v>1965</v>
      </c>
      <c r="G29" s="61"/>
      <c r="H29" s="31">
        <f t="shared" si="0"/>
        <v>527139.25516887882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9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9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9" ht="18" customHeight="1" x14ac:dyDescent="0.25">
      <c r="H35" s="33"/>
    </row>
    <row r="36" spans="1:9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684388.62832823303</v>
      </c>
      <c r="E36" s="31">
        <f t="shared" si="1"/>
        <v>70492.03</v>
      </c>
      <c r="F36" s="31">
        <f>SUM(F21:F34)</f>
        <v>1965</v>
      </c>
      <c r="G36" s="31">
        <f t="shared" si="1"/>
        <v>2230.2399999999998</v>
      </c>
      <c r="H36" s="31">
        <f t="shared" si="1"/>
        <v>750685.41832823306</v>
      </c>
      <c r="I36" s="83"/>
    </row>
    <row r="37" spans="1:9" ht="18" customHeight="1" thickBot="1" x14ac:dyDescent="0.3">
      <c r="B37" s="10"/>
      <c r="D37" s="34"/>
      <c r="E37" s="34"/>
      <c r="F37" s="34"/>
      <c r="G37" s="34"/>
      <c r="H37" s="35"/>
    </row>
    <row r="38" spans="1:9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9" ht="18.75" customHeight="1" x14ac:dyDescent="0.25">
      <c r="A39" s="26" t="s">
        <v>249</v>
      </c>
      <c r="B39" s="10" t="s">
        <v>250</v>
      </c>
    </row>
    <row r="40" spans="1:9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9" ht="18" customHeight="1" x14ac:dyDescent="0.25">
      <c r="A41" s="11" t="s">
        <v>32</v>
      </c>
      <c r="B41" s="8" t="s">
        <v>33</v>
      </c>
      <c r="D41" s="61"/>
      <c r="E41" s="67"/>
      <c r="F41" s="67"/>
      <c r="G41" s="61"/>
      <c r="H41" s="31">
        <f t="shared" ref="H41:H47" si="2">(D41+E41)-F41-G41</f>
        <v>0</v>
      </c>
    </row>
    <row r="42" spans="1:9" ht="18" customHeight="1" x14ac:dyDescent="0.25">
      <c r="A42" s="11" t="s">
        <v>34</v>
      </c>
      <c r="B42" s="8" t="s">
        <v>35</v>
      </c>
      <c r="D42" s="61">
        <v>484935.1</v>
      </c>
      <c r="E42" s="67">
        <v>15309.52</v>
      </c>
      <c r="F42" s="67"/>
      <c r="G42" s="61"/>
      <c r="H42" s="31">
        <f t="shared" si="2"/>
        <v>500244.62</v>
      </c>
    </row>
    <row r="43" spans="1:9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9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9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9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9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9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484935.1</v>
      </c>
      <c r="E49" s="31">
        <f t="shared" si="3"/>
        <v>15309.52</v>
      </c>
      <c r="F49" s="31">
        <f>SUM(F40:F47)</f>
        <v>0</v>
      </c>
      <c r="G49" s="31">
        <f t="shared" si="3"/>
        <v>0</v>
      </c>
      <c r="H49" s="31">
        <f t="shared" si="3"/>
        <v>500244.62</v>
      </c>
      <c r="I49" s="83"/>
    </row>
    <row r="50" spans="1:9" ht="18" customHeight="1" thickBot="1" x14ac:dyDescent="0.3">
      <c r="D50" s="38"/>
      <c r="E50" s="38"/>
      <c r="F50" s="38"/>
      <c r="G50" s="38"/>
      <c r="H50" s="38"/>
    </row>
    <row r="51" spans="1:9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9" ht="18" customHeight="1" x14ac:dyDescent="0.25">
      <c r="A52" s="26" t="s">
        <v>253</v>
      </c>
      <c r="B52" s="39" t="s">
        <v>254</v>
      </c>
    </row>
    <row r="53" spans="1:9" ht="18" customHeight="1" x14ac:dyDescent="0.25">
      <c r="A53" s="11" t="s">
        <v>42</v>
      </c>
      <c r="B53" s="8" t="s">
        <v>43</v>
      </c>
      <c r="D53" s="61">
        <v>143046713.68405598</v>
      </c>
      <c r="E53" s="61">
        <v>4216396.6123889983</v>
      </c>
      <c r="F53" s="61">
        <v>0</v>
      </c>
      <c r="G53" s="61">
        <v>117180556.33191697</v>
      </c>
      <c r="H53" s="31">
        <f>(D53+E53)-F53-G53</f>
        <v>30082553.964528009</v>
      </c>
    </row>
    <row r="54" spans="1:9" ht="18" customHeight="1" x14ac:dyDescent="0.25">
      <c r="A54" s="11" t="s">
        <v>44</v>
      </c>
      <c r="B54" s="41" t="s">
        <v>210</v>
      </c>
      <c r="D54" s="61">
        <v>102415.04307309796</v>
      </c>
      <c r="E54" s="67">
        <v>97294.29</v>
      </c>
      <c r="F54" s="67"/>
      <c r="G54" s="61"/>
      <c r="H54" s="31">
        <f t="shared" ref="H54:H62" si="4">(D54+E54)-F54-G54</f>
        <v>199709.33307309795</v>
      </c>
    </row>
    <row r="55" spans="1:9" ht="18" customHeight="1" x14ac:dyDescent="0.25">
      <c r="A55" s="11" t="s">
        <v>45</v>
      </c>
      <c r="B55" s="42" t="s">
        <v>204</v>
      </c>
      <c r="D55" s="61">
        <v>59856.787667826939</v>
      </c>
      <c r="E55" s="67">
        <v>56863.95</v>
      </c>
      <c r="F55" s="67"/>
      <c r="G55" s="61"/>
      <c r="H55" s="31">
        <f t="shared" si="4"/>
        <v>116720.73766782694</v>
      </c>
    </row>
    <row r="56" spans="1:9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9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9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9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9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9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9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9" ht="18" customHeight="1" x14ac:dyDescent="0.25">
      <c r="A63" s="11"/>
      <c r="E63" s="47"/>
      <c r="F63" s="48"/>
    </row>
    <row r="64" spans="1:9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143208985.51479691</v>
      </c>
      <c r="E64" s="31">
        <f t="shared" ref="E64:G64" si="5">SUM(E53:E62)</f>
        <v>4370554.8523889985</v>
      </c>
      <c r="F64" s="31">
        <f t="shared" si="5"/>
        <v>0</v>
      </c>
      <c r="G64" s="31">
        <f t="shared" si="5"/>
        <v>117180556.33191697</v>
      </c>
      <c r="H64" s="31">
        <f>SUM(H53:H62)</f>
        <v>30398984.035268933</v>
      </c>
      <c r="I64" s="83"/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1500</v>
      </c>
      <c r="E77" s="54"/>
      <c r="F77" s="86"/>
      <c r="G77" s="61"/>
      <c r="H77" s="31">
        <f>(D77-F77-G77)</f>
        <v>1500</v>
      </c>
    </row>
    <row r="78" spans="1:10" ht="18" customHeight="1" x14ac:dyDescent="0.25">
      <c r="A78" s="11" t="s">
        <v>63</v>
      </c>
      <c r="B78" s="8" t="s">
        <v>64</v>
      </c>
      <c r="D78" s="61">
        <v>50000</v>
      </c>
      <c r="E78" s="54"/>
      <c r="F78" s="86"/>
      <c r="G78" s="61"/>
      <c r="H78" s="31">
        <f t="shared" ref="H78:H80" si="8">(D78-F78-G78)</f>
        <v>50000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9" ht="18" customHeight="1" x14ac:dyDescent="0.25">
      <c r="A81" s="11"/>
      <c r="H81" s="55"/>
    </row>
    <row r="82" spans="1:9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51500</v>
      </c>
      <c r="E82" s="56"/>
      <c r="F82" s="31">
        <f t="shared" si="9"/>
        <v>0</v>
      </c>
      <c r="G82" s="31">
        <f t="shared" si="9"/>
        <v>0</v>
      </c>
      <c r="H82" s="31">
        <f t="shared" si="9"/>
        <v>51500</v>
      </c>
      <c r="I82" s="83"/>
    </row>
    <row r="83" spans="1:9" ht="18" customHeight="1" thickBot="1" x14ac:dyDescent="0.3">
      <c r="A83" s="11"/>
      <c r="D83" s="38"/>
      <c r="E83" s="38"/>
      <c r="F83" s="38"/>
      <c r="G83" s="38"/>
      <c r="H83" s="38"/>
    </row>
    <row r="84" spans="1:9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9" ht="18" customHeight="1" x14ac:dyDescent="0.25">
      <c r="A85" s="26" t="s">
        <v>264</v>
      </c>
      <c r="B85" s="10" t="s">
        <v>265</v>
      </c>
    </row>
    <row r="86" spans="1:9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9" ht="18" customHeight="1" x14ac:dyDescent="0.25">
      <c r="A87" s="11" t="s">
        <v>72</v>
      </c>
      <c r="B87" s="8" t="s">
        <v>73</v>
      </c>
      <c r="D87" s="61">
        <v>5700</v>
      </c>
      <c r="E87" s="67">
        <v>587.1</v>
      </c>
      <c r="F87" s="67"/>
      <c r="G87" s="61"/>
      <c r="H87" s="31">
        <f t="shared" ref="H87:H96" si="10">(D87+E87)-F87-G87</f>
        <v>6287.1</v>
      </c>
    </row>
    <row r="88" spans="1:9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f t="shared" si="10"/>
        <v>0</v>
      </c>
    </row>
    <row r="89" spans="1:9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9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9" ht="18" customHeight="1" x14ac:dyDescent="0.25">
      <c r="A91" s="11" t="s">
        <v>80</v>
      </c>
      <c r="B91" s="8" t="s">
        <v>81</v>
      </c>
      <c r="D91" s="61">
        <v>28489.528745744552</v>
      </c>
      <c r="E91" s="67">
        <v>2934.42</v>
      </c>
      <c r="F91" s="67"/>
      <c r="G91" s="61"/>
      <c r="H91" s="31">
        <f t="shared" si="10"/>
        <v>31423.94874574455</v>
      </c>
    </row>
    <row r="92" spans="1:9" ht="18" customHeight="1" x14ac:dyDescent="0.25">
      <c r="A92" s="11" t="s">
        <v>82</v>
      </c>
      <c r="B92" s="8" t="s">
        <v>83</v>
      </c>
      <c r="D92" s="92">
        <v>4352.5668917109733</v>
      </c>
      <c r="E92" s="67">
        <v>448.31</v>
      </c>
      <c r="F92" s="93"/>
      <c r="G92" s="92"/>
      <c r="H92" s="31">
        <f t="shared" si="10"/>
        <v>4800.8768917109737</v>
      </c>
    </row>
    <row r="93" spans="1:9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9" ht="18" customHeight="1" x14ac:dyDescent="0.25">
      <c r="A94" s="11" t="s">
        <v>86</v>
      </c>
      <c r="B94" s="41" t="s">
        <v>186</v>
      </c>
      <c r="D94" s="61">
        <v>2877.7301763378337</v>
      </c>
      <c r="E94" s="67">
        <v>296.41000000000003</v>
      </c>
      <c r="F94" s="67"/>
      <c r="G94" s="61"/>
      <c r="H94" s="31">
        <f t="shared" si="10"/>
        <v>3174.1401763378335</v>
      </c>
    </row>
    <row r="95" spans="1:9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9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9" ht="18" customHeight="1" x14ac:dyDescent="0.25">
      <c r="A97" s="11"/>
    </row>
    <row r="98" spans="1:9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41419.825813793359</v>
      </c>
      <c r="E98" s="31">
        <f t="shared" si="11"/>
        <v>4266.24</v>
      </c>
      <c r="F98" s="31">
        <f t="shared" si="11"/>
        <v>0</v>
      </c>
      <c r="G98" s="31">
        <f t="shared" si="11"/>
        <v>0</v>
      </c>
      <c r="H98" s="31">
        <f t="shared" si="11"/>
        <v>45686.065813793357</v>
      </c>
      <c r="I98" s="83"/>
    </row>
    <row r="99" spans="1:9" ht="18" customHeight="1" thickBot="1" x14ac:dyDescent="0.3">
      <c r="B99" s="10"/>
      <c r="D99" s="38"/>
      <c r="E99" s="38"/>
      <c r="F99" s="38"/>
      <c r="G99" s="38"/>
      <c r="H99" s="38"/>
    </row>
    <row r="100" spans="1:9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9" ht="18" customHeight="1" x14ac:dyDescent="0.25">
      <c r="A101" s="26" t="s">
        <v>268</v>
      </c>
      <c r="B101" s="10" t="s">
        <v>269</v>
      </c>
    </row>
    <row r="102" spans="1:9" ht="18" customHeight="1" x14ac:dyDescent="0.25">
      <c r="A102" s="11" t="s">
        <v>89</v>
      </c>
      <c r="B102" s="8" t="s">
        <v>90</v>
      </c>
      <c r="D102" s="61">
        <v>37410.492292391835</v>
      </c>
      <c r="E102" s="67">
        <v>35539.97</v>
      </c>
      <c r="F102" s="67"/>
      <c r="G102" s="61"/>
      <c r="H102" s="31">
        <f>(D102+E102)-F102-G102</f>
        <v>72950.462292391836</v>
      </c>
    </row>
    <row r="103" spans="1:9" ht="18" customHeight="1" x14ac:dyDescent="0.25">
      <c r="A103" s="11" t="s">
        <v>91</v>
      </c>
      <c r="B103" s="8" t="s">
        <v>92</v>
      </c>
      <c r="D103" s="61">
        <v>107914.88161266876</v>
      </c>
      <c r="E103" s="67">
        <v>102519.14</v>
      </c>
      <c r="F103" s="67"/>
      <c r="G103" s="61"/>
      <c r="H103" s="31">
        <f t="shared" ref="H103:H106" si="12">(D103+E103)-F103-G103</f>
        <v>210434.02161266876</v>
      </c>
    </row>
    <row r="104" spans="1:9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9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9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9" ht="18" customHeight="1" x14ac:dyDescent="0.25">
      <c r="B107" s="10"/>
    </row>
    <row r="108" spans="1:9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145325.37390506058</v>
      </c>
      <c r="E108" s="31">
        <f t="shared" si="13"/>
        <v>138059.10999999999</v>
      </c>
      <c r="F108" s="31">
        <f t="shared" si="13"/>
        <v>0</v>
      </c>
      <c r="G108" s="31">
        <f t="shared" si="13"/>
        <v>0</v>
      </c>
      <c r="H108" s="31">
        <f t="shared" si="13"/>
        <v>283384.48390506057</v>
      </c>
      <c r="I108" s="83"/>
    </row>
    <row r="109" spans="1:9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9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9" ht="18" customHeight="1" x14ac:dyDescent="0.25">
      <c r="A111" s="26" t="s">
        <v>96</v>
      </c>
      <c r="B111" s="10" t="s">
        <v>97</v>
      </c>
      <c r="E111" s="10" t="s">
        <v>275</v>
      </c>
      <c r="F111" s="61">
        <v>5321000</v>
      </c>
      <c r="G111" s="61"/>
      <c r="H111" s="31">
        <v>5321000</v>
      </c>
    </row>
    <row r="112" spans="1:9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0.95</v>
      </c>
      <c r="F114" s="62" t="s">
        <v>280</v>
      </c>
      <c r="G114" s="63">
        <v>0.10299999999999999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288893000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11719000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300612000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311528000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+E119-E121</f>
        <v>-10916000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16711000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+E123+E125</f>
        <v>5795000</v>
      </c>
      <c r="F127" s="64"/>
    </row>
    <row r="128" spans="1:7" ht="18" customHeight="1" x14ac:dyDescent="0.25">
      <c r="A128" s="11"/>
    </row>
    <row r="129" spans="1:9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9" ht="18" customHeight="1" x14ac:dyDescent="0.25">
      <c r="A130" s="26" t="s">
        <v>283</v>
      </c>
      <c r="B130" s="10" t="s">
        <v>284</v>
      </c>
    </row>
    <row r="131" spans="1:9" ht="18" customHeight="1" x14ac:dyDescent="0.25">
      <c r="A131" s="11" t="s">
        <v>112</v>
      </c>
      <c r="B131" s="8" t="s">
        <v>113</v>
      </c>
      <c r="D131" s="61">
        <v>58062</v>
      </c>
      <c r="E131" s="67">
        <v>450</v>
      </c>
      <c r="F131" s="67"/>
      <c r="G131" s="61"/>
      <c r="H131" s="31">
        <f>(D131+E131)-F131-G131</f>
        <v>58512</v>
      </c>
    </row>
    <row r="132" spans="1:9" ht="18" customHeight="1" x14ac:dyDescent="0.25">
      <c r="A132" s="11" t="s">
        <v>114</v>
      </c>
      <c r="B132" s="8" t="s">
        <v>115</v>
      </c>
      <c r="D132" s="61">
        <v>296797</v>
      </c>
      <c r="E132" s="67">
        <v>5250</v>
      </c>
      <c r="F132" s="67"/>
      <c r="G132" s="61"/>
      <c r="H132" s="31">
        <f t="shared" ref="H132:H135" si="14">(D132+E132)-F132-G132</f>
        <v>302047</v>
      </c>
    </row>
    <row r="133" spans="1:9" ht="18" customHeight="1" x14ac:dyDescent="0.25">
      <c r="A133" s="11" t="s">
        <v>285</v>
      </c>
      <c r="B133" s="32" t="s">
        <v>334</v>
      </c>
      <c r="D133" s="61">
        <v>394015</v>
      </c>
      <c r="E133" s="67"/>
      <c r="F133" s="67"/>
      <c r="G133" s="61"/>
      <c r="H133" s="31">
        <f t="shared" si="14"/>
        <v>394015</v>
      </c>
    </row>
    <row r="134" spans="1:9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9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9" ht="18" customHeight="1" x14ac:dyDescent="0.25">
      <c r="A136" s="26"/>
    </row>
    <row r="137" spans="1:9" ht="18" customHeight="1" x14ac:dyDescent="0.25">
      <c r="A137" s="26" t="s">
        <v>116</v>
      </c>
      <c r="B137" s="10" t="s">
        <v>288</v>
      </c>
      <c r="D137" s="31">
        <f t="shared" ref="D137:H137" si="15">SUM(D131:D135)</f>
        <v>748874</v>
      </c>
      <c r="E137" s="31">
        <f t="shared" si="15"/>
        <v>5700</v>
      </c>
      <c r="F137" s="31">
        <f t="shared" si="15"/>
        <v>0</v>
      </c>
      <c r="G137" s="31">
        <f t="shared" si="15"/>
        <v>0</v>
      </c>
      <c r="H137" s="31">
        <f t="shared" si="15"/>
        <v>754574</v>
      </c>
      <c r="I137" s="83"/>
    </row>
    <row r="138" spans="1:9" ht="18" customHeight="1" x14ac:dyDescent="0.25">
      <c r="A138" s="8"/>
    </row>
    <row r="139" spans="1:9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9" ht="18" customHeight="1" x14ac:dyDescent="0.25">
      <c r="A140" s="26" t="s">
        <v>289</v>
      </c>
      <c r="B140" s="10" t="s">
        <v>117</v>
      </c>
    </row>
    <row r="141" spans="1:9" ht="18" customHeight="1" x14ac:dyDescent="0.25">
      <c r="A141" s="11" t="s">
        <v>29</v>
      </c>
      <c r="B141" s="10" t="s">
        <v>118</v>
      </c>
      <c r="D141" s="68">
        <f t="shared" ref="D141:H141" si="16">D36</f>
        <v>684388.62832823303</v>
      </c>
      <c r="E141" s="68">
        <f t="shared" si="16"/>
        <v>70492.03</v>
      </c>
      <c r="F141" s="68">
        <f>F36</f>
        <v>1965</v>
      </c>
      <c r="G141" s="68">
        <f t="shared" si="16"/>
        <v>2230.2399999999998</v>
      </c>
      <c r="H141" s="68">
        <f t="shared" si="16"/>
        <v>750685.41832823306</v>
      </c>
    </row>
    <row r="142" spans="1:9" ht="18" customHeight="1" x14ac:dyDescent="0.25">
      <c r="A142" s="11" t="s">
        <v>41</v>
      </c>
      <c r="B142" s="10" t="s">
        <v>119</v>
      </c>
      <c r="D142" s="68">
        <f t="shared" ref="D142:H142" si="17">D49</f>
        <v>484935.1</v>
      </c>
      <c r="E142" s="68">
        <f t="shared" si="17"/>
        <v>15309.52</v>
      </c>
      <c r="F142" s="68">
        <f>F49</f>
        <v>0</v>
      </c>
      <c r="G142" s="68">
        <f t="shared" si="17"/>
        <v>0</v>
      </c>
      <c r="H142" s="68">
        <f t="shared" si="17"/>
        <v>500244.62</v>
      </c>
    </row>
    <row r="143" spans="1:9" ht="18" customHeight="1" x14ac:dyDescent="0.25">
      <c r="A143" s="11" t="s">
        <v>53</v>
      </c>
      <c r="B143" s="10" t="s">
        <v>120</v>
      </c>
      <c r="D143" s="68">
        <f t="shared" ref="D143:H143" si="18">D64</f>
        <v>143208985.51479691</v>
      </c>
      <c r="E143" s="68">
        <f t="shared" si="18"/>
        <v>4370554.8523889985</v>
      </c>
      <c r="F143" s="68">
        <f>F64</f>
        <v>0</v>
      </c>
      <c r="G143" s="68">
        <f t="shared" si="18"/>
        <v>117180556.33191697</v>
      </c>
      <c r="H143" s="68">
        <f t="shared" si="18"/>
        <v>30398984.035268933</v>
      </c>
    </row>
    <row r="144" spans="1:9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9" ht="18" customHeight="1" x14ac:dyDescent="0.25">
      <c r="A145" s="11" t="s">
        <v>69</v>
      </c>
      <c r="B145" s="10" t="s">
        <v>122</v>
      </c>
      <c r="D145" s="68">
        <f t="shared" ref="D145:H145" si="20">D82</f>
        <v>51500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51500</v>
      </c>
    </row>
    <row r="146" spans="1:9" ht="18" customHeight="1" x14ac:dyDescent="0.25">
      <c r="A146" s="11" t="s">
        <v>88</v>
      </c>
      <c r="B146" s="10" t="s">
        <v>123</v>
      </c>
      <c r="D146" s="68">
        <f t="shared" ref="D146:H146" si="21">D98</f>
        <v>41419.825813793359</v>
      </c>
      <c r="E146" s="68">
        <f t="shared" si="21"/>
        <v>4266.24</v>
      </c>
      <c r="F146" s="68">
        <f>F98</f>
        <v>0</v>
      </c>
      <c r="G146" s="68">
        <f t="shared" si="21"/>
        <v>0</v>
      </c>
      <c r="H146" s="68">
        <f t="shared" si="21"/>
        <v>45686.065813793357</v>
      </c>
    </row>
    <row r="147" spans="1:9" ht="18" customHeight="1" x14ac:dyDescent="0.25">
      <c r="A147" s="11" t="s">
        <v>95</v>
      </c>
      <c r="B147" s="10" t="s">
        <v>124</v>
      </c>
      <c r="D147" s="31">
        <f t="shared" ref="D147:H147" si="22">D108</f>
        <v>145325.37390506058</v>
      </c>
      <c r="E147" s="31">
        <f t="shared" si="22"/>
        <v>138059.10999999999</v>
      </c>
      <c r="F147" s="31">
        <f>F108</f>
        <v>0</v>
      </c>
      <c r="G147" s="31">
        <f t="shared" si="22"/>
        <v>0</v>
      </c>
      <c r="H147" s="31">
        <f t="shared" si="22"/>
        <v>283384.48390506057</v>
      </c>
    </row>
    <row r="148" spans="1:9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5321000</v>
      </c>
    </row>
    <row r="149" spans="1:9" ht="18" customHeight="1" x14ac:dyDescent="0.25">
      <c r="A149" s="11" t="s">
        <v>116</v>
      </c>
      <c r="B149" s="10" t="s">
        <v>127</v>
      </c>
      <c r="D149" s="31">
        <f t="shared" ref="D149:H149" si="23">D137</f>
        <v>748874</v>
      </c>
      <c r="E149" s="31">
        <f t="shared" si="23"/>
        <v>5700</v>
      </c>
      <c r="F149" s="31">
        <f>F137</f>
        <v>0</v>
      </c>
      <c r="G149" s="31">
        <f t="shared" si="23"/>
        <v>0</v>
      </c>
      <c r="H149" s="31">
        <f t="shared" si="23"/>
        <v>754574</v>
      </c>
    </row>
    <row r="150" spans="1:9" ht="18" customHeight="1" x14ac:dyDescent="0.25">
      <c r="A150" s="11" t="s">
        <v>5</v>
      </c>
      <c r="B150" s="10" t="s">
        <v>6</v>
      </c>
      <c r="D150" s="31">
        <f>D18</f>
        <v>3441134.5409400719</v>
      </c>
      <c r="E150" s="31">
        <f>E18</f>
        <v>0</v>
      </c>
      <c r="F150" s="31">
        <f>F18</f>
        <v>0</v>
      </c>
      <c r="G150" s="31">
        <f>G18</f>
        <v>3350112.8392530661</v>
      </c>
      <c r="H150" s="31">
        <f>H18</f>
        <v>91021.701687005814</v>
      </c>
    </row>
    <row r="151" spans="1:9" ht="18" customHeight="1" x14ac:dyDescent="0.25">
      <c r="B151" s="10"/>
      <c r="D151" s="49"/>
      <c r="E151" s="49"/>
      <c r="F151" s="49"/>
      <c r="G151" s="49"/>
      <c r="H151" s="49"/>
    </row>
    <row r="152" spans="1:9" ht="18" customHeight="1" x14ac:dyDescent="0.25">
      <c r="A152" s="26" t="s">
        <v>128</v>
      </c>
      <c r="B152" s="10" t="s">
        <v>117</v>
      </c>
      <c r="D152" s="70">
        <f t="shared" ref="D152:H152" si="24">SUM(D141:D150)</f>
        <v>148806562.98378408</v>
      </c>
      <c r="E152" s="70">
        <f t="shared" si="24"/>
        <v>4604381.7523889989</v>
      </c>
      <c r="F152" s="70">
        <f t="shared" si="24"/>
        <v>1965</v>
      </c>
      <c r="G152" s="70">
        <f t="shared" si="24"/>
        <v>120532899.41117004</v>
      </c>
      <c r="H152" s="70">
        <f t="shared" si="24"/>
        <v>38197080.325003028</v>
      </c>
      <c r="I152" s="83"/>
    </row>
    <row r="154" spans="1:9" ht="18" customHeight="1" x14ac:dyDescent="0.25">
      <c r="A154" s="26" t="s">
        <v>290</v>
      </c>
      <c r="B154" s="10" t="s">
        <v>291</v>
      </c>
      <c r="D154" s="71">
        <f>H152/E121</f>
        <v>0.12261202949655578</v>
      </c>
    </row>
    <row r="155" spans="1:9" ht="18" customHeight="1" x14ac:dyDescent="0.25">
      <c r="A155" s="26" t="s">
        <v>292</v>
      </c>
      <c r="B155" s="10" t="s">
        <v>293</v>
      </c>
      <c r="D155" s="71">
        <f>H152/E127</f>
        <v>6.5913857333913768</v>
      </c>
    </row>
  </sheetData>
  <mergeCells count="6">
    <mergeCell ref="B13:D13"/>
    <mergeCell ref="C2:D2"/>
    <mergeCell ref="C5:E5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057A-1A0E-41F2-B4FA-964CFBFC77BC}">
  <dimension ref="A1:O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0" width="66.5703125" style="8" hidden="1" customWidth="1"/>
    <col min="11" max="11" width="0" style="8" hidden="1" customWidth="1"/>
    <col min="12" max="12" width="16.140625" style="8" hidden="1" customWidth="1"/>
    <col min="13" max="19" width="0" style="8" hidden="1" customWidth="1"/>
    <col min="2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2" t="s">
        <v>390</v>
      </c>
      <c r="D5" s="14"/>
      <c r="E5" s="12"/>
      <c r="F5" s="13"/>
    </row>
    <row r="6" spans="1:8" ht="18" customHeight="1" x14ac:dyDescent="0.25">
      <c r="B6" s="11" t="s">
        <v>405</v>
      </c>
      <c r="C6" s="14">
        <v>210038</v>
      </c>
      <c r="D6" s="14"/>
      <c r="E6" s="14"/>
      <c r="F6" s="15"/>
    </row>
    <row r="7" spans="1:8" ht="18" customHeight="1" x14ac:dyDescent="0.25">
      <c r="B7" s="11" t="s">
        <v>406</v>
      </c>
      <c r="C7" s="113">
        <v>1284</v>
      </c>
      <c r="D7" s="14"/>
      <c r="E7" s="16"/>
      <c r="F7" s="17"/>
    </row>
    <row r="8" spans="1:8" ht="18" customHeight="1" x14ac:dyDescent="0.25">
      <c r="C8" s="18"/>
      <c r="D8" s="14"/>
      <c r="E8" s="18"/>
      <c r="F8" s="19"/>
    </row>
    <row r="9" spans="1:8" ht="18" customHeight="1" x14ac:dyDescent="0.25">
      <c r="B9" s="11" t="s">
        <v>407</v>
      </c>
      <c r="C9" s="12" t="s">
        <v>457</v>
      </c>
      <c r="D9" s="14"/>
      <c r="E9" s="12"/>
      <c r="F9" s="13"/>
    </row>
    <row r="10" spans="1:8" ht="18" customHeight="1" x14ac:dyDescent="0.25">
      <c r="B10" s="11" t="s">
        <v>408</v>
      </c>
      <c r="C10" s="20"/>
      <c r="D10" s="14"/>
      <c r="E10" s="20"/>
      <c r="F10" s="21"/>
    </row>
    <row r="11" spans="1:8" ht="18" customHeight="1" x14ac:dyDescent="0.25">
      <c r="B11" s="11" t="s">
        <v>409</v>
      </c>
      <c r="C11" s="22" t="s">
        <v>458</v>
      </c>
      <c r="D11" s="14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15" ht="18" customHeight="1" x14ac:dyDescent="0.25">
      <c r="A17" s="26" t="s">
        <v>242</v>
      </c>
      <c r="B17" s="10" t="s">
        <v>243</v>
      </c>
    </row>
    <row r="18" spans="1:15" ht="18" customHeight="1" x14ac:dyDescent="0.25">
      <c r="A18" s="11" t="s">
        <v>5</v>
      </c>
      <c r="B18" s="8" t="s">
        <v>6</v>
      </c>
      <c r="D18" s="27">
        <v>3127952.6000279966</v>
      </c>
      <c r="E18" s="27"/>
      <c r="F18" s="27"/>
      <c r="G18" s="27">
        <v>3045214.8967898483</v>
      </c>
      <c r="H18" s="28">
        <v>82737.703238148242</v>
      </c>
      <c r="M18" s="235" t="s">
        <v>459</v>
      </c>
      <c r="N18" s="235">
        <v>0.2</v>
      </c>
    </row>
    <row r="19" spans="1:15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  <c r="M19" s="8" t="s">
        <v>460</v>
      </c>
    </row>
    <row r="20" spans="1:15" ht="18" customHeight="1" x14ac:dyDescent="0.25">
      <c r="A20" s="26" t="s">
        <v>245</v>
      </c>
      <c r="B20" s="10" t="s">
        <v>246</v>
      </c>
    </row>
    <row r="21" spans="1:15" ht="18" customHeight="1" x14ac:dyDescent="0.25">
      <c r="A21" s="11" t="s">
        <v>7</v>
      </c>
      <c r="B21" s="8" t="s">
        <v>8</v>
      </c>
      <c r="D21" s="61">
        <v>192814.62</v>
      </c>
      <c r="E21" s="67">
        <v>51071.6</v>
      </c>
      <c r="F21" s="67"/>
      <c r="G21" s="61"/>
      <c r="H21" s="31">
        <f>(D21+E21)-F21-G21</f>
        <v>243886.22</v>
      </c>
      <c r="J21" s="8" t="s">
        <v>461</v>
      </c>
      <c r="M21" s="235" t="s">
        <v>459</v>
      </c>
      <c r="N21" s="235">
        <v>0.2</v>
      </c>
    </row>
    <row r="22" spans="1:15" ht="18" customHeight="1" x14ac:dyDescent="0.25">
      <c r="A22" s="11" t="s">
        <v>9</v>
      </c>
      <c r="B22" s="8" t="s">
        <v>10</v>
      </c>
      <c r="D22" s="61">
        <v>2246.61</v>
      </c>
      <c r="E22" s="67">
        <v>1655.2</v>
      </c>
      <c r="F22" s="67"/>
      <c r="G22" s="61"/>
      <c r="H22" s="31">
        <f>SUM(D22:G22)</f>
        <v>3901.8100000000004</v>
      </c>
      <c r="J22" s="8" t="s">
        <v>462</v>
      </c>
      <c r="M22" s="236"/>
      <c r="N22" s="204">
        <v>0</v>
      </c>
      <c r="O22" s="237">
        <f t="shared" ref="O22:O29" si="0">+N22*M22*(1+$N$18)</f>
        <v>0</v>
      </c>
    </row>
    <row r="23" spans="1:15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/>
      <c r="L23" s="8" t="s">
        <v>463</v>
      </c>
      <c r="M23" s="238">
        <f t="shared" ref="M23:M24" si="1">25/2086</f>
        <v>1.1984659635666348E-2</v>
      </c>
      <c r="N23" s="204">
        <v>49814.76</v>
      </c>
      <c r="O23" s="237">
        <f t="shared" si="0"/>
        <v>716.41553211888788</v>
      </c>
    </row>
    <row r="24" spans="1:15" ht="18" customHeight="1" x14ac:dyDescent="0.25">
      <c r="A24" s="11" t="s">
        <v>13</v>
      </c>
      <c r="B24" s="8" t="s">
        <v>14</v>
      </c>
      <c r="D24" s="61">
        <v>104407.52</v>
      </c>
      <c r="E24" s="67">
        <f t="shared" ref="E24:E34" si="2">D24*$E$114</f>
        <v>76922.679469029812</v>
      </c>
      <c r="F24" s="67"/>
      <c r="G24" s="61"/>
      <c r="H24" s="31">
        <f t="shared" ref="H24:H34" si="3">(D24+E24)-F24-G24</f>
        <v>181330.19946902982</v>
      </c>
      <c r="J24" s="8" t="s">
        <v>464</v>
      </c>
      <c r="L24" s="8" t="s">
        <v>465</v>
      </c>
      <c r="M24" s="238">
        <f t="shared" si="1"/>
        <v>1.1984659635666348E-2</v>
      </c>
      <c r="N24" s="204">
        <v>49814.76</v>
      </c>
      <c r="O24" s="237">
        <f t="shared" si="0"/>
        <v>716.41553211888788</v>
      </c>
    </row>
    <row r="25" spans="1:15" ht="18" customHeight="1" x14ac:dyDescent="0.25">
      <c r="A25" s="11" t="s">
        <v>15</v>
      </c>
      <c r="B25" s="8" t="s">
        <v>16</v>
      </c>
      <c r="D25" s="61">
        <v>34088.629999999997</v>
      </c>
      <c r="E25" s="67">
        <f t="shared" si="2"/>
        <v>25114.941519809621</v>
      </c>
      <c r="F25" s="67"/>
      <c r="G25" s="61"/>
      <c r="H25" s="31">
        <f>SUM(D25:G25)</f>
        <v>59203.571519809615</v>
      </c>
      <c r="L25" s="8" t="s">
        <v>466</v>
      </c>
      <c r="M25" s="239">
        <v>0.5</v>
      </c>
      <c r="N25" s="204">
        <v>53724.93</v>
      </c>
      <c r="O25" s="237">
        <f t="shared" si="0"/>
        <v>32234.957999999999</v>
      </c>
    </row>
    <row r="26" spans="1:15" ht="18" customHeight="1" x14ac:dyDescent="0.25">
      <c r="A26" s="11" t="s">
        <v>17</v>
      </c>
      <c r="B26" s="8" t="s">
        <v>18</v>
      </c>
      <c r="D26" s="61"/>
      <c r="E26" s="67">
        <f t="shared" si="2"/>
        <v>0</v>
      </c>
      <c r="F26" s="67"/>
      <c r="G26" s="61"/>
      <c r="H26" s="31">
        <f t="shared" si="3"/>
        <v>0</v>
      </c>
      <c r="L26" s="8" t="s">
        <v>467</v>
      </c>
      <c r="M26" s="8">
        <v>0.2</v>
      </c>
      <c r="N26" s="204">
        <v>315120.84000000003</v>
      </c>
      <c r="O26" s="237">
        <f t="shared" si="0"/>
        <v>75629.001600000003</v>
      </c>
    </row>
    <row r="27" spans="1:15" ht="18" customHeight="1" x14ac:dyDescent="0.25">
      <c r="A27" s="11" t="s">
        <v>19</v>
      </c>
      <c r="B27" s="8" t="s">
        <v>20</v>
      </c>
      <c r="D27" s="61">
        <v>20158.940000000002</v>
      </c>
      <c r="E27" s="67">
        <f t="shared" si="2"/>
        <v>14852.183827902472</v>
      </c>
      <c r="F27" s="67"/>
      <c r="G27" s="61">
        <v>8027.4000000000015</v>
      </c>
      <c r="H27" s="31">
        <f>(D27+E27)-F27-G27</f>
        <v>26983.723827902475</v>
      </c>
      <c r="L27" s="8" t="s">
        <v>468</v>
      </c>
      <c r="M27" s="239">
        <v>0.2</v>
      </c>
      <c r="N27" s="204">
        <v>117194.81759999999</v>
      </c>
      <c r="O27" s="237">
        <f t="shared" si="0"/>
        <v>28126.756224000001</v>
      </c>
    </row>
    <row r="28" spans="1:15" ht="18" customHeight="1" x14ac:dyDescent="0.25">
      <c r="A28" s="11" t="s">
        <v>21</v>
      </c>
      <c r="B28" s="8" t="s">
        <v>22</v>
      </c>
      <c r="D28" s="61"/>
      <c r="E28" s="67">
        <f t="shared" si="2"/>
        <v>0</v>
      </c>
      <c r="F28" s="67"/>
      <c r="G28" s="61"/>
      <c r="H28" s="31">
        <f t="shared" si="3"/>
        <v>0</v>
      </c>
      <c r="N28" s="204"/>
      <c r="O28" s="237">
        <f t="shared" si="0"/>
        <v>0</v>
      </c>
    </row>
    <row r="29" spans="1:15" ht="18" customHeight="1" x14ac:dyDescent="0.25">
      <c r="A29" s="11" t="s">
        <v>23</v>
      </c>
      <c r="B29" s="8" t="s">
        <v>24</v>
      </c>
      <c r="D29" s="61"/>
      <c r="E29" s="67">
        <f t="shared" si="2"/>
        <v>0</v>
      </c>
      <c r="F29" s="67"/>
      <c r="G29" s="61"/>
      <c r="H29" s="31">
        <f t="shared" si="3"/>
        <v>0</v>
      </c>
      <c r="N29" s="204"/>
      <c r="O29" s="237">
        <f t="shared" si="0"/>
        <v>0</v>
      </c>
    </row>
    <row r="30" spans="1:15" ht="18" customHeight="1" x14ac:dyDescent="0.25">
      <c r="A30" s="11" t="s">
        <v>25</v>
      </c>
      <c r="B30" s="32" t="s">
        <v>469</v>
      </c>
      <c r="D30" s="61">
        <f>(29121+172854)*1.22*0.1+18705</f>
        <v>43345.95</v>
      </c>
      <c r="E30" s="67">
        <f t="shared" si="2"/>
        <v>31935.31096352631</v>
      </c>
      <c r="F30" s="67"/>
      <c r="G30" s="61"/>
      <c r="H30" s="31">
        <f t="shared" si="3"/>
        <v>75281.260963526307</v>
      </c>
      <c r="J30" s="8" t="s">
        <v>470</v>
      </c>
    </row>
    <row r="31" spans="1:15" ht="18" customHeight="1" x14ac:dyDescent="0.25">
      <c r="A31" s="11" t="s">
        <v>26</v>
      </c>
      <c r="B31" s="32" t="s">
        <v>471</v>
      </c>
      <c r="D31" s="61">
        <f>458000*1.22</f>
        <v>558760</v>
      </c>
      <c r="E31" s="67">
        <f t="shared" si="2"/>
        <v>411668.77998936374</v>
      </c>
      <c r="F31" s="67"/>
      <c r="G31" s="61"/>
      <c r="H31" s="31">
        <f t="shared" si="3"/>
        <v>970428.77998936374</v>
      </c>
    </row>
    <row r="32" spans="1:15" ht="18" customHeight="1" x14ac:dyDescent="0.25">
      <c r="A32" s="11" t="s">
        <v>27</v>
      </c>
      <c r="B32" s="32" t="s">
        <v>472</v>
      </c>
      <c r="D32" s="147">
        <v>96447.41</v>
      </c>
      <c r="E32" s="67">
        <f t="shared" si="2"/>
        <v>71058.034948518078</v>
      </c>
      <c r="F32" s="67"/>
      <c r="G32" s="61"/>
      <c r="H32" s="31">
        <f t="shared" si="3"/>
        <v>167505.44494851807</v>
      </c>
    </row>
    <row r="33" spans="1:10" ht="18" customHeight="1" x14ac:dyDescent="0.25">
      <c r="A33" s="11" t="s">
        <v>294</v>
      </c>
      <c r="B33" s="32" t="s">
        <v>473</v>
      </c>
      <c r="D33" s="61">
        <v>7133.6040000000003</v>
      </c>
      <c r="E33" s="67">
        <f t="shared" si="2"/>
        <v>5255.7127489570576</v>
      </c>
      <c r="F33" s="67"/>
      <c r="G33" s="61"/>
      <c r="H33" s="31">
        <f t="shared" si="3"/>
        <v>12389.316748957059</v>
      </c>
      <c r="J33" s="8" t="s">
        <v>474</v>
      </c>
    </row>
    <row r="34" spans="1:10" ht="18" customHeight="1" x14ac:dyDescent="0.25">
      <c r="A34" s="11" t="s">
        <v>28</v>
      </c>
      <c r="B34" s="32"/>
      <c r="D34" s="61"/>
      <c r="E34" s="67">
        <f t="shared" si="2"/>
        <v>0</v>
      </c>
      <c r="F34" s="67"/>
      <c r="G34" s="61"/>
      <c r="H34" s="31">
        <f t="shared" si="3"/>
        <v>0</v>
      </c>
    </row>
    <row r="35" spans="1:10" ht="18" customHeight="1" x14ac:dyDescent="0.25">
      <c r="H35" s="33"/>
    </row>
    <row r="36" spans="1:10" ht="18" customHeight="1" x14ac:dyDescent="0.25">
      <c r="A36" s="26" t="s">
        <v>29</v>
      </c>
      <c r="B36" s="10" t="s">
        <v>247</v>
      </c>
      <c r="C36" s="10" t="s">
        <v>248</v>
      </c>
      <c r="D36" s="31">
        <f>SUM(D21:D34)</f>
        <v>1059403.284</v>
      </c>
      <c r="E36" s="240">
        <f>SUM(E21:E34)</f>
        <v>689534.44346710714</v>
      </c>
      <c r="F36" s="31">
        <f>SUM(F21:F34)</f>
        <v>0</v>
      </c>
      <c r="G36" s="31">
        <f>SUM(G21:G34)</f>
        <v>8027.4000000000015</v>
      </c>
      <c r="H36" s="31">
        <f>SUM(H21:H35)</f>
        <v>1740910.3274671072</v>
      </c>
    </row>
    <row r="37" spans="1:10" ht="18" customHeight="1" thickBot="1" x14ac:dyDescent="0.3">
      <c r="B37" s="10"/>
      <c r="D37" s="34"/>
      <c r="E37" s="34"/>
      <c r="F37" s="34"/>
      <c r="G37" s="34"/>
      <c r="H37" s="35"/>
    </row>
    <row r="38" spans="1:10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10" ht="18.75" customHeight="1" x14ac:dyDescent="0.25">
      <c r="A39" s="26" t="s">
        <v>249</v>
      </c>
      <c r="B39" s="10" t="s">
        <v>250</v>
      </c>
    </row>
    <row r="40" spans="1:10" ht="18" customHeight="1" x14ac:dyDescent="0.25">
      <c r="A40" s="11" t="s">
        <v>30</v>
      </c>
      <c r="B40" s="8" t="s">
        <v>31</v>
      </c>
      <c r="D40" s="61">
        <v>5192446.843083906</v>
      </c>
      <c r="E40" s="67">
        <f t="shared" ref="E40:E47" si="4">D40*$E$114</f>
        <v>3825557.0496312813</v>
      </c>
      <c r="F40" s="67"/>
      <c r="G40" s="61"/>
      <c r="H40" s="31">
        <f>(D40+E40)-F40-G40</f>
        <v>9018003.8927151877</v>
      </c>
      <c r="J40" s="8" t="s">
        <v>475</v>
      </c>
    </row>
    <row r="41" spans="1:10" ht="18" customHeight="1" x14ac:dyDescent="0.25">
      <c r="A41" s="11" t="s">
        <v>32</v>
      </c>
      <c r="B41" s="8" t="s">
        <v>33</v>
      </c>
      <c r="D41" s="61">
        <f>(12852*38*0.5*1.22)+(13120*38*1*1.22)</f>
        <v>906152.55999999994</v>
      </c>
      <c r="E41" s="67">
        <f t="shared" si="4"/>
        <v>667611.70960598241</v>
      </c>
      <c r="F41" s="67"/>
      <c r="G41" s="61"/>
      <c r="H41" s="31">
        <f t="shared" ref="H41:H47" si="5">(D41+E41)-F41-G41</f>
        <v>1573764.2696059824</v>
      </c>
      <c r="J41" s="8" t="s">
        <v>476</v>
      </c>
    </row>
    <row r="42" spans="1:10" ht="18" customHeight="1" x14ac:dyDescent="0.25">
      <c r="A42" s="11" t="s">
        <v>34</v>
      </c>
      <c r="B42" s="8" t="s">
        <v>35</v>
      </c>
      <c r="D42" s="61"/>
      <c r="E42" s="67">
        <f t="shared" si="4"/>
        <v>0</v>
      </c>
      <c r="F42" s="67"/>
      <c r="G42" s="61"/>
      <c r="H42" s="31">
        <f t="shared" si="5"/>
        <v>0</v>
      </c>
    </row>
    <row r="43" spans="1:10" ht="18" customHeight="1" x14ac:dyDescent="0.25">
      <c r="A43" s="11" t="s">
        <v>36</v>
      </c>
      <c r="B43" s="8" t="s">
        <v>37</v>
      </c>
      <c r="D43" s="61"/>
      <c r="E43" s="67">
        <f t="shared" si="4"/>
        <v>0</v>
      </c>
      <c r="F43" s="67"/>
      <c r="G43" s="61"/>
      <c r="H43" s="31">
        <f t="shared" si="5"/>
        <v>0</v>
      </c>
    </row>
    <row r="44" spans="1:10" ht="18" customHeight="1" x14ac:dyDescent="0.25">
      <c r="A44" s="11" t="s">
        <v>38</v>
      </c>
      <c r="B44" s="32"/>
      <c r="D44" s="85"/>
      <c r="E44" s="67">
        <f t="shared" si="4"/>
        <v>0</v>
      </c>
      <c r="F44" s="86"/>
      <c r="G44" s="85"/>
      <c r="H44" s="31">
        <f t="shared" si="5"/>
        <v>0</v>
      </c>
    </row>
    <row r="45" spans="1:10" ht="18" customHeight="1" x14ac:dyDescent="0.25">
      <c r="A45" s="11" t="s">
        <v>39</v>
      </c>
      <c r="B45" s="32"/>
      <c r="D45" s="61"/>
      <c r="E45" s="67">
        <f t="shared" si="4"/>
        <v>0</v>
      </c>
      <c r="F45" s="67"/>
      <c r="G45" s="61"/>
      <c r="H45" s="31">
        <f t="shared" si="5"/>
        <v>0</v>
      </c>
    </row>
    <row r="46" spans="1:10" ht="18" customHeight="1" x14ac:dyDescent="0.25">
      <c r="A46" s="11" t="s">
        <v>40</v>
      </c>
      <c r="B46" s="32"/>
      <c r="D46" s="61"/>
      <c r="E46" s="67">
        <f t="shared" si="4"/>
        <v>0</v>
      </c>
      <c r="F46" s="67"/>
      <c r="G46" s="61"/>
      <c r="H46" s="31">
        <f t="shared" si="5"/>
        <v>0</v>
      </c>
    </row>
    <row r="47" spans="1:10" ht="18" customHeight="1" x14ac:dyDescent="0.25">
      <c r="A47" s="11" t="s">
        <v>251</v>
      </c>
      <c r="B47" s="32"/>
      <c r="D47" s="61"/>
      <c r="E47" s="67">
        <f t="shared" si="4"/>
        <v>0</v>
      </c>
      <c r="F47" s="67"/>
      <c r="G47" s="61"/>
      <c r="H47" s="31">
        <f t="shared" si="5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6">SUM(D40:D47)</f>
        <v>6098599.4030839056</v>
      </c>
      <c r="E49" s="31">
        <f t="shared" si="6"/>
        <v>4493168.7592372634</v>
      </c>
      <c r="F49" s="31">
        <f>SUM(F40:F47)</f>
        <v>0</v>
      </c>
      <c r="G49" s="31">
        <f t="shared" si="6"/>
        <v>0</v>
      </c>
      <c r="H49" s="31">
        <f t="shared" si="6"/>
        <v>10591768.162321171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241">
        <v>25113344.685936786</v>
      </c>
      <c r="E53" s="87"/>
      <c r="F53" s="87"/>
      <c r="G53" s="241">
        <v>4418806.24</v>
      </c>
      <c r="H53" s="31">
        <v>20694538.449999999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7">(D54+E54)-F54-G54</f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7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7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7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 t="shared" si="7"/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7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7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7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7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25113344.685936786</v>
      </c>
      <c r="E64" s="31">
        <f t="shared" ref="E64:F64" si="8">SUM(E53:E62)</f>
        <v>0</v>
      </c>
      <c r="F64" s="31">
        <f t="shared" si="8"/>
        <v>0</v>
      </c>
      <c r="G64" s="31">
        <f>SUM(G53:G62)</f>
        <v>4418806.24</v>
      </c>
      <c r="H64" s="31">
        <f>SUM(H53:H62)</f>
        <v>20694538.449999999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205">
        <v>32946</v>
      </c>
      <c r="E68" s="242">
        <f t="shared" ref="E68" si="9">D68*$E$114</f>
        <v>24273.104061725211</v>
      </c>
      <c r="F68" s="67"/>
      <c r="G68" s="90"/>
      <c r="H68" s="31">
        <f>(D68+E68)-F68-G68</f>
        <v>57219.104061725215</v>
      </c>
      <c r="J68" s="51" t="s">
        <v>477</v>
      </c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10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10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10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10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11">SUM(D68:D72)</f>
        <v>32946</v>
      </c>
      <c r="E74" s="53">
        <f t="shared" si="11"/>
        <v>24273.104061725211</v>
      </c>
      <c r="F74" s="53">
        <f t="shared" si="11"/>
        <v>0</v>
      </c>
      <c r="G74" s="31">
        <f>SUM(G68:G72)</f>
        <v>0</v>
      </c>
      <c r="H74" s="31">
        <f t="shared" si="11"/>
        <v>57219.104061725215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45250</v>
      </c>
      <c r="E77" s="54"/>
      <c r="F77" s="86"/>
      <c r="G77" s="61"/>
      <c r="H77" s="31">
        <f>(D77-F77-G77)</f>
        <v>45250</v>
      </c>
      <c r="J77" s="8" t="s">
        <v>478</v>
      </c>
    </row>
    <row r="78" spans="1:10" ht="18" customHeight="1" x14ac:dyDescent="0.25">
      <c r="A78" s="11" t="s">
        <v>63</v>
      </c>
      <c r="B78" s="8" t="s">
        <v>64</v>
      </c>
      <c r="D78" s="61">
        <v>17911</v>
      </c>
      <c r="E78" s="54"/>
      <c r="F78" s="86"/>
      <c r="G78" s="61"/>
      <c r="H78" s="31">
        <f t="shared" ref="H78:H80" si="12">(D78-F78-G78)</f>
        <v>17911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12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12"/>
        <v>0</v>
      </c>
    </row>
    <row r="81" spans="1:10" ht="18" customHeight="1" x14ac:dyDescent="0.25">
      <c r="A81" s="11"/>
      <c r="H81" s="55"/>
    </row>
    <row r="82" spans="1:10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13">SUM(D77:D80)</f>
        <v>63161</v>
      </c>
      <c r="E82" s="56"/>
      <c r="F82" s="31">
        <f t="shared" si="13"/>
        <v>0</v>
      </c>
      <c r="G82" s="31">
        <f t="shared" si="13"/>
        <v>0</v>
      </c>
      <c r="H82" s="31">
        <f t="shared" si="13"/>
        <v>63161</v>
      </c>
    </row>
    <row r="83" spans="1:10" ht="18" customHeight="1" thickBot="1" x14ac:dyDescent="0.3">
      <c r="A83" s="11"/>
      <c r="D83" s="38"/>
      <c r="E83" s="38"/>
      <c r="F83" s="38"/>
      <c r="G83" s="38"/>
      <c r="H83" s="38"/>
    </row>
    <row r="84" spans="1:10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10" ht="18" customHeight="1" x14ac:dyDescent="0.25">
      <c r="A85" s="26" t="s">
        <v>264</v>
      </c>
      <c r="B85" s="10" t="s">
        <v>265</v>
      </c>
    </row>
    <row r="86" spans="1:10" ht="18" customHeight="1" x14ac:dyDescent="0.25">
      <c r="A86" s="11" t="s">
        <v>70</v>
      </c>
      <c r="B86" s="8" t="s">
        <v>71</v>
      </c>
      <c r="D86" s="61"/>
      <c r="E86" s="67">
        <f t="shared" ref="E86:E96" si="14">D86*$E$114</f>
        <v>0</v>
      </c>
      <c r="F86" s="67"/>
      <c r="G86" s="61"/>
      <c r="H86" s="31">
        <f>(D86+E86)-F86-G86</f>
        <v>0</v>
      </c>
    </row>
    <row r="87" spans="1:10" ht="18" customHeight="1" x14ac:dyDescent="0.25">
      <c r="A87" s="11" t="s">
        <v>72</v>
      </c>
      <c r="B87" s="8" t="s">
        <v>73</v>
      </c>
      <c r="D87" s="61"/>
      <c r="E87" s="67">
        <f t="shared" si="14"/>
        <v>0</v>
      </c>
      <c r="F87" s="67"/>
      <c r="G87" s="61"/>
      <c r="H87" s="31">
        <f t="shared" ref="H87:H96" si="15">(D87+E87)-F87-G87</f>
        <v>0</v>
      </c>
    </row>
    <row r="88" spans="1:10" ht="18" customHeight="1" x14ac:dyDescent="0.25">
      <c r="A88" s="11" t="s">
        <v>74</v>
      </c>
      <c r="B88" s="8" t="s">
        <v>75</v>
      </c>
      <c r="D88" s="61"/>
      <c r="E88" s="67">
        <f t="shared" si="14"/>
        <v>0</v>
      </c>
      <c r="F88" s="67"/>
      <c r="G88" s="61"/>
      <c r="H88" s="31">
        <f t="shared" si="15"/>
        <v>0</v>
      </c>
    </row>
    <row r="89" spans="1:10" ht="18" customHeight="1" x14ac:dyDescent="0.25">
      <c r="A89" s="11" t="s">
        <v>76</v>
      </c>
      <c r="B89" s="8" t="s">
        <v>77</v>
      </c>
      <c r="D89" s="61"/>
      <c r="E89" s="67">
        <f t="shared" si="14"/>
        <v>0</v>
      </c>
      <c r="F89" s="67"/>
      <c r="G89" s="61"/>
      <c r="H89" s="31">
        <f t="shared" si="15"/>
        <v>0</v>
      </c>
    </row>
    <row r="90" spans="1:10" ht="18" customHeight="1" x14ac:dyDescent="0.25">
      <c r="A90" s="11" t="s">
        <v>78</v>
      </c>
      <c r="B90" s="8" t="s">
        <v>79</v>
      </c>
      <c r="D90" s="61"/>
      <c r="E90" s="67">
        <f t="shared" si="14"/>
        <v>0</v>
      </c>
      <c r="F90" s="67"/>
      <c r="G90" s="61"/>
      <c r="H90" s="31">
        <f t="shared" si="15"/>
        <v>0</v>
      </c>
    </row>
    <row r="91" spans="1:10" ht="18" customHeight="1" x14ac:dyDescent="0.25">
      <c r="A91" s="11" t="s">
        <v>80</v>
      </c>
      <c r="B91" s="8" t="s">
        <v>81</v>
      </c>
      <c r="D91" s="61">
        <f>40000+40000+20000</f>
        <v>100000</v>
      </c>
      <c r="E91" s="67">
        <f t="shared" si="14"/>
        <v>73675.420572224888</v>
      </c>
      <c r="F91" s="67"/>
      <c r="G91" s="61"/>
      <c r="H91" s="31">
        <f t="shared" si="15"/>
        <v>173675.42057222489</v>
      </c>
      <c r="J91" s="8" t="s">
        <v>479</v>
      </c>
    </row>
    <row r="92" spans="1:10" ht="18" customHeight="1" x14ac:dyDescent="0.25">
      <c r="A92" s="11" t="s">
        <v>82</v>
      </c>
      <c r="B92" s="8" t="s">
        <v>83</v>
      </c>
      <c r="D92" s="92"/>
      <c r="E92" s="67">
        <f t="shared" si="14"/>
        <v>0</v>
      </c>
      <c r="F92" s="93"/>
      <c r="G92" s="92"/>
      <c r="H92" s="31">
        <f t="shared" si="15"/>
        <v>0</v>
      </c>
    </row>
    <row r="93" spans="1:10" ht="18" customHeight="1" x14ac:dyDescent="0.25">
      <c r="A93" s="11" t="s">
        <v>84</v>
      </c>
      <c r="B93" s="8" t="s">
        <v>85</v>
      </c>
      <c r="D93" s="61"/>
      <c r="E93" s="67">
        <f t="shared" si="14"/>
        <v>0</v>
      </c>
      <c r="F93" s="67"/>
      <c r="G93" s="61"/>
      <c r="H93" s="31">
        <f t="shared" si="15"/>
        <v>0</v>
      </c>
    </row>
    <row r="94" spans="1:10" ht="18" customHeight="1" x14ac:dyDescent="0.25">
      <c r="A94" s="11" t="s">
        <v>86</v>
      </c>
      <c r="B94" s="41" t="s">
        <v>480</v>
      </c>
      <c r="D94" s="61">
        <v>21150</v>
      </c>
      <c r="E94" s="67">
        <f t="shared" si="14"/>
        <v>15582.351451025563</v>
      </c>
      <c r="F94" s="67"/>
      <c r="G94" s="61"/>
      <c r="H94" s="31">
        <f t="shared" si="15"/>
        <v>36732.351451025563</v>
      </c>
    </row>
    <row r="95" spans="1:10" ht="18" customHeight="1" x14ac:dyDescent="0.25">
      <c r="A95" s="11" t="s">
        <v>87</v>
      </c>
      <c r="B95" s="41" t="s">
        <v>481</v>
      </c>
      <c r="D95" s="61">
        <v>285430.58</v>
      </c>
      <c r="E95" s="67">
        <f t="shared" si="14"/>
        <v>210292.1802567408</v>
      </c>
      <c r="F95" s="67"/>
      <c r="G95" s="61"/>
      <c r="H95" s="31">
        <f t="shared" si="15"/>
        <v>495722.76025674085</v>
      </c>
    </row>
    <row r="96" spans="1:10" ht="18" customHeight="1" x14ac:dyDescent="0.25">
      <c r="A96" s="11" t="s">
        <v>266</v>
      </c>
      <c r="B96" s="41"/>
      <c r="D96" s="61"/>
      <c r="E96" s="67">
        <f t="shared" si="14"/>
        <v>0</v>
      </c>
      <c r="F96" s="67"/>
      <c r="G96" s="61"/>
      <c r="H96" s="31">
        <f t="shared" si="15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6">SUM(D86:D96)</f>
        <v>406580.58</v>
      </c>
      <c r="E98" s="31">
        <f t="shared" si="16"/>
        <v>299549.95227999124</v>
      </c>
      <c r="F98" s="31">
        <f t="shared" si="16"/>
        <v>0</v>
      </c>
      <c r="G98" s="31">
        <f t="shared" si="16"/>
        <v>0</v>
      </c>
      <c r="H98" s="31">
        <f t="shared" si="16"/>
        <v>706130.53227999131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f>73.5*2086*1.22*0.1</f>
        <v>18705.162</v>
      </c>
      <c r="E102" s="67">
        <f t="shared" ref="E102:E106" si="17">D102*$E$114</f>
        <v>13781.106772215991</v>
      </c>
      <c r="F102" s="67"/>
      <c r="G102" s="61"/>
      <c r="H102" s="31">
        <f>(D102+E102)-F102-G102</f>
        <v>32486.26877221599</v>
      </c>
    </row>
    <row r="103" spans="1:8" ht="18" customHeight="1" x14ac:dyDescent="0.25">
      <c r="A103" s="11" t="s">
        <v>91</v>
      </c>
      <c r="B103" s="8" t="s">
        <v>92</v>
      </c>
      <c r="D103" s="61">
        <f>D102</f>
        <v>18705.162</v>
      </c>
      <c r="E103" s="67">
        <f t="shared" si="17"/>
        <v>13781.106772215991</v>
      </c>
      <c r="F103" s="67"/>
      <c r="G103" s="61"/>
      <c r="H103" s="31">
        <f t="shared" ref="H103:H106" si="18">(D103+E103)-F103-G103</f>
        <v>32486.26877221599</v>
      </c>
    </row>
    <row r="104" spans="1:8" ht="18" customHeight="1" x14ac:dyDescent="0.25">
      <c r="A104" s="11" t="s">
        <v>93</v>
      </c>
      <c r="B104" s="41"/>
      <c r="D104" s="61"/>
      <c r="E104" s="67">
        <f t="shared" si="17"/>
        <v>0</v>
      </c>
      <c r="F104" s="67"/>
      <c r="G104" s="61"/>
      <c r="H104" s="31">
        <f t="shared" si="18"/>
        <v>0</v>
      </c>
    </row>
    <row r="105" spans="1:8" ht="18" customHeight="1" x14ac:dyDescent="0.25">
      <c r="A105" s="11" t="s">
        <v>94</v>
      </c>
      <c r="B105" s="41"/>
      <c r="D105" s="61"/>
      <c r="E105" s="67">
        <f t="shared" si="17"/>
        <v>0</v>
      </c>
      <c r="F105" s="67"/>
      <c r="G105" s="61"/>
      <c r="H105" s="31">
        <f t="shared" si="18"/>
        <v>0</v>
      </c>
    </row>
    <row r="106" spans="1:8" ht="18" customHeight="1" x14ac:dyDescent="0.25">
      <c r="A106" s="11" t="s">
        <v>270</v>
      </c>
      <c r="B106" s="41"/>
      <c r="D106" s="61"/>
      <c r="E106" s="67">
        <f t="shared" si="17"/>
        <v>0</v>
      </c>
      <c r="F106" s="67"/>
      <c r="G106" s="61"/>
      <c r="H106" s="31">
        <f t="shared" si="18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9">SUM(D102:D106)</f>
        <v>37410.324000000001</v>
      </c>
      <c r="E108" s="31">
        <f t="shared" si="19"/>
        <v>27562.213544431983</v>
      </c>
      <c r="F108" s="31">
        <f t="shared" si="19"/>
        <v>0</v>
      </c>
      <c r="G108" s="31">
        <f t="shared" si="19"/>
        <v>0</v>
      </c>
      <c r="H108" s="31">
        <f t="shared" si="19"/>
        <v>64972.53754443198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4181000</v>
      </c>
      <c r="G111" s="61"/>
      <c r="H111" s="31">
        <v>4181000</v>
      </c>
    </row>
    <row r="112" spans="1:8" ht="18" customHeight="1" x14ac:dyDescent="0.25">
      <c r="B112" s="10"/>
      <c r="D112" s="10"/>
    </row>
    <row r="113" spans="1:10" ht="18" customHeight="1" x14ac:dyDescent="0.25">
      <c r="A113" s="26"/>
      <c r="B113" s="10" t="s">
        <v>276</v>
      </c>
    </row>
    <row r="114" spans="1:10" ht="18" customHeight="1" x14ac:dyDescent="0.25">
      <c r="A114" s="11" t="s">
        <v>277</v>
      </c>
      <c r="B114" s="8" t="s">
        <v>278</v>
      </c>
      <c r="D114" s="62" t="s">
        <v>279</v>
      </c>
      <c r="E114" s="63">
        <v>0.73675420572224881</v>
      </c>
      <c r="F114" s="62" t="s">
        <v>280</v>
      </c>
      <c r="G114" s="63">
        <v>0.13120000000000001</v>
      </c>
      <c r="J114" s="8" t="s">
        <v>482</v>
      </c>
    </row>
    <row r="115" spans="1:10" ht="18" customHeight="1" x14ac:dyDescent="0.25">
      <c r="A115" s="11"/>
      <c r="B115" s="10"/>
      <c r="F115" s="19"/>
    </row>
    <row r="116" spans="1:10" ht="18" customHeight="1" x14ac:dyDescent="0.25">
      <c r="A116" s="11" t="s">
        <v>281</v>
      </c>
      <c r="B116" s="10" t="s">
        <v>282</v>
      </c>
      <c r="F116" s="19"/>
    </row>
    <row r="117" spans="1:10" ht="18" customHeight="1" x14ac:dyDescent="0.25">
      <c r="A117" s="11" t="s">
        <v>98</v>
      </c>
      <c r="B117" s="8" t="s">
        <v>99</v>
      </c>
      <c r="E117" s="61">
        <v>233945000</v>
      </c>
      <c r="F117" s="64"/>
    </row>
    <row r="118" spans="1:10" ht="18" customHeight="1" x14ac:dyDescent="0.25">
      <c r="A118" s="11" t="s">
        <v>100</v>
      </c>
      <c r="B118" s="8" t="s">
        <v>101</v>
      </c>
      <c r="E118" s="61">
        <v>31265000</v>
      </c>
      <c r="F118" s="64"/>
    </row>
    <row r="119" spans="1:10" ht="18" customHeight="1" x14ac:dyDescent="0.25">
      <c r="A119" s="11" t="s">
        <v>102</v>
      </c>
      <c r="B119" s="10" t="s">
        <v>103</v>
      </c>
      <c r="E119" s="31">
        <f>SUM(E117:E118)</f>
        <v>265210000</v>
      </c>
      <c r="F119" s="65"/>
    </row>
    <row r="120" spans="1:10" ht="18" customHeight="1" x14ac:dyDescent="0.25">
      <c r="A120" s="11"/>
      <c r="B120" s="10"/>
      <c r="F120" s="19"/>
    </row>
    <row r="121" spans="1:10" ht="18" customHeight="1" x14ac:dyDescent="0.25">
      <c r="A121" s="11" t="s">
        <v>104</v>
      </c>
      <c r="B121" s="10" t="s">
        <v>105</v>
      </c>
      <c r="E121" s="61">
        <v>279537000</v>
      </c>
      <c r="F121" s="64"/>
    </row>
    <row r="122" spans="1:10" ht="18" customHeight="1" x14ac:dyDescent="0.25">
      <c r="A122" s="11"/>
      <c r="F122" s="19"/>
    </row>
    <row r="123" spans="1:10" ht="18" customHeight="1" x14ac:dyDescent="0.25">
      <c r="A123" s="11" t="s">
        <v>106</v>
      </c>
      <c r="B123" s="10" t="s">
        <v>107</v>
      </c>
      <c r="E123" s="61">
        <f>E119-E121</f>
        <v>-14327000</v>
      </c>
      <c r="F123" s="64"/>
    </row>
    <row r="124" spans="1:10" ht="18" customHeight="1" x14ac:dyDescent="0.25">
      <c r="A124" s="11"/>
      <c r="F124" s="19"/>
    </row>
    <row r="125" spans="1:10" ht="18" customHeight="1" x14ac:dyDescent="0.25">
      <c r="A125" s="11" t="s">
        <v>108</v>
      </c>
      <c r="B125" s="10" t="s">
        <v>109</v>
      </c>
      <c r="E125" s="61">
        <v>-481000</v>
      </c>
      <c r="F125" s="64"/>
    </row>
    <row r="126" spans="1:10" ht="18" customHeight="1" x14ac:dyDescent="0.25">
      <c r="A126" s="11"/>
      <c r="F126" s="19"/>
    </row>
    <row r="127" spans="1:10" ht="18" customHeight="1" x14ac:dyDescent="0.25">
      <c r="A127" s="11" t="s">
        <v>110</v>
      </c>
      <c r="B127" s="10" t="s">
        <v>111</v>
      </c>
      <c r="E127" s="61">
        <f>E123+E125</f>
        <v>-14808000</v>
      </c>
      <c r="F127" s="64"/>
    </row>
    <row r="128" spans="1:10" ht="18" customHeight="1" x14ac:dyDescent="0.25">
      <c r="A128" s="11"/>
    </row>
    <row r="129" spans="1:9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9" ht="18" customHeight="1" x14ac:dyDescent="0.25">
      <c r="A130" s="26" t="s">
        <v>283</v>
      </c>
      <c r="B130" s="10" t="s">
        <v>284</v>
      </c>
    </row>
    <row r="131" spans="1:9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9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20">(D132+E132)-F132-G132</f>
        <v>0</v>
      </c>
    </row>
    <row r="133" spans="1:9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20"/>
        <v>0</v>
      </c>
    </row>
    <row r="134" spans="1:9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20"/>
        <v>0</v>
      </c>
    </row>
    <row r="135" spans="1:9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20"/>
        <v>0</v>
      </c>
    </row>
    <row r="136" spans="1:9" ht="18" customHeight="1" x14ac:dyDescent="0.25">
      <c r="A136" s="26"/>
    </row>
    <row r="137" spans="1:9" ht="18" customHeight="1" x14ac:dyDescent="0.25">
      <c r="A137" s="26" t="s">
        <v>116</v>
      </c>
      <c r="B137" s="10" t="s">
        <v>288</v>
      </c>
      <c r="D137" s="31">
        <f t="shared" ref="D137:H137" si="21">SUM(D131:D135)</f>
        <v>0</v>
      </c>
      <c r="E137" s="31">
        <f t="shared" si="21"/>
        <v>0</v>
      </c>
      <c r="F137" s="31">
        <f t="shared" si="21"/>
        <v>0</v>
      </c>
      <c r="G137" s="31">
        <f t="shared" si="21"/>
        <v>0</v>
      </c>
      <c r="H137" s="31">
        <f t="shared" si="21"/>
        <v>0</v>
      </c>
    </row>
    <row r="138" spans="1:9" ht="18" customHeight="1" x14ac:dyDescent="0.25">
      <c r="A138" s="8"/>
    </row>
    <row r="139" spans="1:9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9" ht="18" customHeight="1" x14ac:dyDescent="0.25">
      <c r="A140" s="26" t="s">
        <v>289</v>
      </c>
      <c r="B140" s="10" t="s">
        <v>117</v>
      </c>
    </row>
    <row r="141" spans="1:9" ht="18" customHeight="1" x14ac:dyDescent="0.25">
      <c r="A141" s="11" t="s">
        <v>29</v>
      </c>
      <c r="B141" s="10" t="s">
        <v>118</v>
      </c>
      <c r="D141" s="68">
        <f t="shared" ref="D141:H141" si="22">D36</f>
        <v>1059403.284</v>
      </c>
      <c r="E141" s="243">
        <f>E36</f>
        <v>689534.44346710714</v>
      </c>
      <c r="F141" s="68">
        <f>F36</f>
        <v>0</v>
      </c>
      <c r="G141" s="68">
        <f t="shared" si="22"/>
        <v>8027.4000000000015</v>
      </c>
      <c r="H141" s="68">
        <f t="shared" si="22"/>
        <v>1740910.3274671072</v>
      </c>
      <c r="I141" s="83"/>
    </row>
    <row r="142" spans="1:9" ht="18" customHeight="1" x14ac:dyDescent="0.25">
      <c r="A142" s="11" t="s">
        <v>41</v>
      </c>
      <c r="B142" s="10" t="s">
        <v>119</v>
      </c>
      <c r="D142" s="68">
        <f t="shared" ref="D142:H142" si="23">D49</f>
        <v>6098599.4030839056</v>
      </c>
      <c r="E142" s="68">
        <f t="shared" si="23"/>
        <v>4493168.7592372634</v>
      </c>
      <c r="F142" s="68">
        <f>F49</f>
        <v>0</v>
      </c>
      <c r="G142" s="68">
        <f t="shared" si="23"/>
        <v>0</v>
      </c>
      <c r="H142" s="68">
        <f t="shared" si="23"/>
        <v>10591768.162321171</v>
      </c>
    </row>
    <row r="143" spans="1:9" ht="18" customHeight="1" x14ac:dyDescent="0.25">
      <c r="A143" s="11" t="s">
        <v>53</v>
      </c>
      <c r="B143" s="10" t="s">
        <v>120</v>
      </c>
      <c r="D143" s="68">
        <f t="shared" ref="D143:H143" si="24">D64</f>
        <v>25113344.685936786</v>
      </c>
      <c r="E143" s="68">
        <f t="shared" si="24"/>
        <v>0</v>
      </c>
      <c r="F143" s="68">
        <f>F64</f>
        <v>0</v>
      </c>
      <c r="G143" s="68">
        <f>G64</f>
        <v>4418806.24</v>
      </c>
      <c r="H143" s="68">
        <f t="shared" si="24"/>
        <v>20694538.449999999</v>
      </c>
    </row>
    <row r="144" spans="1:9" ht="18" customHeight="1" x14ac:dyDescent="0.25">
      <c r="A144" s="11" t="s">
        <v>59</v>
      </c>
      <c r="B144" s="10" t="s">
        <v>121</v>
      </c>
      <c r="D144" s="68">
        <f t="shared" ref="D144:H144" si="25">D74</f>
        <v>32946</v>
      </c>
      <c r="E144" s="68">
        <f t="shared" si="25"/>
        <v>24273.104061725211</v>
      </c>
      <c r="F144" s="68">
        <f>F74</f>
        <v>0</v>
      </c>
      <c r="G144" s="68">
        <f t="shared" si="25"/>
        <v>0</v>
      </c>
      <c r="H144" s="68">
        <f t="shared" si="25"/>
        <v>57219.104061725215</v>
      </c>
    </row>
    <row r="145" spans="1:9" ht="18" customHeight="1" x14ac:dyDescent="0.25">
      <c r="A145" s="11" t="s">
        <v>69</v>
      </c>
      <c r="B145" s="10" t="s">
        <v>122</v>
      </c>
      <c r="D145" s="68">
        <f t="shared" ref="D145:H145" si="26">D82</f>
        <v>63161</v>
      </c>
      <c r="E145" s="68">
        <f t="shared" si="26"/>
        <v>0</v>
      </c>
      <c r="F145" s="68">
        <f>F82</f>
        <v>0</v>
      </c>
      <c r="G145" s="68">
        <f t="shared" si="26"/>
        <v>0</v>
      </c>
      <c r="H145" s="68">
        <f t="shared" si="26"/>
        <v>63161</v>
      </c>
    </row>
    <row r="146" spans="1:9" ht="18" customHeight="1" x14ac:dyDescent="0.25">
      <c r="A146" s="11" t="s">
        <v>88</v>
      </c>
      <c r="B146" s="10" t="s">
        <v>123</v>
      </c>
      <c r="D146" s="68">
        <f t="shared" ref="D146:H146" si="27">D98</f>
        <v>406580.58</v>
      </c>
      <c r="E146" s="68">
        <f t="shared" si="27"/>
        <v>299549.95227999124</v>
      </c>
      <c r="F146" s="68">
        <f>F98</f>
        <v>0</v>
      </c>
      <c r="G146" s="68">
        <f t="shared" si="27"/>
        <v>0</v>
      </c>
      <c r="H146" s="68">
        <f t="shared" si="27"/>
        <v>706130.53227999131</v>
      </c>
    </row>
    <row r="147" spans="1:9" ht="18" customHeight="1" x14ac:dyDescent="0.25">
      <c r="A147" s="11" t="s">
        <v>95</v>
      </c>
      <c r="B147" s="10" t="s">
        <v>124</v>
      </c>
      <c r="D147" s="31">
        <f t="shared" ref="D147:H147" si="28">D108</f>
        <v>37410.324000000001</v>
      </c>
      <c r="E147" s="31">
        <f t="shared" si="28"/>
        <v>27562.213544431983</v>
      </c>
      <c r="F147" s="31">
        <f>F108</f>
        <v>0</v>
      </c>
      <c r="G147" s="31">
        <f t="shared" si="28"/>
        <v>0</v>
      </c>
      <c r="H147" s="31">
        <f t="shared" si="28"/>
        <v>64972.53754443198</v>
      </c>
    </row>
    <row r="148" spans="1:9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4181000</v>
      </c>
    </row>
    <row r="149" spans="1:9" ht="18" customHeight="1" x14ac:dyDescent="0.25">
      <c r="A149" s="11" t="s">
        <v>116</v>
      </c>
      <c r="B149" s="10" t="s">
        <v>127</v>
      </c>
      <c r="D149" s="31">
        <f t="shared" ref="D149:H149" si="29">D137</f>
        <v>0</v>
      </c>
      <c r="E149" s="31">
        <f t="shared" si="29"/>
        <v>0</v>
      </c>
      <c r="F149" s="31">
        <f>F137</f>
        <v>0</v>
      </c>
      <c r="G149" s="31">
        <f t="shared" si="29"/>
        <v>0</v>
      </c>
      <c r="H149" s="31">
        <f t="shared" si="29"/>
        <v>0</v>
      </c>
    </row>
    <row r="150" spans="1:9" ht="18" customHeight="1" x14ac:dyDescent="0.25">
      <c r="A150" s="11" t="s">
        <v>5</v>
      </c>
      <c r="B150" s="10" t="s">
        <v>6</v>
      </c>
      <c r="D150" s="31">
        <f>D18</f>
        <v>3127952.6000279966</v>
      </c>
      <c r="E150" s="31">
        <f>E18</f>
        <v>0</v>
      </c>
      <c r="F150" s="31">
        <f>F18</f>
        <v>0</v>
      </c>
      <c r="G150" s="31">
        <f>G18</f>
        <v>3045214.8967898483</v>
      </c>
      <c r="H150" s="31">
        <f>H18</f>
        <v>82737.703238148242</v>
      </c>
    </row>
    <row r="151" spans="1:9" ht="18" customHeight="1" x14ac:dyDescent="0.25">
      <c r="B151" s="10"/>
      <c r="D151" s="49"/>
      <c r="E151" s="49"/>
      <c r="F151" s="49"/>
      <c r="G151" s="49"/>
      <c r="H151" s="49"/>
    </row>
    <row r="152" spans="1:9" ht="18" customHeight="1" x14ac:dyDescent="0.25">
      <c r="A152" s="26" t="s">
        <v>128</v>
      </c>
      <c r="B152" s="10" t="s">
        <v>117</v>
      </c>
      <c r="D152" s="70">
        <f t="shared" ref="D152:H152" si="30">SUM(D141:D150)</f>
        <v>35939397.877048686</v>
      </c>
      <c r="E152" s="70">
        <f t="shared" si="30"/>
        <v>5534088.4725905191</v>
      </c>
      <c r="F152" s="70">
        <f t="shared" si="30"/>
        <v>0</v>
      </c>
      <c r="G152" s="70">
        <f t="shared" si="30"/>
        <v>7472048.5367898494</v>
      </c>
      <c r="H152" s="70">
        <f t="shared" si="30"/>
        <v>38182437.816912577</v>
      </c>
      <c r="I152" s="83"/>
    </row>
    <row r="154" spans="1:9" ht="18" customHeight="1" x14ac:dyDescent="0.25">
      <c r="A154" s="26" t="s">
        <v>290</v>
      </c>
      <c r="B154" s="10" t="s">
        <v>291</v>
      </c>
      <c r="D154" s="71">
        <f>H152/E121</f>
        <v>0.13659171350094113</v>
      </c>
    </row>
    <row r="155" spans="1:9" ht="18" customHeight="1" x14ac:dyDescent="0.25">
      <c r="A155" s="26" t="s">
        <v>292</v>
      </c>
      <c r="B155" s="10" t="s">
        <v>293</v>
      </c>
      <c r="D155" s="71">
        <f>H152/E127</f>
        <v>-2.5785006629465541</v>
      </c>
    </row>
  </sheetData>
  <mergeCells count="2">
    <mergeCell ref="C2:D2"/>
    <mergeCell ref="B13:D13"/>
  </mergeCells>
  <hyperlinks>
    <hyperlink ref="C11" r:id="rId1" xr:uid="{ADB754E4-C2D3-4A1D-BF55-C93C5DB5B117}"/>
  </hyperlinks>
  <printOptions headings="1" gridLines="1"/>
  <pageMargins left="0.17" right="0.16" top="0.35" bottom="0.32" header="0.17" footer="0.17"/>
  <pageSetup scale="59" fitToHeight="3" orientation="landscape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1DBC-D45C-4F6C-AD79-DC10643EA8F5}">
  <sheetPr codeName="Sheet9"/>
  <dimension ref="A1:C52"/>
  <sheetViews>
    <sheetView workbookViewId="0"/>
  </sheetViews>
  <sheetFormatPr defaultColWidth="9.140625" defaultRowHeight="15" x14ac:dyDescent="0.25"/>
  <cols>
    <col min="1" max="1" width="22.85546875" style="389" customWidth="1"/>
    <col min="2" max="2" width="51.7109375" style="389" bestFit="1" customWidth="1"/>
    <col min="3" max="3" width="13.85546875" style="389" bestFit="1" customWidth="1"/>
    <col min="4" max="16384" width="9.140625" style="389"/>
  </cols>
  <sheetData>
    <row r="1" spans="1:3" x14ac:dyDescent="0.25">
      <c r="A1" s="393" t="s">
        <v>663</v>
      </c>
    </row>
    <row r="2" spans="1:3" x14ac:dyDescent="0.25">
      <c r="A2" s="409" t="s">
        <v>165</v>
      </c>
      <c r="B2" s="409" t="s">
        <v>166</v>
      </c>
      <c r="C2" s="409" t="s">
        <v>125</v>
      </c>
    </row>
    <row r="3" spans="1:3" x14ac:dyDescent="0.25">
      <c r="A3" s="390">
        <v>210001</v>
      </c>
      <c r="B3" s="390" t="s">
        <v>133</v>
      </c>
      <c r="C3" s="494">
        <v>17571700</v>
      </c>
    </row>
    <row r="4" spans="1:3" x14ac:dyDescent="0.25">
      <c r="A4" s="392" t="s">
        <v>539</v>
      </c>
      <c r="B4" s="390" t="s">
        <v>540</v>
      </c>
      <c r="C4" s="494">
        <v>22233000</v>
      </c>
    </row>
    <row r="5" spans="1:3" x14ac:dyDescent="0.25">
      <c r="A5" s="392" t="s">
        <v>541</v>
      </c>
      <c r="B5" s="390" t="s">
        <v>542</v>
      </c>
      <c r="C5" s="494">
        <v>7867489.3499999996</v>
      </c>
    </row>
    <row r="6" spans="1:3" x14ac:dyDescent="0.25">
      <c r="A6" s="390">
        <v>210004</v>
      </c>
      <c r="B6" s="390" t="s">
        <v>136</v>
      </c>
      <c r="C6" s="494">
        <v>34068242.087276831</v>
      </c>
    </row>
    <row r="7" spans="1:3" x14ac:dyDescent="0.25">
      <c r="A7" s="390">
        <v>210005</v>
      </c>
      <c r="B7" s="390" t="s">
        <v>543</v>
      </c>
      <c r="C7" s="494">
        <v>5490100</v>
      </c>
    </row>
    <row r="8" spans="1:3" x14ac:dyDescent="0.25">
      <c r="A8" s="390">
        <v>210006</v>
      </c>
      <c r="B8" s="390" t="s">
        <v>544</v>
      </c>
      <c r="C8" s="494">
        <v>638000</v>
      </c>
    </row>
    <row r="9" spans="1:3" x14ac:dyDescent="0.25">
      <c r="A9" s="390">
        <v>210008</v>
      </c>
      <c r="B9" s="390" t="s">
        <v>137</v>
      </c>
      <c r="C9" s="494">
        <v>25572579</v>
      </c>
    </row>
    <row r="10" spans="1:3" x14ac:dyDescent="0.25">
      <c r="A10" s="390">
        <v>210009</v>
      </c>
      <c r="B10" s="390" t="s">
        <v>144</v>
      </c>
      <c r="C10" s="494">
        <v>58936200</v>
      </c>
    </row>
    <row r="11" spans="1:3" x14ac:dyDescent="0.25">
      <c r="A11" s="390">
        <v>210011</v>
      </c>
      <c r="B11" s="390" t="s">
        <v>546</v>
      </c>
      <c r="C11" s="494">
        <v>15110119.090000002</v>
      </c>
    </row>
    <row r="12" spans="1:3" x14ac:dyDescent="0.25">
      <c r="A12" s="390">
        <v>210012</v>
      </c>
      <c r="B12" s="390" t="s">
        <v>580</v>
      </c>
      <c r="C12" s="494">
        <v>14180752.130000001</v>
      </c>
    </row>
    <row r="13" spans="1:3" x14ac:dyDescent="0.25">
      <c r="A13" s="390">
        <v>210015</v>
      </c>
      <c r="B13" s="390" t="s">
        <v>547</v>
      </c>
      <c r="C13" s="494">
        <v>18457287.919999998</v>
      </c>
    </row>
    <row r="14" spans="1:3" x14ac:dyDescent="0.25">
      <c r="A14" s="390">
        <v>210016</v>
      </c>
      <c r="B14" s="390" t="s">
        <v>548</v>
      </c>
      <c r="C14" s="494">
        <v>7357467.6699999999</v>
      </c>
    </row>
    <row r="15" spans="1:3" x14ac:dyDescent="0.25">
      <c r="A15" s="390">
        <v>210017</v>
      </c>
      <c r="B15" s="390" t="s">
        <v>549</v>
      </c>
      <c r="C15" s="494">
        <v>4078069.6436377866</v>
      </c>
    </row>
    <row r="16" spans="1:3" x14ac:dyDescent="0.25">
      <c r="A16" s="390">
        <v>210018</v>
      </c>
      <c r="B16" s="390" t="s">
        <v>550</v>
      </c>
      <c r="C16" s="494">
        <v>6420791.2400000002</v>
      </c>
    </row>
    <row r="17" spans="1:3" x14ac:dyDescent="0.25">
      <c r="A17" s="390">
        <v>210019</v>
      </c>
      <c r="B17" s="390" t="s">
        <v>551</v>
      </c>
      <c r="C17" s="494">
        <v>13170300</v>
      </c>
    </row>
    <row r="18" spans="1:3" x14ac:dyDescent="0.25">
      <c r="A18" s="390">
        <v>210022</v>
      </c>
      <c r="B18" s="390" t="s">
        <v>161</v>
      </c>
      <c r="C18" s="494">
        <v>8728792.0000000019</v>
      </c>
    </row>
    <row r="19" spans="1:3" x14ac:dyDescent="0.25">
      <c r="A19" s="390">
        <v>210023</v>
      </c>
      <c r="B19" s="390" t="s">
        <v>552</v>
      </c>
      <c r="C19" s="494">
        <v>4392498.8599999994</v>
      </c>
    </row>
    <row r="20" spans="1:3" x14ac:dyDescent="0.25">
      <c r="A20" s="390">
        <v>210024</v>
      </c>
      <c r="B20" s="390" t="s">
        <v>132</v>
      </c>
      <c r="C20" s="494">
        <v>10323672.640000001</v>
      </c>
    </row>
    <row r="21" spans="1:3" x14ac:dyDescent="0.25">
      <c r="A21" s="390">
        <v>210027</v>
      </c>
      <c r="B21" s="390" t="s">
        <v>553</v>
      </c>
      <c r="C21" s="494">
        <v>14882200</v>
      </c>
    </row>
    <row r="22" spans="1:3" x14ac:dyDescent="0.25">
      <c r="A22" s="390">
        <v>210028</v>
      </c>
      <c r="B22" s="390" t="s">
        <v>451</v>
      </c>
      <c r="C22" s="494">
        <v>5530383.4699999997</v>
      </c>
    </row>
    <row r="23" spans="1:3" x14ac:dyDescent="0.25">
      <c r="A23" s="390">
        <v>210029</v>
      </c>
      <c r="B23" s="390" t="s">
        <v>554</v>
      </c>
      <c r="C23" s="494">
        <v>24377000</v>
      </c>
    </row>
    <row r="24" spans="1:3" x14ac:dyDescent="0.25">
      <c r="A24" s="390">
        <v>210030</v>
      </c>
      <c r="B24" s="390" t="s">
        <v>555</v>
      </c>
      <c r="C24" s="494">
        <v>605000</v>
      </c>
    </row>
    <row r="25" spans="1:3" x14ac:dyDescent="0.25">
      <c r="A25" s="390">
        <v>210032</v>
      </c>
      <c r="B25" s="390" t="s">
        <v>205</v>
      </c>
      <c r="C25" s="494">
        <v>2318500</v>
      </c>
    </row>
    <row r="26" spans="1:3" x14ac:dyDescent="0.25">
      <c r="A26" s="390">
        <v>210033</v>
      </c>
      <c r="B26" s="390" t="s">
        <v>556</v>
      </c>
      <c r="C26" s="494">
        <v>3256036.76</v>
      </c>
    </row>
    <row r="27" spans="1:3" x14ac:dyDescent="0.25">
      <c r="A27" s="390">
        <v>210034</v>
      </c>
      <c r="B27" s="390" t="s">
        <v>557</v>
      </c>
      <c r="C27" s="494">
        <v>9906516.5599999987</v>
      </c>
    </row>
    <row r="28" spans="1:3" x14ac:dyDescent="0.25">
      <c r="A28" s="390">
        <v>210035</v>
      </c>
      <c r="B28" s="390" t="s">
        <v>558</v>
      </c>
      <c r="C28" s="494">
        <v>2754000</v>
      </c>
    </row>
    <row r="29" spans="1:3" x14ac:dyDescent="0.25">
      <c r="A29" s="390">
        <v>210037</v>
      </c>
      <c r="B29" s="390" t="s">
        <v>559</v>
      </c>
      <c r="C29" s="494">
        <v>4626000</v>
      </c>
    </row>
    <row r="30" spans="1:3" x14ac:dyDescent="0.25">
      <c r="A30" s="390">
        <v>210038</v>
      </c>
      <c r="B30" s="390" t="s">
        <v>560</v>
      </c>
      <c r="C30" s="494">
        <v>4181000</v>
      </c>
    </row>
    <row r="31" spans="1:3" x14ac:dyDescent="0.25">
      <c r="A31" s="390">
        <v>210039</v>
      </c>
      <c r="B31" s="390" t="s">
        <v>483</v>
      </c>
      <c r="C31" s="494">
        <v>3148670.0300000003</v>
      </c>
    </row>
    <row r="32" spans="1:3" x14ac:dyDescent="0.25">
      <c r="A32" s="390">
        <v>210040</v>
      </c>
      <c r="B32" s="390" t="s">
        <v>561</v>
      </c>
      <c r="C32" s="494">
        <v>4652036</v>
      </c>
    </row>
    <row r="33" spans="1:3" x14ac:dyDescent="0.25">
      <c r="A33" s="390">
        <v>210043</v>
      </c>
      <c r="B33" s="390" t="s">
        <v>562</v>
      </c>
      <c r="C33" s="494">
        <v>6370000</v>
      </c>
    </row>
    <row r="34" spans="1:3" x14ac:dyDescent="0.25">
      <c r="A34" s="390">
        <v>210044</v>
      </c>
      <c r="B34" s="390" t="s">
        <v>213</v>
      </c>
      <c r="C34" s="494">
        <v>3403027</v>
      </c>
    </row>
    <row r="35" spans="1:3" x14ac:dyDescent="0.25">
      <c r="A35" s="390">
        <v>210045</v>
      </c>
      <c r="B35" s="390" t="s">
        <v>215</v>
      </c>
      <c r="C35" s="494">
        <v>177500</v>
      </c>
    </row>
    <row r="36" spans="1:3" x14ac:dyDescent="0.25">
      <c r="A36" s="390">
        <v>210048</v>
      </c>
      <c r="B36" s="390" t="s">
        <v>563</v>
      </c>
      <c r="C36" s="494">
        <v>8132000</v>
      </c>
    </row>
    <row r="37" spans="1:3" x14ac:dyDescent="0.25">
      <c r="A37" s="390">
        <v>210049</v>
      </c>
      <c r="B37" s="390" t="s">
        <v>564</v>
      </c>
      <c r="C37" s="494">
        <v>3188000</v>
      </c>
    </row>
    <row r="38" spans="1:3" x14ac:dyDescent="0.25">
      <c r="A38" s="390">
        <v>210051</v>
      </c>
      <c r="B38" s="390" t="s">
        <v>565</v>
      </c>
      <c r="C38" s="494">
        <v>15410045.710000001</v>
      </c>
    </row>
    <row r="39" spans="1:3" x14ac:dyDescent="0.25">
      <c r="A39" s="390">
        <v>210056</v>
      </c>
      <c r="B39" s="394" t="s">
        <v>227</v>
      </c>
      <c r="C39" s="494">
        <v>9833762.040000001</v>
      </c>
    </row>
    <row r="40" spans="1:3" x14ac:dyDescent="0.25">
      <c r="A40" s="390">
        <v>210057</v>
      </c>
      <c r="B40" s="394" t="s">
        <v>566</v>
      </c>
      <c r="C40" s="494">
        <v>12104066.290000003</v>
      </c>
    </row>
    <row r="41" spans="1:3" x14ac:dyDescent="0.25">
      <c r="A41" s="390">
        <v>210058</v>
      </c>
      <c r="B41" s="394" t="s">
        <v>567</v>
      </c>
      <c r="C41" s="494">
        <v>1357000</v>
      </c>
    </row>
    <row r="42" spans="1:3" x14ac:dyDescent="0.25">
      <c r="A42" s="390">
        <v>210060</v>
      </c>
      <c r="B42" s="394" t="s">
        <v>568</v>
      </c>
      <c r="C42" s="494">
        <v>2483774.9999999995</v>
      </c>
    </row>
    <row r="43" spans="1:3" x14ac:dyDescent="0.25">
      <c r="A43" s="390">
        <v>210061</v>
      </c>
      <c r="B43" s="394" t="s">
        <v>233</v>
      </c>
      <c r="C43" s="494">
        <v>871530.79</v>
      </c>
    </row>
    <row r="44" spans="1:3" x14ac:dyDescent="0.25">
      <c r="A44" s="390">
        <v>210062</v>
      </c>
      <c r="B44" s="394" t="s">
        <v>506</v>
      </c>
      <c r="C44" s="494">
        <v>10205335.66</v>
      </c>
    </row>
    <row r="45" spans="1:3" x14ac:dyDescent="0.25">
      <c r="A45" s="390">
        <v>210063</v>
      </c>
      <c r="B45" s="394" t="s">
        <v>569</v>
      </c>
      <c r="C45" s="494">
        <v>5012784.78</v>
      </c>
    </row>
    <row r="46" spans="1:3" x14ac:dyDescent="0.25">
      <c r="A46" s="390">
        <v>210064</v>
      </c>
      <c r="B46" s="394" t="s">
        <v>570</v>
      </c>
      <c r="C46" s="494">
        <v>2070826.0300000003</v>
      </c>
    </row>
    <row r="47" spans="1:3" x14ac:dyDescent="0.25">
      <c r="A47" s="390">
        <v>210065</v>
      </c>
      <c r="B47" s="394" t="s">
        <v>508</v>
      </c>
      <c r="C47" s="494">
        <v>6240517.0691684578</v>
      </c>
    </row>
    <row r="48" spans="1:3" x14ac:dyDescent="0.25">
      <c r="A48" s="390">
        <v>213300</v>
      </c>
      <c r="B48" s="394" t="s">
        <v>193</v>
      </c>
      <c r="C48" s="494">
        <v>107672.69000000002</v>
      </c>
    </row>
    <row r="49" spans="1:3" x14ac:dyDescent="0.25">
      <c r="A49" s="390">
        <v>214000</v>
      </c>
      <c r="B49" s="394" t="s">
        <v>571</v>
      </c>
      <c r="C49" s="494">
        <v>7956432.5200000005</v>
      </c>
    </row>
    <row r="50" spans="1:3" x14ac:dyDescent="0.25">
      <c r="A50" s="390">
        <v>214020</v>
      </c>
      <c r="B50" s="394" t="s">
        <v>572</v>
      </c>
      <c r="C50" s="494">
        <v>88700</v>
      </c>
    </row>
    <row r="51" spans="1:3" x14ac:dyDescent="0.25">
      <c r="A51" s="390">
        <v>213029</v>
      </c>
      <c r="B51" s="394" t="s">
        <v>573</v>
      </c>
      <c r="C51" s="494">
        <v>0</v>
      </c>
    </row>
    <row r="52" spans="1:3" x14ac:dyDescent="0.25">
      <c r="A52" s="607" t="s">
        <v>167</v>
      </c>
      <c r="B52" s="608"/>
      <c r="C52" s="410">
        <f>SUM(C3:C51)</f>
        <v>449847380.030083</v>
      </c>
    </row>
  </sheetData>
  <mergeCells count="1">
    <mergeCell ref="A52:B52"/>
  </mergeCells>
  <pageMargins left="0.7" right="0.7" top="0.75" bottom="0.75" header="0.3" footer="0.3"/>
  <pageSetup orientation="portrait" horizontalDpi="4294967295" verticalDpi="4294967295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99B8-E8AD-4243-B98D-E7D133275F7B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63" style="8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483</v>
      </c>
      <c r="D5" s="632"/>
      <c r="E5" s="632"/>
      <c r="F5" s="13"/>
    </row>
    <row r="6" spans="1:8" ht="18" customHeight="1" x14ac:dyDescent="0.25">
      <c r="B6" s="11" t="s">
        <v>405</v>
      </c>
      <c r="C6" s="14">
        <v>210039</v>
      </c>
      <c r="D6" s="14"/>
      <c r="E6" s="14"/>
      <c r="F6" s="15"/>
    </row>
    <row r="7" spans="1:8" ht="18" customHeight="1" x14ac:dyDescent="0.25">
      <c r="B7" s="11" t="s">
        <v>406</v>
      </c>
      <c r="C7" s="16">
        <v>1059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2" t="s">
        <v>484</v>
      </c>
      <c r="D9" s="632"/>
      <c r="E9" s="632"/>
      <c r="F9" s="13"/>
    </row>
    <row r="10" spans="1:8" ht="18" customHeight="1" x14ac:dyDescent="0.25">
      <c r="B10" s="11" t="s">
        <v>408</v>
      </c>
      <c r="C10" s="20">
        <v>4105358233</v>
      </c>
      <c r="D10" s="20"/>
      <c r="E10" s="20"/>
      <c r="F10" s="21"/>
    </row>
    <row r="11" spans="1:8" ht="18" customHeight="1" x14ac:dyDescent="0.25">
      <c r="B11" s="11" t="s">
        <v>409</v>
      </c>
      <c r="C11" s="631" t="s">
        <v>485</v>
      </c>
      <c r="D11" s="631"/>
      <c r="E11" s="63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2166181.6016794941</v>
      </c>
      <c r="E18" s="27"/>
      <c r="F18" s="27"/>
      <c r="G18" s="27">
        <v>2108883.7735352661</v>
      </c>
      <c r="H18" s="28">
        <v>57297.828144228086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379902</v>
      </c>
      <c r="E21" s="67">
        <v>135428</v>
      </c>
      <c r="F21" s="67"/>
      <c r="G21" s="61">
        <v>34919</v>
      </c>
      <c r="H21" s="31">
        <f>(D21+E21)-F21-G21</f>
        <v>480411</v>
      </c>
    </row>
    <row r="22" spans="1:8" ht="18" customHeight="1" x14ac:dyDescent="0.25">
      <c r="A22" s="11" t="s">
        <v>9</v>
      </c>
      <c r="B22" s="8" t="s">
        <v>10</v>
      </c>
      <c r="D22" s="61">
        <v>8489</v>
      </c>
      <c r="E22" s="67">
        <v>4458</v>
      </c>
      <c r="F22" s="67"/>
      <c r="G22" s="61"/>
      <c r="H22" s="31">
        <f t="shared" ref="H22:H34" si="0">(D22+E22)-F22-G22</f>
        <v>12947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15766</v>
      </c>
      <c r="E24" s="67">
        <v>5077</v>
      </c>
      <c r="F24" s="67"/>
      <c r="G24" s="61">
        <v>20478</v>
      </c>
      <c r="H24" s="31">
        <f t="shared" si="0"/>
        <v>365</v>
      </c>
    </row>
    <row r="25" spans="1:8" ht="18" customHeight="1" x14ac:dyDescent="0.25">
      <c r="A25" s="11" t="s">
        <v>15</v>
      </c>
      <c r="B25" s="8" t="s">
        <v>16</v>
      </c>
      <c r="D25" s="61">
        <v>2270</v>
      </c>
      <c r="E25" s="67">
        <v>731</v>
      </c>
      <c r="F25" s="67"/>
      <c r="G25" s="61"/>
      <c r="H25" s="31">
        <f t="shared" si="0"/>
        <v>3001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56403</v>
      </c>
      <c r="E28" s="67">
        <v>18173</v>
      </c>
      <c r="F28" s="67"/>
      <c r="G28" s="61"/>
      <c r="H28" s="31">
        <f t="shared" si="0"/>
        <v>74576</v>
      </c>
    </row>
    <row r="29" spans="1:8" ht="18" customHeight="1" x14ac:dyDescent="0.25">
      <c r="A29" s="11" t="s">
        <v>23</v>
      </c>
      <c r="B29" s="8" t="s">
        <v>24</v>
      </c>
      <c r="D29" s="61">
        <v>77588</v>
      </c>
      <c r="E29" s="67">
        <v>59502</v>
      </c>
      <c r="F29" s="67"/>
      <c r="G29" s="61"/>
      <c r="H29" s="31">
        <f t="shared" si="0"/>
        <v>137090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540418</v>
      </c>
      <c r="E36" s="31">
        <f t="shared" si="1"/>
        <v>223369</v>
      </c>
      <c r="F36" s="31">
        <f>SUM(F21:F34)</f>
        <v>0</v>
      </c>
      <c r="G36" s="31">
        <f t="shared" si="1"/>
        <v>55397</v>
      </c>
      <c r="H36" s="31">
        <f t="shared" si="1"/>
        <v>708390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/>
      <c r="E41" s="67"/>
      <c r="F41" s="67"/>
      <c r="G41" s="61"/>
      <c r="H41" s="31">
        <f t="shared" ref="H41:H47" si="2">(D41+E41)-F41-G41</f>
        <v>0</v>
      </c>
    </row>
    <row r="42" spans="1:8" ht="18" customHeight="1" x14ac:dyDescent="0.25">
      <c r="A42" s="11" t="s">
        <v>34</v>
      </c>
      <c r="B42" s="8" t="s">
        <v>35</v>
      </c>
      <c r="D42" s="61">
        <v>52481</v>
      </c>
      <c r="E42" s="67">
        <v>40253</v>
      </c>
      <c r="F42" s="67"/>
      <c r="G42" s="61"/>
      <c r="H42" s="31">
        <f t="shared" si="2"/>
        <v>92734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52481</v>
      </c>
      <c r="E49" s="31">
        <f t="shared" si="3"/>
        <v>40253</v>
      </c>
      <c r="F49" s="31">
        <f>SUM(F40:F47)</f>
        <v>0</v>
      </c>
      <c r="G49" s="31">
        <f t="shared" si="3"/>
        <v>0</v>
      </c>
      <c r="H49" s="31">
        <f t="shared" si="3"/>
        <v>92734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76"/>
      <c r="E53" s="76"/>
      <c r="F53" s="76"/>
      <c r="G53" s="76"/>
      <c r="H53" s="31">
        <f>(D53+E53)-F53-G53</f>
        <v>0</v>
      </c>
    </row>
    <row r="54" spans="1:8" ht="18" customHeight="1" x14ac:dyDescent="0.25">
      <c r="A54" s="11" t="s">
        <v>44</v>
      </c>
      <c r="B54" s="41" t="s">
        <v>486</v>
      </c>
      <c r="D54" s="61">
        <v>684086</v>
      </c>
      <c r="E54" s="67">
        <v>524626</v>
      </c>
      <c r="F54" s="67"/>
      <c r="G54" s="61">
        <v>104261</v>
      </c>
      <c r="H54" s="31">
        <f t="shared" ref="H54:H62" si="4">(D54+E54)-F54-G54</f>
        <v>1104451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684086</v>
      </c>
      <c r="E64" s="31">
        <f t="shared" ref="E64:G64" si="5">SUM(E53:E62)</f>
        <v>524626</v>
      </c>
      <c r="F64" s="31">
        <f t="shared" si="5"/>
        <v>0</v>
      </c>
      <c r="G64" s="31">
        <f t="shared" si="5"/>
        <v>104261</v>
      </c>
      <c r="H64" s="31">
        <f>SUM(H53:H62)</f>
        <v>1104451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28688</v>
      </c>
      <c r="E77" s="54"/>
      <c r="F77" s="86"/>
      <c r="G77" s="61"/>
      <c r="H77" s="31">
        <f>(D77-F77-G77)</f>
        <v>28688</v>
      </c>
    </row>
    <row r="78" spans="1:10" ht="18" customHeight="1" x14ac:dyDescent="0.25">
      <c r="A78" s="11" t="s">
        <v>63</v>
      </c>
      <c r="B78" s="8" t="s">
        <v>64</v>
      </c>
      <c r="D78" s="61">
        <v>15890</v>
      </c>
      <c r="E78" s="54"/>
      <c r="F78" s="86"/>
      <c r="G78" s="61"/>
      <c r="H78" s="31">
        <f t="shared" ref="H78:H80" si="8">(D78-F78-G78)</f>
        <v>15890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44578</v>
      </c>
      <c r="E82" s="56"/>
      <c r="F82" s="31">
        <f t="shared" si="9"/>
        <v>0</v>
      </c>
      <c r="G82" s="31">
        <f t="shared" si="9"/>
        <v>0</v>
      </c>
      <c r="H82" s="31">
        <f t="shared" si="9"/>
        <v>44578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10350</v>
      </c>
      <c r="E88" s="67">
        <v>3335</v>
      </c>
      <c r="F88" s="67"/>
      <c r="G88" s="61"/>
      <c r="H88" s="31">
        <f t="shared" si="10"/>
        <v>13685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>
        <v>16076</v>
      </c>
      <c r="E90" s="67">
        <v>5180</v>
      </c>
      <c r="F90" s="67"/>
      <c r="G90" s="61"/>
      <c r="H90" s="31">
        <f t="shared" si="10"/>
        <v>21256</v>
      </c>
    </row>
    <row r="91" spans="1:8" ht="18" customHeight="1" x14ac:dyDescent="0.25">
      <c r="A91" s="11" t="s">
        <v>80</v>
      </c>
      <c r="B91" s="8" t="s">
        <v>81</v>
      </c>
      <c r="D91" s="61">
        <v>31001</v>
      </c>
      <c r="E91" s="67">
        <v>9982</v>
      </c>
      <c r="F91" s="67"/>
      <c r="G91" s="61"/>
      <c r="H91" s="31">
        <f t="shared" si="10"/>
        <v>40983</v>
      </c>
    </row>
    <row r="92" spans="1:8" ht="18" customHeight="1" x14ac:dyDescent="0.25">
      <c r="A92" s="11" t="s">
        <v>82</v>
      </c>
      <c r="B92" s="8" t="s">
        <v>83</v>
      </c>
      <c r="D92" s="92">
        <v>35109</v>
      </c>
      <c r="E92" s="67">
        <v>11304</v>
      </c>
      <c r="F92" s="93"/>
      <c r="G92" s="92"/>
      <c r="H92" s="31">
        <f t="shared" si="10"/>
        <v>46413</v>
      </c>
    </row>
    <row r="93" spans="1:8" ht="18" customHeight="1" x14ac:dyDescent="0.25">
      <c r="A93" s="11" t="s">
        <v>84</v>
      </c>
      <c r="B93" s="8" t="s">
        <v>85</v>
      </c>
      <c r="D93" s="61">
        <v>2483</v>
      </c>
      <c r="E93" s="67">
        <v>800</v>
      </c>
      <c r="F93" s="67"/>
      <c r="G93" s="61"/>
      <c r="H93" s="31">
        <f t="shared" si="10"/>
        <v>3283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95019</v>
      </c>
      <c r="E98" s="31">
        <f t="shared" si="11"/>
        <v>30601</v>
      </c>
      <c r="F98" s="31">
        <f t="shared" si="11"/>
        <v>0</v>
      </c>
      <c r="G98" s="31">
        <f t="shared" si="11"/>
        <v>0</v>
      </c>
      <c r="H98" s="31">
        <f t="shared" si="11"/>
        <v>125620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2705</v>
      </c>
      <c r="E102" s="67">
        <v>871</v>
      </c>
      <c r="F102" s="67"/>
      <c r="G102" s="61"/>
      <c r="H102" s="31">
        <f>(D102+E102)-F102-G102</f>
        <v>3576</v>
      </c>
    </row>
    <row r="103" spans="1:8" ht="18" customHeight="1" x14ac:dyDescent="0.25">
      <c r="A103" s="11" t="s">
        <v>91</v>
      </c>
      <c r="B103" s="8" t="s">
        <v>92</v>
      </c>
      <c r="D103" s="61">
        <v>53607</v>
      </c>
      <c r="E103" s="67">
        <v>41116</v>
      </c>
      <c r="F103" s="67"/>
      <c r="G103" s="61"/>
      <c r="H103" s="31">
        <f t="shared" ref="H103:H106" si="12">(D103+E103)-F103-G103</f>
        <v>94723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56312</v>
      </c>
      <c r="E108" s="31">
        <f t="shared" si="13"/>
        <v>41987</v>
      </c>
      <c r="F108" s="31">
        <f t="shared" si="13"/>
        <v>0</v>
      </c>
      <c r="G108" s="31">
        <f t="shared" si="13"/>
        <v>0</v>
      </c>
      <c r="H108" s="31">
        <f t="shared" si="13"/>
        <v>98299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3149123</v>
      </c>
      <c r="G111" s="61"/>
      <c r="H111" s="31">
        <f>F111-G111</f>
        <v>3149123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0.76700000000000002</v>
      </c>
      <c r="F114" s="62" t="s">
        <v>280</v>
      </c>
      <c r="G114" s="63">
        <v>0.32200000000000001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161137877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2126530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163264407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164446825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-1182419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240451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-941968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540418</v>
      </c>
      <c r="E141" s="68">
        <f t="shared" si="16"/>
        <v>223369</v>
      </c>
      <c r="F141" s="68">
        <f>F36</f>
        <v>0</v>
      </c>
      <c r="G141" s="68">
        <f t="shared" si="16"/>
        <v>55397</v>
      </c>
      <c r="H141" s="68">
        <f t="shared" si="16"/>
        <v>708390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52481</v>
      </c>
      <c r="E142" s="68">
        <f t="shared" si="17"/>
        <v>40253</v>
      </c>
      <c r="F142" s="68">
        <f>F49</f>
        <v>0</v>
      </c>
      <c r="G142" s="68">
        <f t="shared" si="17"/>
        <v>0</v>
      </c>
      <c r="H142" s="68">
        <f t="shared" si="17"/>
        <v>92734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684086</v>
      </c>
      <c r="E143" s="68">
        <f t="shared" si="18"/>
        <v>524626</v>
      </c>
      <c r="F143" s="68">
        <f>F64</f>
        <v>0</v>
      </c>
      <c r="G143" s="68">
        <f t="shared" si="18"/>
        <v>104261</v>
      </c>
      <c r="H143" s="68">
        <f t="shared" si="18"/>
        <v>1104451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44578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44578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95019</v>
      </c>
      <c r="E146" s="68">
        <f t="shared" si="21"/>
        <v>30601</v>
      </c>
      <c r="F146" s="68">
        <f>F98</f>
        <v>0</v>
      </c>
      <c r="G146" s="68">
        <f t="shared" si="21"/>
        <v>0</v>
      </c>
      <c r="H146" s="68">
        <f t="shared" si="21"/>
        <v>125620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56312</v>
      </c>
      <c r="E147" s="31">
        <f t="shared" si="22"/>
        <v>41987</v>
      </c>
      <c r="F147" s="31">
        <f>F108</f>
        <v>0</v>
      </c>
      <c r="G147" s="31">
        <f t="shared" si="22"/>
        <v>0</v>
      </c>
      <c r="H147" s="31">
        <f t="shared" si="22"/>
        <v>98299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3149123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2166181.6016794941</v>
      </c>
      <c r="E150" s="31">
        <f>E18</f>
        <v>0</v>
      </c>
      <c r="F150" s="31">
        <f>F18</f>
        <v>0</v>
      </c>
      <c r="G150" s="31">
        <f>G18</f>
        <v>2108883.7735352661</v>
      </c>
      <c r="H150" s="31">
        <f>H18</f>
        <v>57297.828144228086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3639075.6016794941</v>
      </c>
      <c r="E152" s="70">
        <f t="shared" si="24"/>
        <v>860836</v>
      </c>
      <c r="F152" s="70">
        <f t="shared" si="24"/>
        <v>0</v>
      </c>
      <c r="G152" s="70">
        <f t="shared" si="24"/>
        <v>2268541.7735352661</v>
      </c>
      <c r="H152" s="70">
        <f t="shared" si="24"/>
        <v>5380492.8281442281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3.2718739496151589E-2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-5.7119698632482505</v>
      </c>
    </row>
  </sheetData>
  <mergeCells count="5">
    <mergeCell ref="C2:D2"/>
    <mergeCell ref="C5:E5"/>
    <mergeCell ref="C9:E9"/>
    <mergeCell ref="C11:E11"/>
    <mergeCell ref="B13:D13"/>
  </mergeCells>
  <hyperlinks>
    <hyperlink ref="C11" r:id="rId1" xr:uid="{BA1F6092-FCA1-42A8-BB49-FF93596320C7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A923-71CB-4869-A7A4-90ADA9D45872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42578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57" t="s">
        <v>211</v>
      </c>
      <c r="D5" s="657"/>
      <c r="E5" s="12"/>
      <c r="F5" s="13"/>
    </row>
    <row r="6" spans="1:8" ht="18" customHeight="1" x14ac:dyDescent="0.25">
      <c r="B6" s="11" t="s">
        <v>405</v>
      </c>
      <c r="C6" s="244">
        <v>210040</v>
      </c>
      <c r="D6" s="187" t="s">
        <v>443</v>
      </c>
      <c r="E6" s="14"/>
      <c r="F6" s="15"/>
    </row>
    <row r="7" spans="1:8" ht="18" customHeight="1" x14ac:dyDescent="0.25">
      <c r="B7" s="11" t="s">
        <v>406</v>
      </c>
      <c r="C7" s="245">
        <v>1544</v>
      </c>
      <c r="D7" s="187" t="s">
        <v>443</v>
      </c>
      <c r="E7" s="16"/>
      <c r="F7" s="17"/>
    </row>
    <row r="8" spans="1:8" ht="18" customHeight="1" x14ac:dyDescent="0.25">
      <c r="C8" s="246" t="s">
        <v>443</v>
      </c>
      <c r="D8" s="224" t="s">
        <v>443</v>
      </c>
      <c r="E8" s="18"/>
      <c r="F8" s="19"/>
    </row>
    <row r="9" spans="1:8" ht="18" customHeight="1" x14ac:dyDescent="0.25">
      <c r="B9" s="11" t="s">
        <v>407</v>
      </c>
      <c r="C9" s="247" t="s">
        <v>308</v>
      </c>
      <c r="D9" s="124" t="s">
        <v>443</v>
      </c>
      <c r="E9" s="12"/>
      <c r="F9" s="13"/>
    </row>
    <row r="10" spans="1:8" ht="18" customHeight="1" x14ac:dyDescent="0.25">
      <c r="B10" s="11" t="s">
        <v>408</v>
      </c>
      <c r="C10" s="658" t="s">
        <v>309</v>
      </c>
      <c r="D10" s="658"/>
      <c r="E10" s="20"/>
      <c r="F10" s="21"/>
    </row>
    <row r="11" spans="1:8" ht="18" customHeight="1" x14ac:dyDescent="0.25">
      <c r="B11" s="11" t="s">
        <v>409</v>
      </c>
      <c r="C11" s="659" t="s">
        <v>310</v>
      </c>
      <c r="D11" s="659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3748902.5518249068</v>
      </c>
      <c r="E18" s="27"/>
      <c r="F18" s="27"/>
      <c r="G18" s="27">
        <v>3649740.0559485783</v>
      </c>
      <c r="H18" s="28">
        <v>99162.495876328554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f>121102-2772</f>
        <v>118330</v>
      </c>
      <c r="E21" s="67">
        <v>11257</v>
      </c>
      <c r="F21" s="67"/>
      <c r="G21" s="61"/>
      <c r="H21" s="31">
        <f>(D21+E21)-F21-G21</f>
        <v>129587</v>
      </c>
    </row>
    <row r="22" spans="1:8" ht="18" customHeight="1" x14ac:dyDescent="0.25">
      <c r="A22" s="11" t="s">
        <v>9</v>
      </c>
      <c r="B22" s="8" t="s">
        <v>10</v>
      </c>
      <c r="D22" s="61">
        <v>2772</v>
      </c>
      <c r="E22" s="67"/>
      <c r="F22" s="67"/>
      <c r="G22" s="61"/>
      <c r="H22" s="31">
        <f t="shared" ref="H22:H34" si="0">(D22+E22)-F22-G22</f>
        <v>2772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141143</v>
      </c>
      <c r="E24" s="67">
        <v>16937</v>
      </c>
      <c r="F24" s="67"/>
      <c r="G24" s="61"/>
      <c r="H24" s="31">
        <f t="shared" si="0"/>
        <v>158080</v>
      </c>
    </row>
    <row r="25" spans="1:8" ht="18" customHeight="1" x14ac:dyDescent="0.25">
      <c r="A25" s="11" t="s">
        <v>15</v>
      </c>
      <c r="B25" s="8" t="s">
        <v>16</v>
      </c>
      <c r="D25" s="61">
        <v>96189</v>
      </c>
      <c r="E25" s="67">
        <v>57713</v>
      </c>
      <c r="F25" s="67"/>
      <c r="G25" s="61"/>
      <c r="H25" s="31">
        <f t="shared" si="0"/>
        <v>153902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f>5462578+69169</f>
        <v>5531747</v>
      </c>
      <c r="E29" s="67">
        <v>1376024</v>
      </c>
      <c r="F29" s="67"/>
      <c r="G29" s="61">
        <v>1131024</v>
      </c>
      <c r="H29" s="31">
        <f t="shared" si="0"/>
        <v>5776747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5890181</v>
      </c>
      <c r="E36" s="31">
        <f t="shared" si="1"/>
        <v>1461931</v>
      </c>
      <c r="F36" s="31">
        <f>SUM(F21:F34)</f>
        <v>0</v>
      </c>
      <c r="G36" s="31">
        <f t="shared" si="1"/>
        <v>1131024</v>
      </c>
      <c r="H36" s="31">
        <f t="shared" si="1"/>
        <v>6221088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>
        <v>19438</v>
      </c>
      <c r="E41" s="67">
        <v>11663</v>
      </c>
      <c r="F41" s="67"/>
      <c r="G41" s="61"/>
      <c r="H41" s="31">
        <f t="shared" ref="H41:H47" si="2">(D41+E41)-F41-G41</f>
        <v>31101</v>
      </c>
    </row>
    <row r="42" spans="1:8" ht="18" customHeight="1" x14ac:dyDescent="0.25">
      <c r="A42" s="11" t="s">
        <v>34</v>
      </c>
      <c r="B42" s="8" t="s">
        <v>35</v>
      </c>
      <c r="D42" s="61">
        <v>720843</v>
      </c>
      <c r="E42" s="67">
        <v>432506</v>
      </c>
      <c r="F42" s="67"/>
      <c r="G42" s="61"/>
      <c r="H42" s="31">
        <f t="shared" si="2"/>
        <v>1153349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740281</v>
      </c>
      <c r="E49" s="31">
        <f t="shared" si="3"/>
        <v>444169</v>
      </c>
      <c r="F49" s="31">
        <f>SUM(F40:F47)</f>
        <v>0</v>
      </c>
      <c r="G49" s="31">
        <f t="shared" si="3"/>
        <v>0</v>
      </c>
      <c r="H49" s="31">
        <f t="shared" si="3"/>
        <v>1184450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12045296</v>
      </c>
      <c r="E53" s="67">
        <v>4460236</v>
      </c>
      <c r="F53" s="67"/>
      <c r="G53" s="61">
        <v>6846279</v>
      </c>
      <c r="H53" s="31">
        <f>(D53+E53)-F53-G53</f>
        <v>9659253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12045296</v>
      </c>
      <c r="E64" s="31">
        <f t="shared" ref="E64:G64" si="5">SUM(E53:E62)</f>
        <v>4460236</v>
      </c>
      <c r="F64" s="31">
        <f t="shared" si="5"/>
        <v>0</v>
      </c>
      <c r="G64" s="31">
        <f t="shared" si="5"/>
        <v>6846279</v>
      </c>
      <c r="H64" s="31">
        <f>SUM(H53:H62)</f>
        <v>9659253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>
        <v>59901</v>
      </c>
      <c r="E69" s="67">
        <v>35941</v>
      </c>
      <c r="F69" s="67"/>
      <c r="G69" s="90">
        <v>38021</v>
      </c>
      <c r="H69" s="31">
        <f t="shared" ref="H69:H72" si="6">(D69+E69)-F69-G69</f>
        <v>57821</v>
      </c>
    </row>
    <row r="70" spans="1:10" ht="18" customHeight="1" x14ac:dyDescent="0.25">
      <c r="A70" s="11" t="s">
        <v>58</v>
      </c>
      <c r="B70" s="41" t="s">
        <v>362</v>
      </c>
      <c r="C70" s="10"/>
      <c r="D70" s="88">
        <v>100107</v>
      </c>
      <c r="E70" s="67">
        <v>60064</v>
      </c>
      <c r="F70" s="89"/>
      <c r="G70" s="88"/>
      <c r="H70" s="31">
        <f t="shared" si="6"/>
        <v>160171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160008</v>
      </c>
      <c r="E74" s="53">
        <f t="shared" si="7"/>
        <v>96005</v>
      </c>
      <c r="F74" s="53">
        <f t="shared" si="7"/>
        <v>0</v>
      </c>
      <c r="G74" s="31">
        <f t="shared" si="7"/>
        <v>38021</v>
      </c>
      <c r="H74" s="31">
        <f t="shared" si="7"/>
        <v>217992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169060</v>
      </c>
      <c r="E77" s="54"/>
      <c r="F77" s="86"/>
      <c r="G77" s="61"/>
      <c r="H77" s="31">
        <f>(D77-F77-G77)</f>
        <v>169060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169060</v>
      </c>
      <c r="E82" s="56"/>
      <c r="F82" s="31">
        <f t="shared" si="9"/>
        <v>0</v>
      </c>
      <c r="G82" s="31">
        <f t="shared" si="9"/>
        <v>0</v>
      </c>
      <c r="H82" s="31">
        <f t="shared" si="9"/>
        <v>169060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1459459</v>
      </c>
      <c r="E88" s="67">
        <v>861321</v>
      </c>
      <c r="F88" s="67"/>
      <c r="G88" s="61">
        <v>1496283</v>
      </c>
      <c r="H88" s="31">
        <f t="shared" si="10"/>
        <v>824497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43820</v>
      </c>
      <c r="E91" s="67">
        <v>5258</v>
      </c>
      <c r="F91" s="67"/>
      <c r="G91" s="61">
        <v>43819</v>
      </c>
      <c r="H91" s="31">
        <f t="shared" si="10"/>
        <v>5259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1503279</v>
      </c>
      <c r="E98" s="31">
        <f t="shared" si="11"/>
        <v>866579</v>
      </c>
      <c r="F98" s="31">
        <f t="shared" si="11"/>
        <v>0</v>
      </c>
      <c r="G98" s="31">
        <f t="shared" si="11"/>
        <v>1540102</v>
      </c>
      <c r="H98" s="31">
        <f t="shared" si="11"/>
        <v>829756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176872</v>
      </c>
      <c r="E102" s="67">
        <v>106123</v>
      </c>
      <c r="F102" s="67"/>
      <c r="G102" s="61"/>
      <c r="H102" s="31">
        <f>(D102+E102)-F102-G102</f>
        <v>282995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176872</v>
      </c>
      <c r="E108" s="31">
        <f t="shared" si="13"/>
        <v>106123</v>
      </c>
      <c r="F108" s="31">
        <f t="shared" si="13"/>
        <v>0</v>
      </c>
      <c r="G108" s="31">
        <f t="shared" si="13"/>
        <v>0</v>
      </c>
      <c r="H108" s="31">
        <f t="shared" si="13"/>
        <v>282995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4652036</v>
      </c>
      <c r="G111" s="61"/>
      <c r="H111" s="31">
        <f>F111-G111</f>
        <v>4652036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</v>
      </c>
      <c r="F114" s="62" t="s">
        <v>280</v>
      </c>
      <c r="G114" s="63">
        <v>0.12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f>288094335-3143004</f>
        <v>284951331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7986112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292937443</v>
      </c>
      <c r="F119" s="65"/>
      <c r="G119" s="84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302110467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E119-E121</f>
        <v>-9173024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8595760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-577264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5890181</v>
      </c>
      <c r="E141" s="68">
        <f t="shared" si="16"/>
        <v>1461931</v>
      </c>
      <c r="F141" s="68">
        <f>F36</f>
        <v>0</v>
      </c>
      <c r="G141" s="68">
        <f t="shared" si="16"/>
        <v>1131024</v>
      </c>
      <c r="H141" s="68">
        <f t="shared" si="16"/>
        <v>6221088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740281</v>
      </c>
      <c r="E142" s="68">
        <f t="shared" si="17"/>
        <v>444169</v>
      </c>
      <c r="F142" s="68">
        <f>F49</f>
        <v>0</v>
      </c>
      <c r="G142" s="68">
        <f t="shared" si="17"/>
        <v>0</v>
      </c>
      <c r="H142" s="68">
        <f t="shared" si="17"/>
        <v>1184450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12045296</v>
      </c>
      <c r="E143" s="68">
        <f t="shared" si="18"/>
        <v>4460236</v>
      </c>
      <c r="F143" s="68">
        <f>F64</f>
        <v>0</v>
      </c>
      <c r="G143" s="68">
        <f t="shared" si="18"/>
        <v>6846279</v>
      </c>
      <c r="H143" s="68">
        <f t="shared" si="18"/>
        <v>9659253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160008</v>
      </c>
      <c r="E144" s="68">
        <f t="shared" si="19"/>
        <v>96005</v>
      </c>
      <c r="F144" s="68">
        <f>F74</f>
        <v>0</v>
      </c>
      <c r="G144" s="68">
        <f t="shared" si="19"/>
        <v>38021</v>
      </c>
      <c r="H144" s="68">
        <f t="shared" si="19"/>
        <v>217992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169060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169060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1503279</v>
      </c>
      <c r="E146" s="68">
        <f t="shared" si="21"/>
        <v>866579</v>
      </c>
      <c r="F146" s="68">
        <f>F98</f>
        <v>0</v>
      </c>
      <c r="G146" s="68">
        <f t="shared" si="21"/>
        <v>1540102</v>
      </c>
      <c r="H146" s="68">
        <f t="shared" si="21"/>
        <v>829756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176872</v>
      </c>
      <c r="E147" s="31">
        <f t="shared" si="22"/>
        <v>106123</v>
      </c>
      <c r="F147" s="31">
        <f>F108</f>
        <v>0</v>
      </c>
      <c r="G147" s="31">
        <f t="shared" si="22"/>
        <v>0</v>
      </c>
      <c r="H147" s="31">
        <f t="shared" si="22"/>
        <v>282995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4652036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3748902.5518249068</v>
      </c>
      <c r="E150" s="31">
        <f>E18</f>
        <v>0</v>
      </c>
      <c r="F150" s="31">
        <f>F18</f>
        <v>0</v>
      </c>
      <c r="G150" s="31">
        <f>G18</f>
        <v>3649740.0559485783</v>
      </c>
      <c r="H150" s="31">
        <f>H18</f>
        <v>99162.495876328554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G152" si="24">SUM(D141:D150)</f>
        <v>24433879.551824905</v>
      </c>
      <c r="E152" s="70">
        <f t="shared" si="24"/>
        <v>7435043</v>
      </c>
      <c r="F152" s="70">
        <f t="shared" si="24"/>
        <v>0</v>
      </c>
      <c r="G152" s="70">
        <f t="shared" si="24"/>
        <v>13205166.055948578</v>
      </c>
      <c r="H152" s="70">
        <f>SUM(H141:H150)</f>
        <v>23315792.495876327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7.7176380968873637E-2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-40.39017242695946</v>
      </c>
    </row>
  </sheetData>
  <mergeCells count="5">
    <mergeCell ref="C2:D2"/>
    <mergeCell ref="C5:D5"/>
    <mergeCell ref="C10:D10"/>
    <mergeCell ref="C11:D11"/>
    <mergeCell ref="B13:D13"/>
  </mergeCells>
  <hyperlinks>
    <hyperlink ref="C11" r:id="rId1" xr:uid="{5A3AE2F7-0D4A-4AD5-B307-7955BACD4188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5BBF-37D5-4433-AACD-F4558BBF5E36}">
  <sheetPr>
    <pageSetUpPr fitToPage="1"/>
  </sheetPr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212</v>
      </c>
      <c r="D5" s="632"/>
      <c r="E5" s="632"/>
      <c r="F5" s="13"/>
    </row>
    <row r="6" spans="1:8" ht="18" customHeight="1" x14ac:dyDescent="0.25">
      <c r="B6" s="11" t="s">
        <v>405</v>
      </c>
      <c r="C6" s="102">
        <v>210043</v>
      </c>
      <c r="D6" s="14"/>
      <c r="E6" s="14"/>
      <c r="F6" s="15"/>
    </row>
    <row r="7" spans="1:8" ht="18" customHeight="1" x14ac:dyDescent="0.25">
      <c r="B7" s="11" t="s">
        <v>406</v>
      </c>
      <c r="C7" s="111">
        <v>3180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487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488</v>
      </c>
      <c r="D10" s="20"/>
      <c r="E10" s="20"/>
      <c r="F10" s="21"/>
    </row>
    <row r="11" spans="1:8" ht="18" customHeight="1" x14ac:dyDescent="0.25">
      <c r="B11" s="11" t="s">
        <v>409</v>
      </c>
      <c r="C11" s="631" t="s">
        <v>489</v>
      </c>
      <c r="D11" s="631"/>
      <c r="E11" s="63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6258585.3325427733</v>
      </c>
      <c r="E18" s="27"/>
      <c r="F18" s="27"/>
      <c r="G18" s="27">
        <v>6093039.0336858416</v>
      </c>
      <c r="H18" s="28">
        <v>165546.29885693174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188732</v>
      </c>
      <c r="E21" s="67">
        <v>43829</v>
      </c>
      <c r="F21" s="67">
        <v>0</v>
      </c>
      <c r="G21" s="61">
        <v>800</v>
      </c>
      <c r="H21" s="31">
        <f>(D21+E21)-F21-G21</f>
        <v>231761</v>
      </c>
    </row>
    <row r="22" spans="1:8" ht="18" customHeight="1" x14ac:dyDescent="0.25">
      <c r="A22" s="11" t="s">
        <v>9</v>
      </c>
      <c r="B22" s="8" t="s">
        <v>10</v>
      </c>
      <c r="D22" s="61">
        <v>2280</v>
      </c>
      <c r="E22" s="67">
        <v>1824</v>
      </c>
      <c r="F22" s="67">
        <v>0</v>
      </c>
      <c r="G22" s="61">
        <v>0</v>
      </c>
      <c r="H22" s="31">
        <f t="shared" ref="H22:H34" si="0">(D22+E22)-F22-G22</f>
        <v>4104</v>
      </c>
    </row>
    <row r="23" spans="1:8" ht="18" customHeight="1" x14ac:dyDescent="0.25">
      <c r="A23" s="11" t="s">
        <v>11</v>
      </c>
      <c r="B23" s="8" t="s">
        <v>12</v>
      </c>
      <c r="D23" s="61">
        <v>10010</v>
      </c>
      <c r="E23" s="67">
        <v>8008</v>
      </c>
      <c r="F23" s="67">
        <v>0</v>
      </c>
      <c r="G23" s="61">
        <v>0</v>
      </c>
      <c r="H23" s="31">
        <f t="shared" si="0"/>
        <v>18018</v>
      </c>
    </row>
    <row r="24" spans="1:8" ht="18" customHeight="1" x14ac:dyDescent="0.25">
      <c r="A24" s="11" t="s">
        <v>13</v>
      </c>
      <c r="B24" s="8" t="s">
        <v>14</v>
      </c>
      <c r="D24" s="61">
        <v>0</v>
      </c>
      <c r="E24" s="67">
        <v>0</v>
      </c>
      <c r="F24" s="67">
        <v>0</v>
      </c>
      <c r="G24" s="61">
        <v>0</v>
      </c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2610</v>
      </c>
      <c r="E25" s="67">
        <v>2088</v>
      </c>
      <c r="F25" s="67">
        <v>0</v>
      </c>
      <c r="G25" s="61">
        <v>0</v>
      </c>
      <c r="H25" s="31">
        <f t="shared" si="0"/>
        <v>4698</v>
      </c>
    </row>
    <row r="26" spans="1:8" ht="18" customHeight="1" x14ac:dyDescent="0.25">
      <c r="A26" s="11" t="s">
        <v>17</v>
      </c>
      <c r="B26" s="8" t="s">
        <v>18</v>
      </c>
      <c r="D26" s="61">
        <v>8360</v>
      </c>
      <c r="E26" s="67">
        <v>1112</v>
      </c>
      <c r="F26" s="67">
        <v>0</v>
      </c>
      <c r="G26" s="61">
        <v>0</v>
      </c>
      <c r="H26" s="31">
        <f t="shared" si="0"/>
        <v>9472</v>
      </c>
    </row>
    <row r="27" spans="1:8" ht="18" customHeight="1" x14ac:dyDescent="0.25">
      <c r="A27" s="11" t="s">
        <v>19</v>
      </c>
      <c r="B27" s="8" t="s">
        <v>20</v>
      </c>
      <c r="D27" s="61">
        <v>0</v>
      </c>
      <c r="E27" s="67">
        <v>0</v>
      </c>
      <c r="F27" s="67">
        <v>0</v>
      </c>
      <c r="G27" s="61">
        <v>0</v>
      </c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0</v>
      </c>
      <c r="E28" s="67">
        <v>0</v>
      </c>
      <c r="F28" s="67">
        <v>0</v>
      </c>
      <c r="G28" s="61">
        <v>0</v>
      </c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237475</v>
      </c>
      <c r="E29" s="67">
        <v>0</v>
      </c>
      <c r="F29" s="67">
        <v>0</v>
      </c>
      <c r="G29" s="61">
        <v>0</v>
      </c>
      <c r="H29" s="31">
        <f t="shared" si="0"/>
        <v>237475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449467</v>
      </c>
      <c r="E36" s="31">
        <f t="shared" si="1"/>
        <v>56861</v>
      </c>
      <c r="F36" s="31">
        <f>SUM(F21:F34)</f>
        <v>0</v>
      </c>
      <c r="G36" s="31">
        <f t="shared" si="1"/>
        <v>800</v>
      </c>
      <c r="H36" s="31">
        <f t="shared" si="1"/>
        <v>505528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589300</v>
      </c>
      <c r="E40" s="67">
        <v>0</v>
      </c>
      <c r="F40" s="67">
        <v>0</v>
      </c>
      <c r="G40" s="61">
        <v>0</v>
      </c>
      <c r="H40" s="31">
        <f>(D40+E40)-F40-G40</f>
        <v>589300</v>
      </c>
    </row>
    <row r="41" spans="1:8" ht="18" customHeight="1" x14ac:dyDescent="0.25">
      <c r="A41" s="11" t="s">
        <v>32</v>
      </c>
      <c r="B41" s="8" t="s">
        <v>33</v>
      </c>
      <c r="D41" s="61">
        <v>229057</v>
      </c>
      <c r="E41" s="67">
        <v>165927</v>
      </c>
      <c r="F41" s="67">
        <v>0</v>
      </c>
      <c r="G41" s="61">
        <v>15150</v>
      </c>
      <c r="H41" s="31">
        <f t="shared" ref="H41:H47" si="2">(D41+E41)-F41-G41</f>
        <v>379834</v>
      </c>
    </row>
    <row r="42" spans="1:8" ht="18" customHeight="1" x14ac:dyDescent="0.25">
      <c r="A42" s="11" t="s">
        <v>34</v>
      </c>
      <c r="B42" s="8" t="s">
        <v>35</v>
      </c>
      <c r="D42" s="61">
        <v>816329</v>
      </c>
      <c r="E42" s="67">
        <v>653064</v>
      </c>
      <c r="F42" s="67">
        <v>0</v>
      </c>
      <c r="G42" s="61">
        <v>0</v>
      </c>
      <c r="H42" s="31">
        <f t="shared" si="2"/>
        <v>1469393</v>
      </c>
    </row>
    <row r="43" spans="1:8" ht="18" customHeight="1" x14ac:dyDescent="0.25">
      <c r="A43" s="11" t="s">
        <v>36</v>
      </c>
      <c r="B43" s="8" t="s">
        <v>37</v>
      </c>
      <c r="D43" s="61">
        <v>0</v>
      </c>
      <c r="E43" s="67">
        <v>0</v>
      </c>
      <c r="F43" s="67">
        <v>0</v>
      </c>
      <c r="G43" s="61">
        <v>0</v>
      </c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1634686</v>
      </c>
      <c r="E49" s="31">
        <f t="shared" si="3"/>
        <v>818991</v>
      </c>
      <c r="F49" s="31">
        <f>SUM(F40:F47)</f>
        <v>0</v>
      </c>
      <c r="G49" s="31">
        <f t="shared" si="3"/>
        <v>15150</v>
      </c>
      <c r="H49" s="31">
        <f t="shared" si="3"/>
        <v>2438527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47100576.479999997</v>
      </c>
      <c r="E53" s="67">
        <v>1698000.63</v>
      </c>
      <c r="F53" s="67">
        <v>0</v>
      </c>
      <c r="G53" s="61">
        <v>29981208.559999999</v>
      </c>
      <c r="H53" s="31">
        <f t="shared" ref="H53:H62" si="4">(D53+E53)-F53-G53</f>
        <v>18817368.550000001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si="4"/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D63" s="84"/>
      <c r="E63" s="84"/>
      <c r="F63" s="84"/>
      <c r="G63" s="84"/>
      <c r="H63" s="84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47100576.479999997</v>
      </c>
      <c r="E64" s="31">
        <f t="shared" ref="E64:G64" si="5">SUM(E53:E62)</f>
        <v>1698000.63</v>
      </c>
      <c r="F64" s="31">
        <f t="shared" si="5"/>
        <v>0</v>
      </c>
      <c r="G64" s="31">
        <f t="shared" si="5"/>
        <v>29981208.559999999</v>
      </c>
      <c r="H64" s="31">
        <f>SUM(H53:H62)</f>
        <v>18817368.550000001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273081</v>
      </c>
      <c r="E77" s="54">
        <v>0</v>
      </c>
      <c r="F77" s="86">
        <v>0</v>
      </c>
      <c r="G77" s="61">
        <v>0</v>
      </c>
      <c r="H77" s="31">
        <f>(D77+E77-F77-G77)</f>
        <v>273081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>(D78+E78-F78-G78)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17048</v>
      </c>
      <c r="E79" s="54">
        <v>6105</v>
      </c>
      <c r="F79" s="86">
        <v>0</v>
      </c>
      <c r="G79" s="61">
        <v>0</v>
      </c>
      <c r="H79" s="31">
        <f>(D79+E79-F79-G79)</f>
        <v>23153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>(D80+E80-F80-G80)</f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8">SUM(D77:D80)</f>
        <v>290129</v>
      </c>
      <c r="E82" s="56">
        <f>SUM(E77:E80)</f>
        <v>6105</v>
      </c>
      <c r="F82" s="31">
        <f t="shared" si="8"/>
        <v>0</v>
      </c>
      <c r="G82" s="31">
        <f t="shared" si="8"/>
        <v>0</v>
      </c>
      <c r="H82" s="31">
        <f t="shared" si="8"/>
        <v>296234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0</v>
      </c>
      <c r="E86" s="67">
        <v>0</v>
      </c>
      <c r="F86" s="67">
        <v>0</v>
      </c>
      <c r="G86" s="61">
        <v>0</v>
      </c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0</v>
      </c>
      <c r="E87" s="67">
        <v>0</v>
      </c>
      <c r="F87" s="67">
        <v>0</v>
      </c>
      <c r="G87" s="61">
        <v>0</v>
      </c>
      <c r="H87" s="31">
        <f t="shared" ref="H87:H96" si="9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601</v>
      </c>
      <c r="E88" s="67">
        <v>481</v>
      </c>
      <c r="F88" s="67">
        <v>0</v>
      </c>
      <c r="G88" s="61">
        <v>0</v>
      </c>
      <c r="H88" s="31">
        <f t="shared" si="9"/>
        <v>1082</v>
      </c>
    </row>
    <row r="89" spans="1:8" ht="18" customHeight="1" x14ac:dyDescent="0.25">
      <c r="A89" s="11" t="s">
        <v>76</v>
      </c>
      <c r="B89" s="8" t="s">
        <v>77</v>
      </c>
      <c r="D89" s="61">
        <v>0</v>
      </c>
      <c r="E89" s="67">
        <v>0</v>
      </c>
      <c r="F89" s="67">
        <v>0</v>
      </c>
      <c r="G89" s="61">
        <v>0</v>
      </c>
      <c r="H89" s="31">
        <f t="shared" si="9"/>
        <v>0</v>
      </c>
    </row>
    <row r="90" spans="1:8" ht="18" customHeight="1" x14ac:dyDescent="0.25">
      <c r="A90" s="11" t="s">
        <v>78</v>
      </c>
      <c r="B90" s="8" t="s">
        <v>79</v>
      </c>
      <c r="D90" s="61">
        <v>0</v>
      </c>
      <c r="E90" s="67">
        <v>0</v>
      </c>
      <c r="F90" s="67">
        <v>0</v>
      </c>
      <c r="G90" s="61">
        <v>0</v>
      </c>
      <c r="H90" s="31">
        <f t="shared" si="9"/>
        <v>0</v>
      </c>
    </row>
    <row r="91" spans="1:8" ht="18" customHeight="1" x14ac:dyDescent="0.25">
      <c r="A91" s="11" t="s">
        <v>80</v>
      </c>
      <c r="B91" s="8" t="s">
        <v>81</v>
      </c>
      <c r="D91" s="61">
        <v>7217</v>
      </c>
      <c r="E91" s="67">
        <v>3901</v>
      </c>
      <c r="F91" s="67">
        <v>0</v>
      </c>
      <c r="G91" s="61">
        <v>0</v>
      </c>
      <c r="H91" s="31">
        <f t="shared" si="9"/>
        <v>11118</v>
      </c>
    </row>
    <row r="92" spans="1:8" ht="18" customHeight="1" x14ac:dyDescent="0.25">
      <c r="A92" s="11" t="s">
        <v>82</v>
      </c>
      <c r="B92" s="8" t="s">
        <v>83</v>
      </c>
      <c r="D92" s="92">
        <v>0</v>
      </c>
      <c r="E92" s="67">
        <v>0</v>
      </c>
      <c r="F92" s="93">
        <v>0</v>
      </c>
      <c r="G92" s="92">
        <v>0</v>
      </c>
      <c r="H92" s="31">
        <f t="shared" si="9"/>
        <v>0</v>
      </c>
    </row>
    <row r="93" spans="1:8" ht="18" customHeight="1" x14ac:dyDescent="0.25">
      <c r="A93" s="11" t="s">
        <v>84</v>
      </c>
      <c r="B93" s="8" t="s">
        <v>85</v>
      </c>
      <c r="D93" s="61">
        <v>37711</v>
      </c>
      <c r="E93" s="67">
        <v>24681</v>
      </c>
      <c r="F93" s="67">
        <v>0</v>
      </c>
      <c r="G93" s="61">
        <v>0</v>
      </c>
      <c r="H93" s="31">
        <f t="shared" si="9"/>
        <v>62392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9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9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9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0">SUM(D86:D96)</f>
        <v>45529</v>
      </c>
      <c r="E98" s="31">
        <f t="shared" si="10"/>
        <v>29063</v>
      </c>
      <c r="F98" s="31">
        <f t="shared" si="10"/>
        <v>0</v>
      </c>
      <c r="G98" s="31">
        <f t="shared" si="10"/>
        <v>0</v>
      </c>
      <c r="H98" s="31">
        <f t="shared" si="10"/>
        <v>74592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280014</v>
      </c>
      <c r="E102" s="67">
        <v>223007</v>
      </c>
      <c r="F102" s="67">
        <v>0</v>
      </c>
      <c r="G102" s="61">
        <v>0</v>
      </c>
      <c r="H102" s="31">
        <f>(D102+E102)-F102-G102</f>
        <v>503021</v>
      </c>
    </row>
    <row r="103" spans="1:8" ht="18" customHeight="1" x14ac:dyDescent="0.25">
      <c r="A103" s="11" t="s">
        <v>91</v>
      </c>
      <c r="B103" s="8" t="s">
        <v>92</v>
      </c>
      <c r="D103" s="61">
        <v>0</v>
      </c>
      <c r="E103" s="67">
        <v>0</v>
      </c>
      <c r="F103" s="67">
        <v>0</v>
      </c>
      <c r="G103" s="61">
        <v>0</v>
      </c>
      <c r="H103" s="31">
        <f t="shared" ref="H103:H106" si="11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1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1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1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2">SUM(D102:D106)</f>
        <v>280014</v>
      </c>
      <c r="E108" s="31">
        <f t="shared" si="12"/>
        <v>223007</v>
      </c>
      <c r="F108" s="31">
        <f t="shared" si="12"/>
        <v>0</v>
      </c>
      <c r="G108" s="31">
        <f t="shared" si="12"/>
        <v>0</v>
      </c>
      <c r="H108" s="31">
        <f t="shared" si="12"/>
        <v>503021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6370000</v>
      </c>
      <c r="G111" s="61"/>
      <c r="H111" s="31">
        <f>F111-G111</f>
        <v>6370000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0.8</v>
      </c>
      <c r="F114" s="62" t="s">
        <v>280</v>
      </c>
      <c r="G114" s="63">
        <v>0.13300000000000001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463393000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3374000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466767000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474520000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-7753000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22458000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14705000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>
        <v>0</v>
      </c>
      <c r="E131" s="67">
        <v>0</v>
      </c>
      <c r="F131" s="67">
        <v>0</v>
      </c>
      <c r="G131" s="61">
        <v>0</v>
      </c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>
        <v>0</v>
      </c>
      <c r="E132" s="67">
        <v>0</v>
      </c>
      <c r="F132" s="67">
        <v>0</v>
      </c>
      <c r="G132" s="61">
        <v>0</v>
      </c>
      <c r="H132" s="31">
        <f t="shared" ref="H132:H135" si="13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3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3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3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4">SUM(D131:D135)</f>
        <v>0</v>
      </c>
      <c r="E137" s="31">
        <f t="shared" si="14"/>
        <v>0</v>
      </c>
      <c r="F137" s="31">
        <f t="shared" si="14"/>
        <v>0</v>
      </c>
      <c r="G137" s="31">
        <f t="shared" si="14"/>
        <v>0</v>
      </c>
      <c r="H137" s="31">
        <f t="shared" si="14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5">D36</f>
        <v>449467</v>
      </c>
      <c r="E141" s="68">
        <f t="shared" si="15"/>
        <v>56861</v>
      </c>
      <c r="F141" s="68">
        <f>F36</f>
        <v>0</v>
      </c>
      <c r="G141" s="68">
        <f t="shared" si="15"/>
        <v>800</v>
      </c>
      <c r="H141" s="68">
        <f t="shared" si="15"/>
        <v>505528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6">D49</f>
        <v>1634686</v>
      </c>
      <c r="E142" s="68">
        <f t="shared" si="16"/>
        <v>818991</v>
      </c>
      <c r="F142" s="68">
        <f>F49</f>
        <v>0</v>
      </c>
      <c r="G142" s="68">
        <f t="shared" si="16"/>
        <v>15150</v>
      </c>
      <c r="H142" s="68">
        <f t="shared" si="16"/>
        <v>2438527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7">D64</f>
        <v>47100576.479999997</v>
      </c>
      <c r="E143" s="68">
        <f t="shared" si="17"/>
        <v>1698000.63</v>
      </c>
      <c r="F143" s="68">
        <f>F64</f>
        <v>0</v>
      </c>
      <c r="G143" s="68">
        <f t="shared" si="17"/>
        <v>29981208.559999999</v>
      </c>
      <c r="H143" s="68">
        <f t="shared" si="17"/>
        <v>18817368.550000001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8">D74</f>
        <v>0</v>
      </c>
      <c r="E144" s="68">
        <f t="shared" si="18"/>
        <v>0</v>
      </c>
      <c r="F144" s="68">
        <f>F74</f>
        <v>0</v>
      </c>
      <c r="G144" s="68">
        <f t="shared" si="18"/>
        <v>0</v>
      </c>
      <c r="H144" s="68">
        <f t="shared" si="18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19">D82</f>
        <v>290129</v>
      </c>
      <c r="E145" s="68">
        <f t="shared" si="19"/>
        <v>6105</v>
      </c>
      <c r="F145" s="68">
        <f>F82</f>
        <v>0</v>
      </c>
      <c r="G145" s="68">
        <f t="shared" si="19"/>
        <v>0</v>
      </c>
      <c r="H145" s="68">
        <f t="shared" si="19"/>
        <v>296234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0">D98</f>
        <v>45529</v>
      </c>
      <c r="E146" s="68">
        <f t="shared" si="20"/>
        <v>29063</v>
      </c>
      <c r="F146" s="68">
        <f>F98</f>
        <v>0</v>
      </c>
      <c r="G146" s="68">
        <f t="shared" si="20"/>
        <v>0</v>
      </c>
      <c r="H146" s="68">
        <f t="shared" si="20"/>
        <v>74592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1">D108</f>
        <v>280014</v>
      </c>
      <c r="E147" s="31">
        <f t="shared" si="21"/>
        <v>223007</v>
      </c>
      <c r="F147" s="31">
        <f>F108</f>
        <v>0</v>
      </c>
      <c r="G147" s="31">
        <f t="shared" si="21"/>
        <v>0</v>
      </c>
      <c r="H147" s="31">
        <f t="shared" si="21"/>
        <v>503021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6370000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2">D137</f>
        <v>0</v>
      </c>
      <c r="E149" s="31">
        <f t="shared" si="22"/>
        <v>0</v>
      </c>
      <c r="F149" s="31">
        <f>F137</f>
        <v>0</v>
      </c>
      <c r="G149" s="31">
        <f t="shared" si="22"/>
        <v>0</v>
      </c>
      <c r="H149" s="31">
        <f t="shared" si="22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6258585.3325427733</v>
      </c>
      <c r="E150" s="31">
        <f>E18</f>
        <v>0</v>
      </c>
      <c r="F150" s="31">
        <f>F18</f>
        <v>0</v>
      </c>
      <c r="G150" s="31">
        <f>G18</f>
        <v>6093039.0336858416</v>
      </c>
      <c r="H150" s="31">
        <f>H18</f>
        <v>165546.29885693174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3">SUM(D141:D150)</f>
        <v>56058986.812542766</v>
      </c>
      <c r="E152" s="70">
        <f t="shared" si="23"/>
        <v>2832027.63</v>
      </c>
      <c r="F152" s="70">
        <f t="shared" si="23"/>
        <v>0</v>
      </c>
      <c r="G152" s="70">
        <f t="shared" si="23"/>
        <v>36090197.593685843</v>
      </c>
      <c r="H152" s="70">
        <f t="shared" si="23"/>
        <v>29170816.848856933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6.147436746366209E-2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1.9837345697964592</v>
      </c>
    </row>
  </sheetData>
  <mergeCells count="4">
    <mergeCell ref="C2:D2"/>
    <mergeCell ref="C5:E5"/>
    <mergeCell ref="C11:E11"/>
    <mergeCell ref="B13:D13"/>
  </mergeCells>
  <hyperlinks>
    <hyperlink ref="C11" r:id="rId1" xr:uid="{6511BCEE-204B-47DD-86F9-C146BF863876}"/>
  </hyperlinks>
  <printOptions headings="1" gridLines="1"/>
  <pageMargins left="0.5" right="0.5" top="0.5" bottom="0.5" header="0.3" footer="0.3"/>
  <pageSetup paperSize="3" scale="67" fitToHeight="0" orientation="portrait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505A-B80E-4A06-B7D7-6ACCA4715B2E}">
  <dimension ref="A1:U158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6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2" customWidth="1"/>
    <col min="10" max="10" width="28.140625" style="248" customWidth="1"/>
    <col min="11" max="12" width="9" style="8"/>
    <col min="13" max="13" width="7.140625" style="8" customWidth="1"/>
    <col min="14" max="18" width="16.85546875" style="8" customWidth="1"/>
    <col min="19" max="19" width="4.7109375" style="8" customWidth="1"/>
    <col min="20" max="20" width="14.28515625" style="8" customWidth="1"/>
    <col min="21" max="16384" width="9" style="8"/>
  </cols>
  <sheetData>
    <row r="1" spans="1:20" ht="18" customHeight="1" x14ac:dyDescent="0.25">
      <c r="C1" s="9"/>
      <c r="D1" s="9"/>
      <c r="E1" s="9"/>
      <c r="F1" s="9"/>
      <c r="G1" s="9"/>
      <c r="H1" s="9"/>
    </row>
    <row r="2" spans="1:20" ht="18" customHeight="1" x14ac:dyDescent="0.25">
      <c r="C2" s="626"/>
      <c r="D2" s="626"/>
    </row>
    <row r="3" spans="1:20" ht="18" customHeight="1" x14ac:dyDescent="0.25">
      <c r="B3" s="10" t="s">
        <v>403</v>
      </c>
    </row>
    <row r="5" spans="1:20" ht="18" customHeight="1" x14ac:dyDescent="0.25">
      <c r="B5" s="11" t="s">
        <v>404</v>
      </c>
      <c r="C5" s="633" t="s">
        <v>213</v>
      </c>
      <c r="D5" s="633"/>
      <c r="E5" s="633"/>
      <c r="F5" s="13"/>
    </row>
    <row r="6" spans="1:20" ht="18" customHeight="1" x14ac:dyDescent="0.25">
      <c r="B6" s="11" t="s">
        <v>405</v>
      </c>
      <c r="C6" s="652">
        <v>210044</v>
      </c>
      <c r="D6" s="652"/>
      <c r="E6" s="652"/>
      <c r="F6" s="15"/>
    </row>
    <row r="7" spans="1:20" ht="18" customHeight="1" x14ac:dyDescent="0.25">
      <c r="B7" s="11" t="s">
        <v>406</v>
      </c>
      <c r="C7" s="660" t="s">
        <v>490</v>
      </c>
      <c r="D7" s="660"/>
      <c r="E7" s="660"/>
      <c r="F7" s="17"/>
    </row>
    <row r="8" spans="1:20" ht="18" customHeight="1" x14ac:dyDescent="0.25">
      <c r="C8" s="633"/>
      <c r="D8" s="633"/>
      <c r="E8" s="633"/>
      <c r="F8" s="19"/>
    </row>
    <row r="9" spans="1:20" ht="18" customHeight="1" x14ac:dyDescent="0.25">
      <c r="B9" s="11" t="s">
        <v>407</v>
      </c>
      <c r="C9" s="633" t="s">
        <v>335</v>
      </c>
      <c r="D9" s="633"/>
      <c r="E9" s="633"/>
      <c r="F9" s="13"/>
    </row>
    <row r="10" spans="1:20" ht="18" customHeight="1" x14ac:dyDescent="0.25">
      <c r="B10" s="11" t="s">
        <v>408</v>
      </c>
      <c r="C10" s="633" t="s">
        <v>336</v>
      </c>
      <c r="D10" s="633"/>
      <c r="E10" s="633"/>
      <c r="F10" s="21"/>
      <c r="J10"/>
      <c r="K10"/>
      <c r="L10"/>
      <c r="M10"/>
      <c r="N10"/>
      <c r="O10"/>
      <c r="P10"/>
      <c r="Q10"/>
      <c r="R10"/>
      <c r="S10"/>
      <c r="T10"/>
    </row>
    <row r="11" spans="1:20" ht="18" customHeight="1" x14ac:dyDescent="0.25">
      <c r="B11" s="11" t="s">
        <v>409</v>
      </c>
      <c r="C11" s="644" t="s">
        <v>337</v>
      </c>
      <c r="D11" s="633"/>
      <c r="E11" s="633"/>
      <c r="F11" s="13"/>
      <c r="J11"/>
      <c r="K11"/>
      <c r="L11"/>
      <c r="M11"/>
      <c r="N11"/>
      <c r="O11"/>
      <c r="P11"/>
      <c r="Q11"/>
      <c r="R11"/>
      <c r="S11"/>
      <c r="T11"/>
    </row>
    <row r="12" spans="1:20" ht="18" customHeight="1" x14ac:dyDescent="0.25">
      <c r="B12" s="11"/>
      <c r="C12" s="11"/>
      <c r="J12"/>
      <c r="K12"/>
      <c r="L12"/>
      <c r="M12"/>
      <c r="N12"/>
      <c r="O12"/>
      <c r="P12"/>
      <c r="Q12"/>
      <c r="R12"/>
      <c r="S12"/>
      <c r="T12"/>
    </row>
    <row r="13" spans="1:20" ht="24.75" customHeight="1" x14ac:dyDescent="0.25">
      <c r="B13" s="627"/>
      <c r="C13" s="628"/>
      <c r="D13" s="629"/>
      <c r="E13"/>
      <c r="F13" s="9"/>
      <c r="J13"/>
      <c r="K13"/>
      <c r="L13"/>
      <c r="M13"/>
      <c r="N13"/>
      <c r="O13"/>
      <c r="P13"/>
      <c r="Q13"/>
      <c r="R13"/>
      <c r="S13"/>
      <c r="T13"/>
    </row>
    <row r="14" spans="1:20" ht="18" customHeight="1" x14ac:dyDescent="0.25">
      <c r="B14" s="23"/>
      <c r="E14"/>
      <c r="J14"/>
      <c r="K14"/>
      <c r="L14"/>
      <c r="M14"/>
      <c r="N14"/>
      <c r="O14"/>
      <c r="P14"/>
      <c r="Q14"/>
      <c r="R14"/>
      <c r="S14"/>
      <c r="T14"/>
    </row>
    <row r="15" spans="1:20" ht="18" customHeight="1" x14ac:dyDescent="0.25">
      <c r="B15" s="23"/>
      <c r="E15"/>
      <c r="J15"/>
      <c r="K15"/>
      <c r="L15"/>
      <c r="M15"/>
      <c r="N15"/>
      <c r="O15"/>
      <c r="P15"/>
      <c r="Q15"/>
      <c r="R15"/>
      <c r="S15"/>
      <c r="T15"/>
    </row>
    <row r="16" spans="1:20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  <c r="J16"/>
      <c r="K16"/>
      <c r="L16"/>
      <c r="M16"/>
      <c r="N16"/>
      <c r="O16"/>
      <c r="P16"/>
      <c r="Q16"/>
      <c r="R16"/>
      <c r="S16"/>
      <c r="T16"/>
    </row>
    <row r="17" spans="1:20" ht="18" customHeight="1" x14ac:dyDescent="0.25">
      <c r="A17" s="26" t="s">
        <v>242</v>
      </c>
      <c r="B17" s="10" t="s">
        <v>243</v>
      </c>
      <c r="J17"/>
      <c r="K17"/>
      <c r="L17"/>
      <c r="M17"/>
      <c r="N17"/>
      <c r="O17"/>
      <c r="P17"/>
      <c r="Q17"/>
      <c r="R17"/>
      <c r="S17"/>
      <c r="T17"/>
    </row>
    <row r="18" spans="1:20" ht="18" customHeight="1" x14ac:dyDescent="0.25">
      <c r="A18" s="11" t="s">
        <v>5</v>
      </c>
      <c r="B18" s="8" t="s">
        <v>6</v>
      </c>
      <c r="D18" s="27">
        <v>6079852.9140340853</v>
      </c>
      <c r="E18" s="27"/>
      <c r="F18" s="27"/>
      <c r="G18" s="27">
        <v>5919034.2794651212</v>
      </c>
      <c r="H18" s="28">
        <v>160818.63456896413</v>
      </c>
      <c r="J18"/>
      <c r="K18"/>
      <c r="L18"/>
      <c r="M18"/>
      <c r="N18"/>
      <c r="O18"/>
      <c r="P18"/>
      <c r="Q18"/>
      <c r="R18"/>
      <c r="S18"/>
      <c r="T18"/>
    </row>
    <row r="19" spans="1:20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  <c r="J19"/>
      <c r="K19"/>
      <c r="L19"/>
      <c r="M19"/>
      <c r="N19"/>
      <c r="O19"/>
      <c r="P19"/>
      <c r="Q19"/>
      <c r="R19"/>
      <c r="S19"/>
      <c r="T19"/>
    </row>
    <row r="20" spans="1:20" ht="18" customHeight="1" x14ac:dyDescent="0.25">
      <c r="A20" s="26" t="s">
        <v>245</v>
      </c>
      <c r="B20" s="10" t="s">
        <v>246</v>
      </c>
      <c r="J20"/>
      <c r="K20"/>
      <c r="L20"/>
      <c r="M20"/>
      <c r="N20"/>
      <c r="O20"/>
      <c r="P20"/>
      <c r="Q20"/>
      <c r="R20"/>
      <c r="S20"/>
      <c r="T20"/>
    </row>
    <row r="21" spans="1:20" ht="18" customHeight="1" x14ac:dyDescent="0.25">
      <c r="A21" s="11" t="s">
        <v>7</v>
      </c>
      <c r="B21" s="8" t="s">
        <v>8</v>
      </c>
      <c r="D21" s="61">
        <v>193211.19624999998</v>
      </c>
      <c r="E21" s="30">
        <v>147557.90332774958</v>
      </c>
      <c r="F21" s="67"/>
      <c r="G21" s="61">
        <v>90000</v>
      </c>
      <c r="H21" s="31">
        <f>(D21+E21)-F21-G21</f>
        <v>250769.09957774956</v>
      </c>
      <c r="J21"/>
      <c r="K21"/>
      <c r="L21"/>
      <c r="M21"/>
      <c r="N21"/>
      <c r="O21"/>
      <c r="P21"/>
      <c r="Q21"/>
      <c r="R21"/>
      <c r="S21"/>
      <c r="T21"/>
    </row>
    <row r="22" spans="1:20" ht="18" customHeight="1" x14ac:dyDescent="0.25">
      <c r="A22" s="11" t="s">
        <v>9</v>
      </c>
      <c r="B22" s="8" t="s">
        <v>10</v>
      </c>
      <c r="D22" s="61"/>
      <c r="E22" s="67"/>
      <c r="F22" s="67"/>
      <c r="G22" s="61"/>
      <c r="H22" s="31">
        <f t="shared" ref="H22:H34" si="0">(D22+E22)-F22-G22</f>
        <v>0</v>
      </c>
      <c r="J22"/>
      <c r="K22"/>
      <c r="L22"/>
      <c r="M22"/>
      <c r="N22"/>
      <c r="O22"/>
      <c r="P22"/>
      <c r="Q22"/>
      <c r="R22"/>
      <c r="S22"/>
      <c r="T22"/>
    </row>
    <row r="23" spans="1:20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  <c r="J23"/>
      <c r="K23"/>
      <c r="L23"/>
      <c r="M23"/>
      <c r="N23"/>
      <c r="O23"/>
      <c r="P23"/>
      <c r="Q23"/>
      <c r="R23"/>
      <c r="S23"/>
      <c r="T23"/>
    </row>
    <row r="24" spans="1:20" ht="18" customHeight="1" x14ac:dyDescent="0.25">
      <c r="A24" s="11" t="s">
        <v>13</v>
      </c>
      <c r="B24" s="8" t="s">
        <v>14</v>
      </c>
      <c r="D24" s="61">
        <v>1044.8086580086579</v>
      </c>
      <c r="E24" s="30">
        <v>797.93396007420722</v>
      </c>
      <c r="F24" s="67"/>
      <c r="G24" s="61"/>
      <c r="H24" s="31">
        <f t="shared" si="0"/>
        <v>1842.7426180828652</v>
      </c>
      <c r="J24"/>
      <c r="K24"/>
      <c r="L24"/>
      <c r="M24"/>
      <c r="N24"/>
      <c r="O24"/>
      <c r="P24"/>
      <c r="Q24"/>
      <c r="R24"/>
      <c r="S24"/>
      <c r="T24"/>
    </row>
    <row r="25" spans="1:20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  <c r="J25"/>
      <c r="K25"/>
      <c r="L25"/>
      <c r="M25"/>
      <c r="N25"/>
      <c r="O25"/>
      <c r="P25"/>
      <c r="Q25"/>
      <c r="R25"/>
      <c r="S25"/>
      <c r="T25"/>
    </row>
    <row r="26" spans="1:20" ht="18" customHeight="1" x14ac:dyDescent="0.25">
      <c r="A26" s="11" t="s">
        <v>17</v>
      </c>
      <c r="B26" s="8" t="s">
        <v>18</v>
      </c>
      <c r="D26" s="61">
        <v>2000</v>
      </c>
      <c r="E26" s="67"/>
      <c r="F26" s="67"/>
      <c r="G26" s="61"/>
      <c r="H26" s="31">
        <f t="shared" si="0"/>
        <v>2000</v>
      </c>
      <c r="J26"/>
      <c r="K26"/>
      <c r="L26"/>
      <c r="M26"/>
      <c r="N26"/>
      <c r="O26"/>
      <c r="P26"/>
      <c r="Q26"/>
      <c r="R26"/>
      <c r="S26"/>
      <c r="T26"/>
    </row>
    <row r="27" spans="1:20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  <c r="J27"/>
      <c r="K27"/>
      <c r="L27"/>
      <c r="M27"/>
      <c r="N27"/>
      <c r="O27"/>
      <c r="P27"/>
      <c r="Q27"/>
      <c r="R27"/>
      <c r="S27"/>
      <c r="T27"/>
    </row>
    <row r="28" spans="1:20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  <c r="J28"/>
      <c r="K28"/>
      <c r="L28"/>
      <c r="M28"/>
      <c r="N28"/>
      <c r="O28"/>
      <c r="P28"/>
      <c r="Q28"/>
      <c r="R28"/>
      <c r="S28"/>
      <c r="T28"/>
    </row>
    <row r="29" spans="1:20" ht="18" customHeight="1" x14ac:dyDescent="0.25">
      <c r="A29" s="11" t="s">
        <v>23</v>
      </c>
      <c r="B29" s="8" t="s">
        <v>24</v>
      </c>
      <c r="D29" s="61">
        <v>312696.34104409855</v>
      </c>
      <c r="E29" s="30">
        <v>238810.26233605811</v>
      </c>
      <c r="F29" s="67"/>
      <c r="G29" s="61"/>
      <c r="H29" s="31">
        <f t="shared" si="0"/>
        <v>551506.60338015668</v>
      </c>
      <c r="J29"/>
      <c r="K29"/>
      <c r="L29"/>
      <c r="M29"/>
      <c r="N29"/>
      <c r="O29"/>
      <c r="P29"/>
      <c r="Q29"/>
      <c r="R29"/>
      <c r="S29"/>
      <c r="T29"/>
    </row>
    <row r="30" spans="1:20" ht="18" customHeight="1" x14ac:dyDescent="0.25">
      <c r="A30" s="11" t="s">
        <v>25</v>
      </c>
      <c r="B30" s="32" t="s">
        <v>214</v>
      </c>
      <c r="D30" s="61">
        <v>120103.20000000006</v>
      </c>
      <c r="E30" s="30">
        <v>91724.375806991477</v>
      </c>
      <c r="F30" s="67"/>
      <c r="G30" s="61"/>
      <c r="H30" s="31">
        <f t="shared" si="0"/>
        <v>211827.57580699155</v>
      </c>
      <c r="J30"/>
      <c r="K30"/>
      <c r="L30"/>
      <c r="M30"/>
      <c r="N30"/>
      <c r="O30"/>
      <c r="P30"/>
      <c r="Q30"/>
      <c r="R30"/>
      <c r="S30"/>
      <c r="T30"/>
    </row>
    <row r="31" spans="1:20" ht="18" customHeight="1" x14ac:dyDescent="0.25">
      <c r="A31" s="11" t="s">
        <v>26</v>
      </c>
      <c r="B31" s="32" t="s">
        <v>491</v>
      </c>
      <c r="D31" s="61">
        <v>553187.25</v>
      </c>
      <c r="E31" s="30">
        <v>422476.29713976081</v>
      </c>
      <c r="F31" s="67"/>
      <c r="G31" s="61">
        <v>282775.38</v>
      </c>
      <c r="H31" s="31">
        <f t="shared" si="0"/>
        <v>692888.1671397608</v>
      </c>
      <c r="J31"/>
      <c r="K31"/>
      <c r="L31"/>
      <c r="M31"/>
      <c r="N31"/>
      <c r="O31"/>
      <c r="P31"/>
      <c r="Q31"/>
      <c r="R31"/>
      <c r="S31"/>
      <c r="T31"/>
    </row>
    <row r="32" spans="1:20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  <c r="J32"/>
      <c r="K32"/>
      <c r="L32"/>
      <c r="M32"/>
      <c r="N32"/>
      <c r="O32"/>
      <c r="P32"/>
      <c r="Q32"/>
      <c r="R32"/>
      <c r="S32"/>
      <c r="T32"/>
    </row>
    <row r="33" spans="1:20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  <c r="J33"/>
      <c r="K33"/>
      <c r="L33"/>
      <c r="M33"/>
      <c r="N33"/>
      <c r="O33"/>
      <c r="P33"/>
      <c r="Q33"/>
      <c r="R33"/>
      <c r="S33"/>
      <c r="T33"/>
    </row>
    <row r="34" spans="1:20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  <c r="J34"/>
      <c r="K34"/>
      <c r="L34"/>
      <c r="M34"/>
      <c r="N34"/>
      <c r="O34"/>
      <c r="P34"/>
      <c r="Q34"/>
      <c r="R34"/>
      <c r="S34"/>
      <c r="T34"/>
    </row>
    <row r="35" spans="1:20" ht="18" customHeight="1" x14ac:dyDescent="0.25">
      <c r="H35" s="33"/>
      <c r="J35"/>
      <c r="K35"/>
      <c r="L35"/>
      <c r="M35"/>
      <c r="N35"/>
      <c r="O35"/>
      <c r="P35"/>
      <c r="Q35"/>
      <c r="R35"/>
      <c r="S35"/>
      <c r="T35"/>
    </row>
    <row r="36" spans="1:20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1182242.7959521073</v>
      </c>
      <c r="E36" s="31">
        <f t="shared" si="1"/>
        <v>901366.77257063414</v>
      </c>
      <c r="F36" s="31">
        <f>SUM(F21:F34)</f>
        <v>0</v>
      </c>
      <c r="G36" s="31">
        <f t="shared" si="1"/>
        <v>372775.38</v>
      </c>
      <c r="H36" s="31">
        <f t="shared" si="1"/>
        <v>1710834.1885227414</v>
      </c>
      <c r="J36"/>
      <c r="K36"/>
      <c r="L36"/>
      <c r="M36"/>
      <c r="N36"/>
      <c r="O36"/>
      <c r="P36"/>
      <c r="Q36"/>
      <c r="R36"/>
      <c r="S36"/>
      <c r="T36"/>
    </row>
    <row r="37" spans="1:20" ht="18" customHeight="1" thickBot="1" x14ac:dyDescent="0.3">
      <c r="B37" s="10"/>
      <c r="D37" s="34"/>
      <c r="E37" s="34"/>
      <c r="F37" s="34"/>
      <c r="G37" s="34"/>
      <c r="H37" s="35"/>
      <c r="J37"/>
      <c r="K37"/>
      <c r="L37"/>
      <c r="M37"/>
      <c r="N37"/>
      <c r="O37"/>
      <c r="P37"/>
      <c r="Q37"/>
      <c r="R37"/>
      <c r="S37"/>
      <c r="T37"/>
    </row>
    <row r="38" spans="1:20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  <c r="J38"/>
      <c r="K38"/>
      <c r="L38"/>
      <c r="M38"/>
      <c r="N38"/>
      <c r="O38"/>
      <c r="P38"/>
      <c r="Q38"/>
      <c r="R38"/>
      <c r="S38"/>
      <c r="T38"/>
    </row>
    <row r="39" spans="1:20" ht="18.75" customHeight="1" x14ac:dyDescent="0.25">
      <c r="A39" s="26" t="s">
        <v>249</v>
      </c>
      <c r="B39" s="10" t="s">
        <v>250</v>
      </c>
      <c r="J39"/>
      <c r="K39"/>
      <c r="L39"/>
      <c r="M39"/>
      <c r="N39"/>
      <c r="O39"/>
      <c r="P39"/>
      <c r="Q39"/>
      <c r="R39"/>
      <c r="S39"/>
      <c r="T39"/>
    </row>
    <row r="40" spans="1:20" ht="18" customHeight="1" x14ac:dyDescent="0.25">
      <c r="A40" s="11" t="s">
        <v>30</v>
      </c>
      <c r="B40" s="8" t="s">
        <v>31</v>
      </c>
      <c r="D40" s="61">
        <v>7581928.4825000009</v>
      </c>
      <c r="E40" s="67"/>
      <c r="F40" s="67"/>
      <c r="G40" s="61">
        <v>638552.56000000006</v>
      </c>
      <c r="H40" s="31">
        <f>(D40+E40)-F40-G40</f>
        <v>6943375.9225000013</v>
      </c>
      <c r="J40"/>
      <c r="K40"/>
      <c r="L40"/>
      <c r="M40"/>
      <c r="N40"/>
      <c r="O40"/>
      <c r="P40"/>
      <c r="Q40"/>
      <c r="R40"/>
      <c r="S40"/>
      <c r="T40"/>
    </row>
    <row r="41" spans="1:20" ht="18" customHeight="1" x14ac:dyDescent="0.25">
      <c r="A41" s="11" t="s">
        <v>32</v>
      </c>
      <c r="B41" s="8" t="s">
        <v>33</v>
      </c>
      <c r="D41" s="61">
        <v>828981.08124999376</v>
      </c>
      <c r="E41" s="67"/>
      <c r="F41" s="67"/>
      <c r="G41" s="61"/>
      <c r="H41" s="31">
        <f t="shared" ref="H41:H47" si="2">(D41+E41)-F41-G41</f>
        <v>828981.08124999376</v>
      </c>
      <c r="J41"/>
      <c r="K41"/>
      <c r="L41"/>
      <c r="M41"/>
      <c r="N41"/>
      <c r="O41"/>
      <c r="P41"/>
      <c r="Q41"/>
      <c r="R41"/>
      <c r="S41"/>
      <c r="T41"/>
    </row>
    <row r="42" spans="1:20" ht="18" customHeight="1" x14ac:dyDescent="0.25">
      <c r="A42" s="11" t="s">
        <v>34</v>
      </c>
      <c r="B42" s="8" t="s">
        <v>35</v>
      </c>
      <c r="D42" s="61">
        <v>8677.2723596823053</v>
      </c>
      <c r="E42" s="67">
        <v>5460</v>
      </c>
      <c r="F42" s="67"/>
      <c r="G42" s="61"/>
      <c r="H42" s="31">
        <f t="shared" si="2"/>
        <v>14137.272359682305</v>
      </c>
      <c r="J42"/>
      <c r="K42"/>
      <c r="L42"/>
      <c r="M42"/>
      <c r="N42"/>
      <c r="O42"/>
      <c r="P42"/>
      <c r="Q42"/>
      <c r="R42"/>
      <c r="S42"/>
      <c r="T42"/>
    </row>
    <row r="43" spans="1:20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  <c r="J43"/>
      <c r="K43"/>
      <c r="L43"/>
      <c r="M43"/>
      <c r="N43"/>
      <c r="O43"/>
      <c r="P43"/>
      <c r="Q43"/>
      <c r="R43"/>
      <c r="S43"/>
      <c r="T43"/>
    </row>
    <row r="44" spans="1:20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  <c r="J44"/>
      <c r="K44"/>
      <c r="L44"/>
      <c r="M44"/>
      <c r="N44"/>
      <c r="O44"/>
      <c r="P44"/>
      <c r="Q44"/>
      <c r="R44"/>
      <c r="S44"/>
      <c r="T44"/>
    </row>
    <row r="45" spans="1:20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  <c r="J45"/>
      <c r="K45"/>
      <c r="L45"/>
      <c r="M45"/>
      <c r="N45"/>
      <c r="O45"/>
      <c r="P45"/>
      <c r="Q45"/>
      <c r="R45"/>
      <c r="S45"/>
      <c r="T45"/>
    </row>
    <row r="46" spans="1:20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  <c r="J46"/>
      <c r="K46"/>
      <c r="L46"/>
      <c r="M46"/>
      <c r="N46"/>
      <c r="O46"/>
      <c r="P46"/>
      <c r="Q46"/>
      <c r="R46"/>
      <c r="S46"/>
      <c r="T46"/>
    </row>
    <row r="47" spans="1:20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  <c r="J47"/>
      <c r="K47"/>
      <c r="L47"/>
      <c r="M47"/>
      <c r="N47"/>
      <c r="O47"/>
      <c r="P47"/>
      <c r="Q47"/>
      <c r="R47"/>
      <c r="S47"/>
      <c r="T47"/>
    </row>
    <row r="48" spans="1:20" ht="18" customHeight="1" x14ac:dyDescent="0.25">
      <c r="J48"/>
      <c r="K48"/>
      <c r="L48"/>
      <c r="M48"/>
      <c r="N48"/>
      <c r="O48"/>
      <c r="P48"/>
      <c r="Q48"/>
      <c r="R48"/>
      <c r="S48"/>
      <c r="T48"/>
    </row>
    <row r="49" spans="1:20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8419586.8361096773</v>
      </c>
      <c r="E49" s="31">
        <f t="shared" si="3"/>
        <v>5460</v>
      </c>
      <c r="F49" s="31">
        <f>SUM(F40:F47)</f>
        <v>0</v>
      </c>
      <c r="G49" s="31">
        <f t="shared" si="3"/>
        <v>638552.56000000006</v>
      </c>
      <c r="H49" s="31">
        <f t="shared" si="3"/>
        <v>7786494.2761096768</v>
      </c>
      <c r="J49"/>
      <c r="K49"/>
      <c r="L49"/>
      <c r="M49"/>
      <c r="N49"/>
      <c r="O49"/>
      <c r="P49"/>
      <c r="Q49"/>
      <c r="R49"/>
      <c r="S49"/>
      <c r="T49"/>
    </row>
    <row r="50" spans="1:20" ht="18" customHeight="1" thickBot="1" x14ac:dyDescent="0.3">
      <c r="D50" s="38"/>
      <c r="E50" s="38"/>
      <c r="F50" s="38"/>
      <c r="G50" s="38"/>
      <c r="H50" s="38"/>
      <c r="J50"/>
      <c r="K50"/>
      <c r="L50"/>
      <c r="M50"/>
      <c r="N50"/>
      <c r="O50"/>
      <c r="P50"/>
      <c r="Q50"/>
      <c r="R50"/>
      <c r="S50"/>
      <c r="T50"/>
    </row>
    <row r="51" spans="1:20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  <c r="J51"/>
      <c r="K51"/>
      <c r="L51"/>
      <c r="M51"/>
      <c r="N51"/>
      <c r="O51"/>
      <c r="P51"/>
      <c r="Q51"/>
      <c r="R51"/>
      <c r="S51"/>
      <c r="T51"/>
    </row>
    <row r="52" spans="1:20" ht="18" customHeight="1" x14ac:dyDescent="0.25">
      <c r="A52" s="26" t="s">
        <v>253</v>
      </c>
      <c r="B52" s="39" t="s">
        <v>254</v>
      </c>
      <c r="J52"/>
      <c r="K52"/>
      <c r="L52"/>
      <c r="M52"/>
      <c r="N52"/>
      <c r="O52"/>
      <c r="P52"/>
      <c r="Q52"/>
      <c r="R52"/>
      <c r="S52"/>
      <c r="T52"/>
    </row>
    <row r="53" spans="1:20" ht="18" customHeight="1" x14ac:dyDescent="0.25">
      <c r="A53" s="11" t="s">
        <v>42</v>
      </c>
      <c r="B53" s="8" t="s">
        <v>43</v>
      </c>
      <c r="D53" s="40">
        <v>175882706.40959686</v>
      </c>
      <c r="E53" s="76"/>
      <c r="F53" s="76"/>
      <c r="G53" s="40">
        <v>122271455.16059539</v>
      </c>
      <c r="H53" s="31">
        <f>(D53+E53)-F53-G53</f>
        <v>53611251.249001473</v>
      </c>
      <c r="J53"/>
      <c r="K53"/>
      <c r="L53"/>
      <c r="M53"/>
      <c r="N53"/>
      <c r="O53"/>
      <c r="P53"/>
      <c r="Q53"/>
      <c r="R53"/>
      <c r="S53"/>
      <c r="T53"/>
    </row>
    <row r="54" spans="1:20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  <c r="J54"/>
      <c r="K54"/>
      <c r="L54"/>
      <c r="M54"/>
      <c r="N54"/>
      <c r="O54"/>
      <c r="P54"/>
      <c r="Q54"/>
      <c r="R54"/>
      <c r="S54"/>
      <c r="T54"/>
    </row>
    <row r="55" spans="1:20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  <c r="J55"/>
      <c r="K55"/>
      <c r="L55"/>
      <c r="M55"/>
      <c r="N55"/>
      <c r="O55"/>
      <c r="P55"/>
      <c r="Q55"/>
      <c r="R55"/>
      <c r="S55"/>
      <c r="T55"/>
    </row>
    <row r="56" spans="1:20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  <c r="J56"/>
      <c r="K56"/>
      <c r="L56"/>
      <c r="M56"/>
      <c r="N56"/>
      <c r="O56"/>
      <c r="P56"/>
      <c r="Q56"/>
      <c r="R56"/>
      <c r="S56"/>
      <c r="T56"/>
    </row>
    <row r="57" spans="1:20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  <c r="J57"/>
      <c r="K57"/>
      <c r="L57"/>
      <c r="M57"/>
      <c r="N57"/>
      <c r="O57"/>
      <c r="P57"/>
      <c r="Q57"/>
      <c r="R57"/>
      <c r="S57"/>
      <c r="T57"/>
    </row>
    <row r="58" spans="1:20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  <c r="J58"/>
      <c r="K58"/>
      <c r="L58"/>
      <c r="M58"/>
      <c r="N58"/>
      <c r="O58"/>
      <c r="P58"/>
      <c r="Q58"/>
      <c r="R58"/>
      <c r="S58"/>
      <c r="T58"/>
    </row>
    <row r="59" spans="1:20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  <c r="J59"/>
      <c r="K59"/>
      <c r="L59"/>
      <c r="M59"/>
      <c r="N59"/>
      <c r="O59"/>
      <c r="P59"/>
      <c r="Q59"/>
      <c r="R59"/>
      <c r="S59"/>
      <c r="T59"/>
    </row>
    <row r="60" spans="1:20" ht="18" customHeight="1" x14ac:dyDescent="0.25">
      <c r="A60" s="11" t="s">
        <v>50</v>
      </c>
      <c r="B60" s="46"/>
      <c r="C60" s="19"/>
      <c r="D60" s="40"/>
      <c r="E60" s="76"/>
      <c r="F60" s="76"/>
      <c r="G60" s="40"/>
      <c r="H60" s="31">
        <f t="shared" si="4"/>
        <v>0</v>
      </c>
      <c r="J60"/>
      <c r="K60"/>
      <c r="L60"/>
      <c r="M60"/>
      <c r="N60"/>
      <c r="O60"/>
      <c r="P60"/>
      <c r="Q60"/>
      <c r="R60"/>
      <c r="S60"/>
      <c r="T60"/>
    </row>
    <row r="61" spans="1:20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  <c r="J61"/>
      <c r="K61"/>
      <c r="L61"/>
      <c r="M61"/>
      <c r="N61"/>
      <c r="O61"/>
      <c r="P61"/>
      <c r="Q61"/>
      <c r="R61"/>
      <c r="S61"/>
      <c r="T61"/>
    </row>
    <row r="62" spans="1:20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  <c r="J62"/>
      <c r="K62"/>
      <c r="L62"/>
      <c r="M62"/>
      <c r="N62"/>
      <c r="O62"/>
      <c r="P62"/>
      <c r="Q62"/>
      <c r="R62"/>
      <c r="S62"/>
      <c r="T62"/>
    </row>
    <row r="63" spans="1:20" ht="18" customHeight="1" x14ac:dyDescent="0.25">
      <c r="A63" s="11"/>
      <c r="E63" s="47"/>
      <c r="F63" s="48"/>
      <c r="J63"/>
      <c r="K63"/>
      <c r="L63"/>
      <c r="M63"/>
      <c r="N63"/>
      <c r="O63"/>
      <c r="P63"/>
      <c r="Q63"/>
      <c r="R63"/>
      <c r="S63"/>
      <c r="T63"/>
    </row>
    <row r="64" spans="1:20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175882706.40959686</v>
      </c>
      <c r="E64" s="31">
        <f t="shared" ref="E64:G64" si="5">SUM(E53:E62)</f>
        <v>0</v>
      </c>
      <c r="F64" s="31">
        <f t="shared" si="5"/>
        <v>0</v>
      </c>
      <c r="G64" s="31">
        <f t="shared" si="5"/>
        <v>122271455.16059539</v>
      </c>
      <c r="H64" s="31">
        <f>SUM(H53:H62)</f>
        <v>53611251.249001473</v>
      </c>
      <c r="J64"/>
      <c r="K64"/>
      <c r="L64"/>
      <c r="M64"/>
      <c r="N64"/>
      <c r="O64"/>
      <c r="P64"/>
      <c r="Q64"/>
      <c r="R64"/>
      <c r="S64"/>
      <c r="T64"/>
    </row>
    <row r="65" spans="1:20" ht="18" customHeight="1" x14ac:dyDescent="0.25">
      <c r="D65" s="49"/>
      <c r="E65" s="49"/>
      <c r="F65" s="49"/>
      <c r="G65" s="49"/>
      <c r="H65" s="49"/>
      <c r="J65"/>
      <c r="K65"/>
      <c r="L65"/>
      <c r="M65"/>
      <c r="N65"/>
      <c r="O65"/>
      <c r="P65"/>
      <c r="Q65"/>
      <c r="R65"/>
      <c r="S65"/>
      <c r="T65"/>
    </row>
    <row r="66" spans="1:2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  <c r="J66"/>
      <c r="K66"/>
      <c r="L66"/>
      <c r="M66"/>
      <c r="N66"/>
      <c r="O66"/>
      <c r="P66"/>
      <c r="Q66"/>
      <c r="R66"/>
      <c r="S66"/>
      <c r="T66"/>
    </row>
    <row r="67" spans="1:2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  <c r="J67"/>
      <c r="K67"/>
      <c r="L67"/>
      <c r="M67"/>
      <c r="N67"/>
      <c r="O67"/>
      <c r="P67"/>
      <c r="Q67"/>
      <c r="R67"/>
      <c r="S67"/>
      <c r="T67"/>
    </row>
    <row r="68" spans="1:20" ht="18" customHeight="1" x14ac:dyDescent="0.25">
      <c r="A68" s="11" t="s">
        <v>54</v>
      </c>
      <c r="B68" s="8" t="s">
        <v>55</v>
      </c>
      <c r="D68" s="29">
        <v>613414.18000000005</v>
      </c>
      <c r="E68" s="67"/>
      <c r="F68" s="67"/>
      <c r="G68" s="29">
        <v>373514.58</v>
      </c>
      <c r="H68" s="31">
        <f>(D68+E68)-F68-G68</f>
        <v>239899.60000000003</v>
      </c>
      <c r="J68"/>
      <c r="K68"/>
      <c r="L68"/>
      <c r="M68"/>
      <c r="N68"/>
      <c r="O68"/>
      <c r="P68"/>
      <c r="Q68"/>
      <c r="R68"/>
      <c r="S68"/>
      <c r="T68"/>
    </row>
    <row r="69" spans="1:20" ht="18" customHeight="1" x14ac:dyDescent="0.25">
      <c r="A69" s="11" t="s">
        <v>56</v>
      </c>
      <c r="B69" s="8" t="s">
        <v>57</v>
      </c>
      <c r="D69" s="249">
        <v>7071.0017661900747</v>
      </c>
      <c r="E69" s="67"/>
      <c r="F69" s="67"/>
      <c r="G69" s="90"/>
      <c r="H69" s="31">
        <f t="shared" ref="H69:H72" si="6">(D69+E69)-F69-G69</f>
        <v>7071.0017661900747</v>
      </c>
      <c r="J69"/>
      <c r="K69"/>
      <c r="L69"/>
      <c r="M69"/>
      <c r="N69"/>
      <c r="O69"/>
      <c r="P69"/>
      <c r="Q69"/>
      <c r="R69"/>
      <c r="S69"/>
      <c r="T69"/>
    </row>
    <row r="70" spans="1:2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  <c r="J70"/>
      <c r="K70"/>
      <c r="L70"/>
      <c r="M70"/>
      <c r="N70"/>
      <c r="O70"/>
      <c r="P70"/>
      <c r="Q70"/>
      <c r="R70"/>
      <c r="S70"/>
      <c r="T70"/>
    </row>
    <row r="71" spans="1:2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  <c r="J71"/>
      <c r="K71"/>
      <c r="L71"/>
      <c r="M71"/>
      <c r="N71"/>
      <c r="O71"/>
      <c r="P71"/>
      <c r="Q71"/>
      <c r="R71"/>
      <c r="S71"/>
      <c r="T71"/>
    </row>
    <row r="72" spans="1:2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  <c r="J72"/>
      <c r="K72"/>
      <c r="L72"/>
      <c r="M72"/>
      <c r="N72"/>
      <c r="O72"/>
      <c r="P72"/>
      <c r="Q72"/>
      <c r="R72"/>
      <c r="S72"/>
      <c r="T72"/>
    </row>
    <row r="73" spans="1:20" ht="18" customHeight="1" x14ac:dyDescent="0.25">
      <c r="A73" s="11"/>
      <c r="C73" s="10"/>
      <c r="D73" s="52"/>
      <c r="E73" s="48"/>
      <c r="F73" s="48"/>
      <c r="G73" s="52"/>
      <c r="H73" s="48"/>
      <c r="J73"/>
      <c r="K73"/>
      <c r="L73"/>
      <c r="M73"/>
      <c r="N73"/>
      <c r="O73"/>
      <c r="P73"/>
      <c r="Q73"/>
      <c r="R73"/>
      <c r="S73"/>
      <c r="T73"/>
    </row>
    <row r="74" spans="1:2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620485.1817661901</v>
      </c>
      <c r="E74" s="53">
        <f t="shared" si="7"/>
        <v>0</v>
      </c>
      <c r="F74" s="53">
        <f t="shared" si="7"/>
        <v>0</v>
      </c>
      <c r="G74" s="31">
        <f t="shared" si="7"/>
        <v>373514.58</v>
      </c>
      <c r="H74" s="31">
        <f t="shared" si="7"/>
        <v>246970.60176619011</v>
      </c>
      <c r="J74"/>
      <c r="K74"/>
      <c r="L74"/>
      <c r="M74"/>
      <c r="N74"/>
      <c r="O74"/>
      <c r="P74"/>
      <c r="Q74"/>
      <c r="R74"/>
      <c r="S74"/>
      <c r="T74"/>
    </row>
    <row r="75" spans="1:2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  <c r="J75"/>
      <c r="K75"/>
      <c r="L75"/>
      <c r="M75"/>
      <c r="N75"/>
      <c r="O75"/>
      <c r="P75"/>
      <c r="Q75"/>
      <c r="R75"/>
      <c r="S75"/>
      <c r="T75"/>
    </row>
    <row r="76" spans="1:20" ht="18" customHeight="1" x14ac:dyDescent="0.25">
      <c r="A76" s="26" t="s">
        <v>262</v>
      </c>
      <c r="B76" s="10" t="s">
        <v>60</v>
      </c>
      <c r="J76"/>
      <c r="K76"/>
      <c r="L76"/>
      <c r="M76"/>
      <c r="N76"/>
      <c r="O76"/>
      <c r="P76"/>
      <c r="Q76"/>
      <c r="R76"/>
      <c r="S76"/>
      <c r="T76"/>
    </row>
    <row r="77" spans="1:20" ht="18" customHeight="1" x14ac:dyDescent="0.25">
      <c r="A77" s="11" t="s">
        <v>61</v>
      </c>
      <c r="B77" s="8" t="s">
        <v>62</v>
      </c>
      <c r="D77" s="61">
        <v>136850</v>
      </c>
      <c r="E77" s="54"/>
      <c r="F77" s="86"/>
      <c r="G77" s="61"/>
      <c r="H77" s="31">
        <f>(D77-F77-G77)</f>
        <v>136850</v>
      </c>
      <c r="J77"/>
      <c r="K77"/>
      <c r="L77"/>
      <c r="M77"/>
      <c r="N77"/>
      <c r="O77"/>
      <c r="P77"/>
      <c r="Q77"/>
      <c r="R77"/>
      <c r="S77"/>
      <c r="T77"/>
    </row>
    <row r="78" spans="1:2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  <c r="J78"/>
      <c r="K78"/>
      <c r="L78"/>
      <c r="M78"/>
      <c r="N78"/>
      <c r="O78"/>
      <c r="P78"/>
      <c r="Q78"/>
      <c r="R78"/>
      <c r="S78"/>
      <c r="T78"/>
    </row>
    <row r="79" spans="1:20" ht="18" customHeight="1" x14ac:dyDescent="0.25">
      <c r="A79" s="11" t="s">
        <v>65</v>
      </c>
      <c r="B79" s="8" t="s">
        <v>66</v>
      </c>
      <c r="D79" s="61">
        <v>4540.5079539295393</v>
      </c>
      <c r="E79" s="54"/>
      <c r="F79" s="86"/>
      <c r="G79" s="61"/>
      <c r="H79" s="31">
        <f t="shared" si="8"/>
        <v>4540.5079539295393</v>
      </c>
      <c r="J79"/>
      <c r="K79"/>
      <c r="L79"/>
      <c r="M79"/>
      <c r="N79"/>
      <c r="O79"/>
      <c r="P79"/>
      <c r="Q79"/>
      <c r="R79"/>
      <c r="S79"/>
      <c r="T79"/>
    </row>
    <row r="80" spans="1:2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  <c r="J80"/>
      <c r="K80"/>
      <c r="L80"/>
      <c r="M80"/>
      <c r="N80"/>
      <c r="O80"/>
      <c r="P80"/>
      <c r="Q80"/>
      <c r="R80"/>
      <c r="S80"/>
      <c r="T80"/>
    </row>
    <row r="81" spans="1:21" ht="18" customHeight="1" x14ac:dyDescent="0.25">
      <c r="A81" s="11"/>
      <c r="H81" s="55"/>
      <c r="J81"/>
      <c r="K81"/>
      <c r="L81"/>
      <c r="M81"/>
      <c r="N81"/>
      <c r="O81"/>
      <c r="P81"/>
      <c r="Q81"/>
      <c r="R81"/>
      <c r="S81"/>
      <c r="T81"/>
    </row>
    <row r="82" spans="1:21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141390.50795392954</v>
      </c>
      <c r="E82" s="56"/>
      <c r="F82" s="31">
        <f t="shared" si="9"/>
        <v>0</v>
      </c>
      <c r="G82" s="31">
        <f t="shared" si="9"/>
        <v>0</v>
      </c>
      <c r="H82" s="31">
        <f t="shared" si="9"/>
        <v>141390.50795392954</v>
      </c>
      <c r="J82"/>
      <c r="K82"/>
      <c r="L82"/>
      <c r="M82"/>
      <c r="N82"/>
      <c r="O82"/>
      <c r="P82"/>
      <c r="Q82"/>
      <c r="R82"/>
      <c r="S82"/>
      <c r="T82"/>
    </row>
    <row r="83" spans="1:21" ht="18" customHeight="1" thickBot="1" x14ac:dyDescent="0.3">
      <c r="A83" s="11"/>
      <c r="D83" s="38"/>
      <c r="E83" s="38"/>
      <c r="F83" s="38"/>
      <c r="G83" s="38"/>
      <c r="H83" s="38"/>
      <c r="J83"/>
      <c r="K83"/>
      <c r="L83"/>
      <c r="M83"/>
      <c r="N83"/>
      <c r="O83"/>
      <c r="P83"/>
      <c r="Q83"/>
      <c r="R83"/>
      <c r="S83"/>
      <c r="T83"/>
    </row>
    <row r="84" spans="1:21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  <c r="J84"/>
      <c r="K84"/>
      <c r="L84"/>
      <c r="M84"/>
      <c r="N84"/>
      <c r="O84"/>
      <c r="P84"/>
      <c r="Q84"/>
      <c r="R84"/>
      <c r="S84"/>
      <c r="T84"/>
    </row>
    <row r="85" spans="1:21" ht="18" customHeight="1" x14ac:dyDescent="0.25">
      <c r="A85" s="26" t="s">
        <v>264</v>
      </c>
      <c r="B85" s="10" t="s">
        <v>265</v>
      </c>
      <c r="J85"/>
      <c r="K85"/>
      <c r="L85"/>
      <c r="M85"/>
      <c r="N85"/>
      <c r="O85"/>
      <c r="P85"/>
      <c r="Q85"/>
      <c r="R85"/>
      <c r="S85"/>
      <c r="T85"/>
      <c r="U85"/>
    </row>
    <row r="86" spans="1:21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  <c r="J86"/>
      <c r="K86"/>
      <c r="L86"/>
      <c r="M86"/>
      <c r="N86"/>
      <c r="O86"/>
      <c r="P86"/>
      <c r="Q86"/>
      <c r="R86"/>
      <c r="S86"/>
      <c r="T86"/>
      <c r="U86"/>
    </row>
    <row r="87" spans="1:21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  <c r="J87"/>
      <c r="K87"/>
      <c r="L87"/>
      <c r="M87"/>
      <c r="N87"/>
      <c r="O87"/>
      <c r="P87"/>
      <c r="Q87"/>
      <c r="R87"/>
      <c r="S87"/>
      <c r="T87"/>
      <c r="U87"/>
    </row>
    <row r="88" spans="1:21" ht="18" customHeight="1" x14ac:dyDescent="0.25">
      <c r="A88" s="11" t="s">
        <v>74</v>
      </c>
      <c r="B88" s="8" t="s">
        <v>75</v>
      </c>
      <c r="D88" s="61">
        <v>17337.220371816089</v>
      </c>
      <c r="E88" s="30">
        <v>13240.660672097718</v>
      </c>
      <c r="F88" s="67"/>
      <c r="G88" s="61"/>
      <c r="H88" s="31">
        <f t="shared" si="10"/>
        <v>30577.881043913807</v>
      </c>
      <c r="J88"/>
      <c r="K88"/>
      <c r="L88"/>
      <c r="M88"/>
      <c r="N88"/>
      <c r="O88"/>
      <c r="P88"/>
      <c r="Q88"/>
      <c r="R88"/>
      <c r="S88"/>
      <c r="T88"/>
      <c r="U88"/>
    </row>
    <row r="89" spans="1:21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  <c r="J89"/>
      <c r="K89"/>
      <c r="L89"/>
      <c r="M89"/>
      <c r="N89"/>
      <c r="O89"/>
      <c r="P89"/>
      <c r="Q89"/>
      <c r="R89"/>
      <c r="S89"/>
      <c r="T89"/>
      <c r="U89"/>
    </row>
    <row r="90" spans="1:21" ht="18" customHeight="1" x14ac:dyDescent="0.25">
      <c r="A90" s="11" t="s">
        <v>78</v>
      </c>
      <c r="B90" s="8" t="s">
        <v>79</v>
      </c>
      <c r="D90" s="61">
        <v>573.96749999999997</v>
      </c>
      <c r="E90" s="30">
        <v>438.34644431621598</v>
      </c>
      <c r="F90" s="67"/>
      <c r="G90" s="61"/>
      <c r="H90" s="31">
        <f t="shared" si="10"/>
        <v>1012.313944316216</v>
      </c>
      <c r="J90"/>
      <c r="K90"/>
      <c r="L90"/>
      <c r="M90"/>
      <c r="N90"/>
      <c r="O90"/>
      <c r="P90"/>
      <c r="Q90"/>
      <c r="R90"/>
      <c r="S90"/>
      <c r="T90"/>
      <c r="U90"/>
    </row>
    <row r="91" spans="1:21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10"/>
        <v>0</v>
      </c>
      <c r="J91"/>
      <c r="K91"/>
      <c r="L91"/>
      <c r="M91"/>
      <c r="N91"/>
      <c r="O91"/>
      <c r="P91"/>
      <c r="Q91"/>
      <c r="R91"/>
      <c r="S91"/>
      <c r="T91"/>
      <c r="U91"/>
    </row>
    <row r="92" spans="1:21" ht="18" customHeight="1" x14ac:dyDescent="0.25">
      <c r="A92" s="11" t="s">
        <v>82</v>
      </c>
      <c r="B92" s="8" t="s">
        <v>83</v>
      </c>
      <c r="D92" s="92">
        <v>3554.5679098360656</v>
      </c>
      <c r="E92" s="30">
        <v>2714.6697406336825</v>
      </c>
      <c r="F92" s="93"/>
      <c r="G92" s="92"/>
      <c r="H92" s="31">
        <f t="shared" si="10"/>
        <v>6269.2376504697477</v>
      </c>
      <c r="J92"/>
      <c r="K92"/>
      <c r="L92"/>
      <c r="M92"/>
      <c r="N92"/>
      <c r="O92"/>
      <c r="P92"/>
      <c r="Q92"/>
      <c r="R92"/>
      <c r="S92"/>
      <c r="T92"/>
      <c r="U92"/>
    </row>
    <row r="93" spans="1:21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  <c r="J93"/>
      <c r="K93"/>
      <c r="L93"/>
      <c r="M93"/>
      <c r="N93"/>
      <c r="O93"/>
      <c r="P93"/>
      <c r="Q93"/>
      <c r="R93"/>
      <c r="S93"/>
      <c r="T93"/>
      <c r="U93"/>
    </row>
    <row r="94" spans="1:21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  <c r="J94"/>
      <c r="K94"/>
      <c r="L94"/>
      <c r="M94"/>
      <c r="N94"/>
      <c r="O94"/>
      <c r="P94"/>
      <c r="Q94"/>
      <c r="R94"/>
      <c r="S94"/>
      <c r="T94"/>
      <c r="U94"/>
    </row>
    <row r="95" spans="1:21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  <c r="J95"/>
      <c r="K95"/>
      <c r="L95"/>
      <c r="M95"/>
      <c r="N95"/>
      <c r="O95"/>
      <c r="P95"/>
      <c r="Q95"/>
      <c r="R95"/>
      <c r="S95"/>
      <c r="T95"/>
      <c r="U95"/>
    </row>
    <row r="96" spans="1:21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  <c r="J96"/>
      <c r="K96"/>
      <c r="L96"/>
      <c r="M96"/>
      <c r="N96"/>
      <c r="O96"/>
      <c r="P96"/>
      <c r="Q96"/>
      <c r="R96"/>
      <c r="S96"/>
      <c r="T96"/>
      <c r="U96"/>
    </row>
    <row r="97" spans="1:21" ht="18" customHeight="1" x14ac:dyDescent="0.25">
      <c r="A97" s="11"/>
      <c r="J97"/>
      <c r="K97"/>
      <c r="L97"/>
      <c r="M97"/>
      <c r="N97"/>
      <c r="O97"/>
      <c r="P97"/>
      <c r="Q97"/>
      <c r="R97"/>
      <c r="S97"/>
      <c r="T97"/>
      <c r="U97"/>
    </row>
    <row r="98" spans="1:21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21465.755781652155</v>
      </c>
      <c r="E98" s="31">
        <f t="shared" si="11"/>
        <v>16393.676857047616</v>
      </c>
      <c r="F98" s="31">
        <f t="shared" si="11"/>
        <v>0</v>
      </c>
      <c r="G98" s="31">
        <f t="shared" si="11"/>
        <v>0</v>
      </c>
      <c r="H98" s="31">
        <f t="shared" si="11"/>
        <v>37859.432638699771</v>
      </c>
      <c r="J98"/>
      <c r="K98"/>
      <c r="L98"/>
      <c r="M98"/>
      <c r="N98"/>
      <c r="O98"/>
      <c r="P98"/>
      <c r="Q98"/>
      <c r="R98"/>
      <c r="S98"/>
      <c r="T98"/>
      <c r="U98"/>
    </row>
    <row r="99" spans="1:21" ht="18" customHeight="1" thickBot="1" x14ac:dyDescent="0.3">
      <c r="B99" s="10"/>
      <c r="D99" s="38"/>
      <c r="E99" s="38"/>
      <c r="F99" s="38"/>
      <c r="G99" s="38"/>
      <c r="H99" s="38"/>
      <c r="J99"/>
      <c r="K99"/>
      <c r="L99"/>
      <c r="M99"/>
      <c r="N99"/>
      <c r="O99"/>
      <c r="P99"/>
      <c r="Q99"/>
      <c r="R99"/>
      <c r="S99"/>
      <c r="T99"/>
      <c r="U99"/>
    </row>
    <row r="100" spans="1:21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  <c r="J100"/>
      <c r="K100"/>
      <c r="L100"/>
      <c r="M100"/>
      <c r="N100"/>
      <c r="O100"/>
      <c r="P100"/>
      <c r="Q100"/>
      <c r="R100"/>
      <c r="S100"/>
      <c r="T100"/>
    </row>
    <row r="101" spans="1:21" ht="18" customHeight="1" x14ac:dyDescent="0.25">
      <c r="A101" s="26" t="s">
        <v>268</v>
      </c>
      <c r="B101" s="10" t="s">
        <v>269</v>
      </c>
      <c r="J101"/>
      <c r="K101"/>
      <c r="L101"/>
      <c r="M101"/>
      <c r="N101"/>
      <c r="O101"/>
      <c r="P101"/>
      <c r="Q101"/>
      <c r="R101"/>
      <c r="S101"/>
      <c r="T101"/>
    </row>
    <row r="102" spans="1:21" ht="18" customHeight="1" x14ac:dyDescent="0.25">
      <c r="A102" s="11" t="s">
        <v>89</v>
      </c>
      <c r="B102" s="8" t="s">
        <v>90</v>
      </c>
      <c r="D102" s="61">
        <v>172471.47788461539</v>
      </c>
      <c r="E102" s="30">
        <v>131718.71068777246</v>
      </c>
      <c r="F102" s="67"/>
      <c r="G102" s="61"/>
      <c r="H102" s="31">
        <f>(D102+E102)-F102-G102</f>
        <v>304190.18857238785</v>
      </c>
      <c r="J102"/>
      <c r="K102"/>
      <c r="L102"/>
      <c r="M102"/>
      <c r="N102"/>
      <c r="O102"/>
      <c r="P102"/>
      <c r="Q102"/>
      <c r="R102"/>
      <c r="S102"/>
      <c r="T102"/>
    </row>
    <row r="103" spans="1:21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  <c r="J103"/>
      <c r="K103"/>
      <c r="L103"/>
      <c r="M103"/>
      <c r="N103"/>
      <c r="O103"/>
      <c r="P103"/>
      <c r="Q103"/>
      <c r="R103"/>
      <c r="S103"/>
      <c r="T103"/>
    </row>
    <row r="104" spans="1:21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  <c r="J104"/>
      <c r="K104"/>
      <c r="L104"/>
      <c r="M104"/>
      <c r="N104"/>
      <c r="O104"/>
      <c r="P104"/>
      <c r="Q104"/>
      <c r="R104"/>
      <c r="S104"/>
      <c r="T104"/>
    </row>
    <row r="105" spans="1:21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  <c r="J105"/>
      <c r="K105"/>
      <c r="L105"/>
      <c r="M105"/>
      <c r="N105"/>
      <c r="O105"/>
      <c r="P105"/>
      <c r="Q105"/>
      <c r="R105"/>
      <c r="S105"/>
      <c r="T105"/>
    </row>
    <row r="106" spans="1:21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  <c r="J106"/>
      <c r="K106"/>
      <c r="L106"/>
      <c r="M106"/>
      <c r="N106"/>
      <c r="O106"/>
      <c r="P106"/>
      <c r="Q106"/>
      <c r="R106"/>
      <c r="S106"/>
      <c r="T106"/>
    </row>
    <row r="107" spans="1:21" ht="18" customHeight="1" x14ac:dyDescent="0.25">
      <c r="B107" s="10"/>
      <c r="J107"/>
      <c r="K107"/>
      <c r="L107"/>
      <c r="M107"/>
      <c r="N107"/>
      <c r="O107"/>
      <c r="P107"/>
      <c r="Q107"/>
      <c r="R107"/>
      <c r="S107"/>
      <c r="T107"/>
    </row>
    <row r="108" spans="1:21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172471.47788461539</v>
      </c>
      <c r="E108" s="31">
        <f t="shared" si="13"/>
        <v>131718.71068777246</v>
      </c>
      <c r="F108" s="31">
        <f t="shared" si="13"/>
        <v>0</v>
      </c>
      <c r="G108" s="31">
        <f t="shared" si="13"/>
        <v>0</v>
      </c>
      <c r="H108" s="31">
        <f t="shared" si="13"/>
        <v>304190.18857238785</v>
      </c>
      <c r="J108"/>
      <c r="K108"/>
      <c r="L108"/>
      <c r="M108"/>
      <c r="N108"/>
      <c r="O108"/>
      <c r="P108"/>
      <c r="Q108"/>
      <c r="R108"/>
      <c r="S108"/>
      <c r="T108"/>
    </row>
    <row r="109" spans="1:21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ht="18" customHeight="1" x14ac:dyDescent="0.25">
      <c r="A111" s="26" t="s">
        <v>96</v>
      </c>
      <c r="B111" s="10" t="s">
        <v>97</v>
      </c>
      <c r="E111" s="10" t="s">
        <v>275</v>
      </c>
      <c r="F111" s="61">
        <v>3403027</v>
      </c>
      <c r="G111" s="61"/>
      <c r="H111" s="31">
        <f>F111-G111</f>
        <v>3403027</v>
      </c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ht="18" customHeight="1" x14ac:dyDescent="0.25">
      <c r="B112" s="10"/>
      <c r="D112" s="10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ht="18" customHeight="1" x14ac:dyDescent="0.25">
      <c r="A113" s="26"/>
      <c r="B113" s="10" t="s">
        <v>276</v>
      </c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ht="18" customHeight="1" x14ac:dyDescent="0.25">
      <c r="A114" s="11" t="s">
        <v>277</v>
      </c>
      <c r="B114" s="8" t="s">
        <v>278</v>
      </c>
      <c r="D114" s="62" t="s">
        <v>279</v>
      </c>
      <c r="E114" s="63">
        <v>0.76371300520711716</v>
      </c>
      <c r="F114" s="62" t="s">
        <v>280</v>
      </c>
      <c r="G114" s="63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ht="18" customHeight="1" x14ac:dyDescent="0.25">
      <c r="A115" s="11"/>
      <c r="B115" s="10"/>
      <c r="F115" s="19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ht="18" customHeight="1" x14ac:dyDescent="0.25">
      <c r="A116" s="11" t="s">
        <v>281</v>
      </c>
      <c r="B116" s="10" t="s">
        <v>282</v>
      </c>
      <c r="F116" s="19"/>
      <c r="G116"/>
      <c r="H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ht="18" customHeight="1" x14ac:dyDescent="0.25">
      <c r="A117" s="11" t="s">
        <v>98</v>
      </c>
      <c r="B117" s="8" t="s">
        <v>99</v>
      </c>
      <c r="E117" s="61">
        <v>575143133.94000006</v>
      </c>
      <c r="F117" s="64"/>
      <c r="G117"/>
      <c r="H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ht="18" customHeight="1" x14ac:dyDescent="0.25">
      <c r="A118" s="11" t="s">
        <v>100</v>
      </c>
      <c r="B118" s="8" t="s">
        <v>101</v>
      </c>
      <c r="E118" s="61">
        <v>38882712.829999998</v>
      </c>
      <c r="F118" s="64"/>
      <c r="G118"/>
      <c r="H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ht="18" customHeight="1" x14ac:dyDescent="0.25">
      <c r="A119" s="11" t="s">
        <v>102</v>
      </c>
      <c r="B119" s="10" t="s">
        <v>103</v>
      </c>
      <c r="E119" s="250">
        <f>SUM(E117:E118)</f>
        <v>614025846.7700001</v>
      </c>
      <c r="F119" s="65"/>
      <c r="G119"/>
      <c r="H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ht="18" customHeight="1" x14ac:dyDescent="0.25">
      <c r="A120" s="11"/>
      <c r="B120" s="10"/>
      <c r="F120" s="19"/>
      <c r="G120"/>
      <c r="H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ht="18" customHeight="1" x14ac:dyDescent="0.25">
      <c r="A121" s="11" t="s">
        <v>104</v>
      </c>
      <c r="B121" s="10" t="s">
        <v>105</v>
      </c>
      <c r="E121" s="61">
        <v>631175349.84000003</v>
      </c>
      <c r="F121" s="64"/>
      <c r="G121"/>
      <c r="H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ht="18" customHeight="1" x14ac:dyDescent="0.25">
      <c r="A122" s="11"/>
      <c r="F122" s="19"/>
      <c r="G122"/>
      <c r="H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ht="18" customHeight="1" x14ac:dyDescent="0.25">
      <c r="A123" s="11" t="s">
        <v>106</v>
      </c>
      <c r="B123" s="10" t="s">
        <v>107</v>
      </c>
      <c r="E123" s="61">
        <v>-17149503.069999978</v>
      </c>
      <c r="F123" s="64"/>
      <c r="G123"/>
      <c r="H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ht="18" customHeight="1" x14ac:dyDescent="0.25">
      <c r="A124" s="11"/>
      <c r="F124" s="19"/>
      <c r="G124"/>
      <c r="H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ht="18" customHeight="1" x14ac:dyDescent="0.25">
      <c r="A125" s="11" t="s">
        <v>108</v>
      </c>
      <c r="B125" s="10" t="s">
        <v>109</v>
      </c>
      <c r="E125" s="61">
        <v>10464000</v>
      </c>
      <c r="F125" s="64"/>
      <c r="G125"/>
      <c r="H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ht="18" customHeight="1" x14ac:dyDescent="0.25">
      <c r="A126" s="11"/>
      <c r="F126" s="19"/>
      <c r="G126"/>
      <c r="H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ht="18" customHeight="1" x14ac:dyDescent="0.25">
      <c r="A127" s="11" t="s">
        <v>110</v>
      </c>
      <c r="B127" s="10" t="s">
        <v>111</v>
      </c>
      <c r="E127" s="61">
        <v>-6685503.069999977</v>
      </c>
      <c r="F127" s="64"/>
      <c r="G127"/>
      <c r="H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ht="18" customHeight="1" x14ac:dyDescent="0.25">
      <c r="A128" s="11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ht="18" customHeight="1" x14ac:dyDescent="0.25">
      <c r="A130" s="26" t="s">
        <v>283</v>
      </c>
      <c r="B130" s="10" t="s">
        <v>284</v>
      </c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ht="18" customHeight="1" x14ac:dyDescent="0.25">
      <c r="A136" s="2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ht="18" customHeight="1" x14ac:dyDescent="0.25">
      <c r="A138" s="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ht="18" customHeight="1" x14ac:dyDescent="0.25">
      <c r="A140" s="26" t="s">
        <v>289</v>
      </c>
      <c r="B140" s="10" t="s">
        <v>117</v>
      </c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ht="18" customHeight="1" x14ac:dyDescent="0.25">
      <c r="A141" s="11" t="s">
        <v>29</v>
      </c>
      <c r="B141" s="10" t="s">
        <v>118</v>
      </c>
      <c r="D141" s="68">
        <f t="shared" ref="D141:H141" si="16">D36</f>
        <v>1182242.7959521073</v>
      </c>
      <c r="E141" s="68">
        <f t="shared" si="16"/>
        <v>901366.77257063414</v>
      </c>
      <c r="F141" s="68">
        <f>F36</f>
        <v>0</v>
      </c>
      <c r="G141" s="68">
        <f t="shared" si="16"/>
        <v>372775.38</v>
      </c>
      <c r="H141" s="68">
        <f t="shared" si="16"/>
        <v>1710834.1885227414</v>
      </c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ht="18" customHeight="1" x14ac:dyDescent="0.25">
      <c r="A142" s="11" t="s">
        <v>41</v>
      </c>
      <c r="B142" s="10" t="s">
        <v>119</v>
      </c>
      <c r="D142" s="68">
        <f t="shared" ref="D142:H142" si="17">D49</f>
        <v>8419586.8361096773</v>
      </c>
      <c r="E142" s="68">
        <f t="shared" si="17"/>
        <v>5460</v>
      </c>
      <c r="F142" s="68">
        <f>F49</f>
        <v>0</v>
      </c>
      <c r="G142" s="68">
        <f t="shared" si="17"/>
        <v>638552.56000000006</v>
      </c>
      <c r="H142" s="68">
        <f t="shared" si="17"/>
        <v>7786494.2761096768</v>
      </c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ht="18" customHeight="1" x14ac:dyDescent="0.25">
      <c r="A143" s="11" t="s">
        <v>53</v>
      </c>
      <c r="B143" s="10" t="s">
        <v>120</v>
      </c>
      <c r="D143" s="68">
        <f t="shared" ref="D143:H143" si="18">D64</f>
        <v>175882706.40959686</v>
      </c>
      <c r="E143" s="68">
        <f t="shared" si="18"/>
        <v>0</v>
      </c>
      <c r="F143" s="68">
        <f>F64</f>
        <v>0</v>
      </c>
      <c r="G143" s="68">
        <f t="shared" si="18"/>
        <v>122271455.16059539</v>
      </c>
      <c r="H143" s="68">
        <f t="shared" si="18"/>
        <v>53611251.249001473</v>
      </c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ht="18" customHeight="1" x14ac:dyDescent="0.25">
      <c r="A144" s="11" t="s">
        <v>59</v>
      </c>
      <c r="B144" s="10" t="s">
        <v>121</v>
      </c>
      <c r="D144" s="68">
        <f t="shared" ref="D144:H144" si="19">D74</f>
        <v>620485.1817661901</v>
      </c>
      <c r="E144" s="68">
        <f t="shared" si="19"/>
        <v>0</v>
      </c>
      <c r="F144" s="68">
        <f>F74</f>
        <v>0</v>
      </c>
      <c r="G144" s="68">
        <f t="shared" si="19"/>
        <v>373514.58</v>
      </c>
      <c r="H144" s="68">
        <f t="shared" si="19"/>
        <v>246970.60176619011</v>
      </c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ht="18" customHeight="1" x14ac:dyDescent="0.25">
      <c r="A145" s="11" t="s">
        <v>69</v>
      </c>
      <c r="B145" s="10" t="s">
        <v>122</v>
      </c>
      <c r="D145" s="68">
        <f t="shared" ref="D145:H145" si="20">D82</f>
        <v>141390.50795392954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141390.50795392954</v>
      </c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ht="18" customHeight="1" x14ac:dyDescent="0.25">
      <c r="A146" s="11" t="s">
        <v>88</v>
      </c>
      <c r="B146" s="10" t="s">
        <v>123</v>
      </c>
      <c r="D146" s="68">
        <f t="shared" ref="D146:H146" si="21">D98</f>
        <v>21465.755781652155</v>
      </c>
      <c r="E146" s="68">
        <f t="shared" si="21"/>
        <v>16393.676857047616</v>
      </c>
      <c r="F146" s="68">
        <f>F98</f>
        <v>0</v>
      </c>
      <c r="G146" s="68">
        <f t="shared" si="21"/>
        <v>0</v>
      </c>
      <c r="H146" s="68">
        <f t="shared" si="21"/>
        <v>37859.432638699771</v>
      </c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ht="18" customHeight="1" x14ac:dyDescent="0.25">
      <c r="A147" s="11" t="s">
        <v>95</v>
      </c>
      <c r="B147" s="10" t="s">
        <v>124</v>
      </c>
      <c r="D147" s="31">
        <f t="shared" ref="D147:H147" si="22">D108</f>
        <v>172471.47788461539</v>
      </c>
      <c r="E147" s="31">
        <f t="shared" si="22"/>
        <v>131718.71068777246</v>
      </c>
      <c r="F147" s="31">
        <f>F108</f>
        <v>0</v>
      </c>
      <c r="G147" s="31">
        <f t="shared" si="22"/>
        <v>0</v>
      </c>
      <c r="H147" s="31">
        <f t="shared" si="22"/>
        <v>304190.18857238785</v>
      </c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3403027</v>
      </c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ht="18" customHeight="1" x14ac:dyDescent="0.25">
      <c r="A150" s="11" t="s">
        <v>5</v>
      </c>
      <c r="B150" s="10" t="s">
        <v>6</v>
      </c>
      <c r="D150" s="31">
        <f>D18</f>
        <v>6079852.9140340853</v>
      </c>
      <c r="E150" s="31">
        <f>E18</f>
        <v>0</v>
      </c>
      <c r="F150" s="31">
        <f>F18</f>
        <v>0</v>
      </c>
      <c r="G150" s="31">
        <f>G18</f>
        <v>5919034.2794651212</v>
      </c>
      <c r="H150" s="31">
        <f>H18</f>
        <v>160818.63456896413</v>
      </c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ht="18" customHeight="1" x14ac:dyDescent="0.25">
      <c r="B151" s="10"/>
      <c r="D151" s="49"/>
      <c r="E151" s="49"/>
      <c r="F151" s="49"/>
      <c r="G151" s="49"/>
      <c r="H151" s="49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ht="18" customHeight="1" x14ac:dyDescent="0.25">
      <c r="A152" s="26" t="s">
        <v>128</v>
      </c>
      <c r="B152" s="10" t="s">
        <v>117</v>
      </c>
      <c r="D152" s="70">
        <f t="shared" ref="D152:H152" si="24">SUM(D141:D150)</f>
        <v>192520201.87907913</v>
      </c>
      <c r="E152" s="70">
        <f t="shared" si="24"/>
        <v>1054939.1601154541</v>
      </c>
      <c r="F152" s="70">
        <f t="shared" si="24"/>
        <v>0</v>
      </c>
      <c r="G152" s="70">
        <f t="shared" si="24"/>
        <v>129575331.96006051</v>
      </c>
      <c r="H152" s="70">
        <f t="shared" si="24"/>
        <v>67402836.079134047</v>
      </c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ht="18" customHeight="1" x14ac:dyDescent="0.25"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ht="18" customHeight="1" x14ac:dyDescent="0.25">
      <c r="A154" s="26" t="s">
        <v>290</v>
      </c>
      <c r="B154" s="10" t="s">
        <v>291</v>
      </c>
      <c r="D154" s="71">
        <f>H152/E121</f>
        <v>0.10678939869280438</v>
      </c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ht="18" customHeight="1" x14ac:dyDescent="0.25">
      <c r="A155" s="26" t="s">
        <v>292</v>
      </c>
      <c r="B155" s="10" t="s">
        <v>293</v>
      </c>
      <c r="D155" s="71">
        <f>H152/E127</f>
        <v>-10.081939290641037</v>
      </c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ht="18" customHeight="1" x14ac:dyDescent="0.25"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ht="18" customHeight="1" x14ac:dyDescent="0.25"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ht="18" customHeight="1" x14ac:dyDescent="0.25">
      <c r="J158"/>
      <c r="K158"/>
      <c r="L158"/>
      <c r="M158"/>
      <c r="N158"/>
      <c r="O158"/>
      <c r="P158"/>
      <c r="Q158"/>
      <c r="R158"/>
      <c r="S158"/>
      <c r="T158"/>
      <c r="U158"/>
    </row>
  </sheetData>
  <mergeCells count="9">
    <mergeCell ref="C10:E10"/>
    <mergeCell ref="C11:E11"/>
    <mergeCell ref="B13:D13"/>
    <mergeCell ref="C2:D2"/>
    <mergeCell ref="C5:E5"/>
    <mergeCell ref="C6:E6"/>
    <mergeCell ref="C7:E7"/>
    <mergeCell ref="C8:E8"/>
    <mergeCell ref="C9:E9"/>
  </mergeCells>
  <hyperlinks>
    <hyperlink ref="C11" r:id="rId1" xr:uid="{0F813ABE-B79E-4FEA-9562-B331DB8E9EB8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134C-7799-4D35-BE81-876A436505B6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215</v>
      </c>
      <c r="D5" s="632"/>
      <c r="E5" s="632"/>
      <c r="F5" s="13"/>
    </row>
    <row r="6" spans="1:8" ht="18" customHeight="1" x14ac:dyDescent="0.25">
      <c r="B6" s="11" t="s">
        <v>405</v>
      </c>
      <c r="C6" s="102">
        <v>210045</v>
      </c>
      <c r="D6" s="14"/>
      <c r="E6" s="14"/>
      <c r="F6" s="15"/>
    </row>
    <row r="7" spans="1:8" ht="18" customHeight="1" x14ac:dyDescent="0.25">
      <c r="B7" s="11" t="s">
        <v>406</v>
      </c>
      <c r="C7" s="16">
        <v>60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317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318</v>
      </c>
      <c r="D10" s="20"/>
      <c r="E10" s="20"/>
      <c r="F10" s="21"/>
    </row>
    <row r="11" spans="1:8" ht="18" customHeight="1" x14ac:dyDescent="0.25">
      <c r="B11" s="11" t="s">
        <v>409</v>
      </c>
      <c r="C11" s="631" t="s">
        <v>319</v>
      </c>
      <c r="D11" s="631"/>
      <c r="E11" s="63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/>
      <c r="E18" s="27"/>
      <c r="F18" s="27"/>
      <c r="G18" s="27"/>
      <c r="H18" s="28">
        <f>(D18+E18)-G18</f>
        <v>0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/>
      <c r="E21" s="67"/>
      <c r="F21" s="67"/>
      <c r="G21" s="61"/>
      <c r="H21" s="31">
        <f>(D21+E21)-F21-G21</f>
        <v>0</v>
      </c>
    </row>
    <row r="22" spans="1:8" ht="18" customHeight="1" x14ac:dyDescent="0.25">
      <c r="A22" s="11" t="s">
        <v>9</v>
      </c>
      <c r="B22" s="8" t="s">
        <v>10</v>
      </c>
      <c r="D22" s="61"/>
      <c r="E22" s="67"/>
      <c r="F22" s="67"/>
      <c r="G22" s="61"/>
      <c r="H22" s="31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>
        <v>7432.04</v>
      </c>
      <c r="E26" s="67">
        <v>4624.96</v>
      </c>
      <c r="F26" s="67"/>
      <c r="G26" s="61"/>
      <c r="H26" s="31">
        <f t="shared" si="0"/>
        <v>12057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42422.5</v>
      </c>
      <c r="E29" s="67">
        <v>26399.52</v>
      </c>
      <c r="F29" s="67"/>
      <c r="G29" s="61"/>
      <c r="H29" s="31">
        <f t="shared" si="0"/>
        <v>68822.02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49854.54</v>
      </c>
      <c r="E36" s="31">
        <f t="shared" si="1"/>
        <v>31024.48</v>
      </c>
      <c r="F36" s="31">
        <f>SUM(F21:F34)</f>
        <v>0</v>
      </c>
      <c r="G36" s="31">
        <f t="shared" si="1"/>
        <v>0</v>
      </c>
      <c r="H36" s="31">
        <f t="shared" si="1"/>
        <v>80879.02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/>
      <c r="E41" s="67"/>
      <c r="F41" s="67"/>
      <c r="G41" s="61"/>
      <c r="H41" s="31">
        <f t="shared" ref="H41:H47" si="2">(D41+E41)-F41-G41</f>
        <v>0</v>
      </c>
    </row>
    <row r="42" spans="1:8" ht="18" customHeight="1" x14ac:dyDescent="0.25">
      <c r="A42" s="11" t="s">
        <v>34</v>
      </c>
      <c r="B42" s="8" t="s">
        <v>35</v>
      </c>
      <c r="D42" s="61">
        <v>43467.33</v>
      </c>
      <c r="E42" s="67">
        <v>27049.72</v>
      </c>
      <c r="F42" s="67"/>
      <c r="G42" s="61"/>
      <c r="H42" s="31">
        <f t="shared" si="2"/>
        <v>70517.05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43467.33</v>
      </c>
      <c r="E49" s="31">
        <f t="shared" si="3"/>
        <v>27049.72</v>
      </c>
      <c r="F49" s="31">
        <f>SUM(F40:F47)</f>
        <v>0</v>
      </c>
      <c r="G49" s="31">
        <f t="shared" si="3"/>
        <v>0</v>
      </c>
      <c r="H49" s="31">
        <f t="shared" si="3"/>
        <v>70517.05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76"/>
      <c r="E53" s="76"/>
      <c r="F53" s="76"/>
      <c r="G53" s="76"/>
      <c r="H53" s="31">
        <f>(D53+E53)-F53-G53</f>
        <v>0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0</v>
      </c>
      <c r="E64" s="31">
        <f t="shared" ref="E64:G64" si="5">SUM(E53:E62)</f>
        <v>0</v>
      </c>
      <c r="F64" s="31">
        <f t="shared" si="5"/>
        <v>0</v>
      </c>
      <c r="G64" s="31">
        <f t="shared" si="5"/>
        <v>0</v>
      </c>
      <c r="H64" s="31">
        <f>SUM(H53:H62)</f>
        <v>0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/>
      <c r="E77" s="54"/>
      <c r="F77" s="86"/>
      <c r="G77" s="61"/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0</v>
      </c>
      <c r="E82" s="56"/>
      <c r="F82" s="31">
        <f t="shared" si="9"/>
        <v>0</v>
      </c>
      <c r="G82" s="31">
        <f t="shared" si="9"/>
        <v>0</v>
      </c>
      <c r="H82" s="31">
        <f t="shared" si="9"/>
        <v>0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f t="shared" si="10"/>
        <v>0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10"/>
        <v>0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>
        <v>245.13686800222698</v>
      </c>
      <c r="E93" s="67">
        <v>152.55000000000001</v>
      </c>
      <c r="F93" s="67"/>
      <c r="G93" s="61"/>
      <c r="H93" s="31">
        <f t="shared" si="10"/>
        <v>397.68686800222702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245.13686800222698</v>
      </c>
      <c r="E98" s="31">
        <f t="shared" si="11"/>
        <v>152.55000000000001</v>
      </c>
      <c r="F98" s="31">
        <f t="shared" si="11"/>
        <v>0</v>
      </c>
      <c r="G98" s="31">
        <f t="shared" si="11"/>
        <v>0</v>
      </c>
      <c r="H98" s="31">
        <f t="shared" si="11"/>
        <v>397.68686800222702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292.52999999999997</v>
      </c>
      <c r="E102" s="67">
        <v>182.04</v>
      </c>
      <c r="F102" s="67"/>
      <c r="G102" s="61"/>
      <c r="H102" s="31">
        <f>(D102+E102)-F102-G102</f>
        <v>474.56999999999994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292.52999999999997</v>
      </c>
      <c r="E108" s="31">
        <f t="shared" si="13"/>
        <v>182.04</v>
      </c>
      <c r="F108" s="31">
        <f t="shared" si="13"/>
        <v>0</v>
      </c>
      <c r="G108" s="31">
        <f t="shared" si="13"/>
        <v>0</v>
      </c>
      <c r="H108" s="31">
        <f t="shared" si="13"/>
        <v>474.56999999999994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177500</v>
      </c>
      <c r="G111" s="61"/>
      <c r="H111" s="31">
        <f>F111-G111</f>
        <v>177500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0.62229999999999996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4266100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4266100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7264200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+E119-E121</f>
        <v>-2998100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+E123+E125</f>
        <v>-2998100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49854.54</v>
      </c>
      <c r="E141" s="68">
        <f t="shared" si="16"/>
        <v>31024.48</v>
      </c>
      <c r="F141" s="68">
        <f>F36</f>
        <v>0</v>
      </c>
      <c r="G141" s="68">
        <f t="shared" si="16"/>
        <v>0</v>
      </c>
      <c r="H141" s="68">
        <f t="shared" si="16"/>
        <v>80879.02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43467.33</v>
      </c>
      <c r="E142" s="68">
        <f t="shared" si="17"/>
        <v>27049.72</v>
      </c>
      <c r="F142" s="68">
        <f>F49</f>
        <v>0</v>
      </c>
      <c r="G142" s="68">
        <f t="shared" si="17"/>
        <v>0</v>
      </c>
      <c r="H142" s="68">
        <f t="shared" si="17"/>
        <v>70517.05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0</v>
      </c>
      <c r="E143" s="68">
        <f t="shared" si="18"/>
        <v>0</v>
      </c>
      <c r="F143" s="68">
        <f>F64</f>
        <v>0</v>
      </c>
      <c r="G143" s="68">
        <f t="shared" si="18"/>
        <v>0</v>
      </c>
      <c r="H143" s="68">
        <f t="shared" si="18"/>
        <v>0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0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0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245.13686800222698</v>
      </c>
      <c r="E146" s="68">
        <f t="shared" si="21"/>
        <v>152.55000000000001</v>
      </c>
      <c r="F146" s="68">
        <f>F98</f>
        <v>0</v>
      </c>
      <c r="G146" s="68">
        <f t="shared" si="21"/>
        <v>0</v>
      </c>
      <c r="H146" s="68">
        <f t="shared" si="21"/>
        <v>397.68686800222702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292.52999999999997</v>
      </c>
      <c r="E147" s="31">
        <f t="shared" si="22"/>
        <v>182.04</v>
      </c>
      <c r="F147" s="31">
        <f>F108</f>
        <v>0</v>
      </c>
      <c r="G147" s="31">
        <f t="shared" si="22"/>
        <v>0</v>
      </c>
      <c r="H147" s="31">
        <f t="shared" si="22"/>
        <v>474.56999999999994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177500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0</v>
      </c>
      <c r="E150" s="31">
        <f>E18</f>
        <v>0</v>
      </c>
      <c r="F150" s="31">
        <f>F18</f>
        <v>0</v>
      </c>
      <c r="G150" s="31">
        <f>G18</f>
        <v>0</v>
      </c>
      <c r="H150" s="31">
        <f>H18</f>
        <v>0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93859.536868002222</v>
      </c>
      <c r="E152" s="70">
        <f t="shared" si="24"/>
        <v>58408.79</v>
      </c>
      <c r="F152" s="70">
        <f t="shared" si="24"/>
        <v>0</v>
      </c>
      <c r="G152" s="70">
        <f t="shared" si="24"/>
        <v>0</v>
      </c>
      <c r="H152" s="70">
        <f t="shared" si="24"/>
        <v>329768.32686800224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4.5396372190743953E-2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-0.10999243749975059</v>
      </c>
    </row>
  </sheetData>
  <mergeCells count="4">
    <mergeCell ref="C2:D2"/>
    <mergeCell ref="C5:E5"/>
    <mergeCell ref="C11:E11"/>
    <mergeCell ref="B13:D13"/>
  </mergeCells>
  <hyperlinks>
    <hyperlink ref="C11" r:id="rId1" xr:uid="{DF4B846D-0DD3-4721-BD26-2BBF25F1385F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9AFCB-D049-4304-991E-DEDEC3002D31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6" t="s">
        <v>521</v>
      </c>
      <c r="D5" s="636"/>
      <c r="E5" s="636"/>
      <c r="F5" s="13"/>
    </row>
    <row r="6" spans="1:8" ht="18" customHeight="1" x14ac:dyDescent="0.25">
      <c r="B6" s="11" t="s">
        <v>405</v>
      </c>
      <c r="C6" s="661">
        <v>210048</v>
      </c>
      <c r="D6" s="661"/>
      <c r="E6" s="661"/>
      <c r="F6" s="15"/>
    </row>
    <row r="7" spans="1:8" ht="18" customHeight="1" x14ac:dyDescent="0.25">
      <c r="B7" s="11" t="s">
        <v>406</v>
      </c>
      <c r="C7" s="111">
        <v>1835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6" t="s">
        <v>522</v>
      </c>
      <c r="D9" s="636"/>
      <c r="E9" s="636"/>
      <c r="F9" s="13"/>
    </row>
    <row r="10" spans="1:8" ht="18" customHeight="1" x14ac:dyDescent="0.25">
      <c r="B10" s="11" t="s">
        <v>408</v>
      </c>
      <c r="C10" s="643" t="s">
        <v>523</v>
      </c>
      <c r="D10" s="643"/>
      <c r="E10" s="643"/>
      <c r="F10" s="21"/>
    </row>
    <row r="11" spans="1:8" ht="18" customHeight="1" x14ac:dyDescent="0.25">
      <c r="B11" s="11" t="s">
        <v>409</v>
      </c>
      <c r="C11" s="648" t="s">
        <v>524</v>
      </c>
      <c r="D11" s="636"/>
      <c r="E11" s="636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4368246.9333981387</v>
      </c>
      <c r="E18" s="27"/>
      <c r="F18" s="27"/>
      <c r="G18" s="27">
        <v>4252702.1139391698</v>
      </c>
      <c r="H18" s="28">
        <v>115544.81945896894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371632.76025268872</v>
      </c>
      <c r="E21" s="67">
        <v>227662.22893079714</v>
      </c>
      <c r="F21" s="67">
        <v>0</v>
      </c>
      <c r="G21" s="61">
        <v>5312</v>
      </c>
      <c r="H21" s="31">
        <f>(D21+E21)-F21-G21</f>
        <v>593982.98918348586</v>
      </c>
    </row>
    <row r="22" spans="1:8" ht="18" customHeight="1" x14ac:dyDescent="0.25">
      <c r="A22" s="11" t="s">
        <v>9</v>
      </c>
      <c r="B22" s="8" t="s">
        <v>10</v>
      </c>
      <c r="D22" s="61">
        <v>23653.543505923841</v>
      </c>
      <c r="E22" s="67">
        <v>14490.160751728945</v>
      </c>
      <c r="F22" s="67">
        <v>0</v>
      </c>
      <c r="G22" s="61">
        <v>3998</v>
      </c>
      <c r="H22" s="31">
        <f t="shared" ref="H22:H34" si="0">(D22+E22)-F22-G22</f>
        <v>34145.704257652789</v>
      </c>
    </row>
    <row r="23" spans="1:8" ht="18" customHeight="1" x14ac:dyDescent="0.25">
      <c r="A23" s="11" t="s">
        <v>11</v>
      </c>
      <c r="B23" s="8" t="s">
        <v>12</v>
      </c>
      <c r="D23" s="61">
        <v>0</v>
      </c>
      <c r="E23" s="67">
        <v>0</v>
      </c>
      <c r="F23" s="67">
        <v>0</v>
      </c>
      <c r="G23" s="61">
        <v>0</v>
      </c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0</v>
      </c>
      <c r="E24" s="67">
        <v>0</v>
      </c>
      <c r="F24" s="67">
        <v>0</v>
      </c>
      <c r="G24" s="61">
        <v>0</v>
      </c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131921</v>
      </c>
      <c r="E25" s="67">
        <v>80814.804600000003</v>
      </c>
      <c r="F25" s="67">
        <v>0</v>
      </c>
      <c r="G25" s="61">
        <v>0</v>
      </c>
      <c r="H25" s="31">
        <f t="shared" si="0"/>
        <v>212735.8046</v>
      </c>
    </row>
    <row r="26" spans="1:8" ht="18" customHeight="1" x14ac:dyDescent="0.25">
      <c r="A26" s="11" t="s">
        <v>17</v>
      </c>
      <c r="B26" s="8" t="s">
        <v>18</v>
      </c>
      <c r="D26" s="61">
        <v>0</v>
      </c>
      <c r="E26" s="67">
        <v>0</v>
      </c>
      <c r="F26" s="67">
        <v>0</v>
      </c>
      <c r="G26" s="61">
        <v>0</v>
      </c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>
        <v>0</v>
      </c>
      <c r="E27" s="67">
        <v>0</v>
      </c>
      <c r="F27" s="67">
        <v>0</v>
      </c>
      <c r="G27" s="61">
        <v>0</v>
      </c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0</v>
      </c>
      <c r="E28" s="67">
        <v>0</v>
      </c>
      <c r="F28" s="67">
        <v>0</v>
      </c>
      <c r="G28" s="61">
        <v>0</v>
      </c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4552188.7109571239</v>
      </c>
      <c r="E29" s="67">
        <v>2650856.6327323336</v>
      </c>
      <c r="F29" s="67">
        <v>2049035</v>
      </c>
      <c r="G29" s="61">
        <v>397371</v>
      </c>
      <c r="H29" s="31">
        <f t="shared" si="0"/>
        <v>4756639.3436894575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>SUM(D21:D34)</f>
        <v>5079396.0147157367</v>
      </c>
      <c r="E36" s="31">
        <f>SUM(E21:E34)</f>
        <v>2973823.8270148598</v>
      </c>
      <c r="F36" s="31">
        <f>SUM(F21:F34)</f>
        <v>2049035</v>
      </c>
      <c r="G36" s="31">
        <f>SUM(G21:G34)</f>
        <v>406681</v>
      </c>
      <c r="H36" s="31">
        <f>SUM(H21:H34)</f>
        <v>5597503.8417305965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211773</v>
      </c>
      <c r="E40" s="67">
        <v>129732.1398</v>
      </c>
      <c r="F40" s="67">
        <v>0</v>
      </c>
      <c r="G40" s="61">
        <v>0</v>
      </c>
      <c r="H40" s="31">
        <f>(D40+E40)-F40-G40</f>
        <v>341505.1398</v>
      </c>
    </row>
    <row r="41" spans="1:8" ht="18" customHeight="1" x14ac:dyDescent="0.25">
      <c r="A41" s="11" t="s">
        <v>32</v>
      </c>
      <c r="B41" s="8" t="s">
        <v>33</v>
      </c>
      <c r="D41" s="61">
        <v>293716.8673059502</v>
      </c>
      <c r="E41" s="67">
        <v>179930.95291162509</v>
      </c>
      <c r="F41" s="67">
        <v>0</v>
      </c>
      <c r="G41" s="61">
        <v>0</v>
      </c>
      <c r="H41" s="31">
        <f t="shared" ref="H41:H47" si="1">(D41+E41)-F41-G41</f>
        <v>473647.8202175753</v>
      </c>
    </row>
    <row r="42" spans="1:8" ht="18" customHeight="1" x14ac:dyDescent="0.25">
      <c r="A42" s="11" t="s">
        <v>34</v>
      </c>
      <c r="B42" s="8" t="s">
        <v>35</v>
      </c>
      <c r="D42" s="61">
        <v>739613.8618142464</v>
      </c>
      <c r="E42" s="67">
        <v>453087.45174740744</v>
      </c>
      <c r="F42" s="67">
        <v>0</v>
      </c>
      <c r="G42" s="61">
        <v>0</v>
      </c>
      <c r="H42" s="31">
        <f t="shared" si="1"/>
        <v>1192701.3135616537</v>
      </c>
    </row>
    <row r="43" spans="1:8" ht="18" customHeight="1" x14ac:dyDescent="0.25">
      <c r="A43" s="11" t="s">
        <v>36</v>
      </c>
      <c r="B43" s="8" t="s">
        <v>37</v>
      </c>
      <c r="D43" s="61">
        <v>641998</v>
      </c>
      <c r="E43" s="67">
        <v>393287.97480000003</v>
      </c>
      <c r="F43" s="67">
        <v>344977</v>
      </c>
      <c r="G43" s="61">
        <v>0</v>
      </c>
      <c r="H43" s="31">
        <f t="shared" si="1"/>
        <v>690308.97479999997</v>
      </c>
    </row>
    <row r="44" spans="1:8" ht="18" customHeight="1" x14ac:dyDescent="0.25">
      <c r="A44" s="11" t="s">
        <v>38</v>
      </c>
      <c r="B44" s="41" t="s">
        <v>525</v>
      </c>
      <c r="D44" s="61">
        <v>41725.77184119622</v>
      </c>
      <c r="E44" s="86">
        <v>25561.207829916806</v>
      </c>
      <c r="F44" s="86">
        <v>0</v>
      </c>
      <c r="G44" s="61">
        <v>0</v>
      </c>
      <c r="H44" s="31">
        <f t="shared" si="1"/>
        <v>67286.979671113018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1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1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1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>SUM(D40:D47)</f>
        <v>1928827.5009613927</v>
      </c>
      <c r="E49" s="31">
        <f>SUM(E40:E47)</f>
        <v>1181599.7270889494</v>
      </c>
      <c r="F49" s="31">
        <f>SUM(F40:F47)</f>
        <v>344977</v>
      </c>
      <c r="G49" s="31">
        <f>SUM(G40:G47)</f>
        <v>0</v>
      </c>
      <c r="H49" s="31">
        <f>SUM(H40:H47)</f>
        <v>2765450.2280503423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216</v>
      </c>
      <c r="D53" s="61">
        <v>3993106.29</v>
      </c>
      <c r="E53" s="67">
        <v>0</v>
      </c>
      <c r="F53" s="67">
        <v>0</v>
      </c>
      <c r="G53" s="67">
        <v>0</v>
      </c>
      <c r="H53" s="31">
        <f>(D53+E53)-F53-G53</f>
        <v>3993106.29</v>
      </c>
    </row>
    <row r="54" spans="1:8" ht="18" customHeight="1" x14ac:dyDescent="0.25">
      <c r="A54" s="11" t="s">
        <v>44</v>
      </c>
      <c r="B54" s="41" t="s">
        <v>217</v>
      </c>
      <c r="D54" s="61">
        <v>1034396.5461375898</v>
      </c>
      <c r="E54" s="67">
        <v>0</v>
      </c>
      <c r="F54" s="67">
        <v>0</v>
      </c>
      <c r="G54" s="67">
        <v>0</v>
      </c>
      <c r="H54" s="31">
        <f t="shared" ref="H54:H62" si="2">(D54+E54)-F54-G54</f>
        <v>1034396.5461375898</v>
      </c>
    </row>
    <row r="55" spans="1:8" ht="18" customHeight="1" x14ac:dyDescent="0.25">
      <c r="A55" s="11" t="s">
        <v>45</v>
      </c>
      <c r="B55" s="41" t="s">
        <v>218</v>
      </c>
      <c r="D55" s="61">
        <v>6000</v>
      </c>
      <c r="E55" s="67">
        <v>0</v>
      </c>
      <c r="F55" s="67">
        <v>0</v>
      </c>
      <c r="G55" s="67">
        <v>0</v>
      </c>
      <c r="H55" s="31">
        <f t="shared" si="2"/>
        <v>6000</v>
      </c>
    </row>
    <row r="56" spans="1:8" ht="18" customHeight="1" x14ac:dyDescent="0.25">
      <c r="A56" s="11" t="s">
        <v>46</v>
      </c>
      <c r="B56" s="41" t="s">
        <v>219</v>
      </c>
      <c r="D56" s="61">
        <v>3212363.4723844002</v>
      </c>
      <c r="E56" s="67">
        <v>0</v>
      </c>
      <c r="F56" s="67">
        <v>0</v>
      </c>
      <c r="G56" s="67">
        <v>0</v>
      </c>
      <c r="H56" s="31">
        <f t="shared" si="2"/>
        <v>3212363.4723844002</v>
      </c>
    </row>
    <row r="57" spans="1:8" ht="18" customHeight="1" x14ac:dyDescent="0.25">
      <c r="A57" s="11" t="s">
        <v>47</v>
      </c>
      <c r="B57" s="41" t="s">
        <v>220</v>
      </c>
      <c r="D57" s="61">
        <v>1650424.81</v>
      </c>
      <c r="E57" s="67">
        <v>0</v>
      </c>
      <c r="F57" s="67">
        <v>0</v>
      </c>
      <c r="G57" s="67">
        <v>0</v>
      </c>
      <c r="H57" s="31">
        <f>(D57+E57)-F57-G57</f>
        <v>1650424.81</v>
      </c>
    </row>
    <row r="58" spans="1:8" ht="18" customHeight="1" x14ac:dyDescent="0.25">
      <c r="A58" s="11" t="s">
        <v>48</v>
      </c>
      <c r="B58" s="43" t="s">
        <v>221</v>
      </c>
      <c r="D58" s="88">
        <v>135900</v>
      </c>
      <c r="E58" s="89">
        <v>0</v>
      </c>
      <c r="F58" s="89">
        <v>0</v>
      </c>
      <c r="G58" s="89">
        <v>0</v>
      </c>
      <c r="H58" s="31">
        <f t="shared" si="2"/>
        <v>135900</v>
      </c>
    </row>
    <row r="59" spans="1:8" ht="18" customHeight="1" x14ac:dyDescent="0.25">
      <c r="A59" s="11" t="s">
        <v>49</v>
      </c>
      <c r="B59" s="46" t="s">
        <v>391</v>
      </c>
      <c r="C59" s="19"/>
      <c r="D59" s="88">
        <v>797853</v>
      </c>
      <c r="E59" s="89">
        <v>0</v>
      </c>
      <c r="F59" s="89">
        <v>0</v>
      </c>
      <c r="G59" s="89">
        <v>0</v>
      </c>
      <c r="H59" s="31">
        <f t="shared" si="2"/>
        <v>797853</v>
      </c>
    </row>
    <row r="60" spans="1:8" ht="18" customHeight="1" x14ac:dyDescent="0.25">
      <c r="A60" s="11" t="s">
        <v>50</v>
      </c>
      <c r="B60" s="46" t="s">
        <v>222</v>
      </c>
      <c r="C60" s="19"/>
      <c r="D60" s="88">
        <v>455445.96</v>
      </c>
      <c r="E60" s="89">
        <v>0</v>
      </c>
      <c r="F60" s="89">
        <v>0</v>
      </c>
      <c r="G60" s="89">
        <v>0</v>
      </c>
      <c r="H60" s="31">
        <f t="shared" si="2"/>
        <v>455445.96</v>
      </c>
    </row>
    <row r="61" spans="1:8" ht="18" customHeight="1" x14ac:dyDescent="0.25">
      <c r="A61" s="11" t="s">
        <v>51</v>
      </c>
      <c r="B61" s="46" t="s">
        <v>223</v>
      </c>
      <c r="C61" s="19"/>
      <c r="D61" s="88">
        <v>62500</v>
      </c>
      <c r="E61" s="89">
        <v>0</v>
      </c>
      <c r="F61" s="89">
        <v>0</v>
      </c>
      <c r="G61" s="89">
        <v>0</v>
      </c>
      <c r="H61" s="31">
        <f t="shared" si="2"/>
        <v>62500</v>
      </c>
    </row>
    <row r="62" spans="1:8" ht="18" customHeight="1" x14ac:dyDescent="0.25">
      <c r="A62" s="11" t="s">
        <v>52</v>
      </c>
      <c r="B62" s="46" t="s">
        <v>224</v>
      </c>
      <c r="C62" s="19"/>
      <c r="D62" s="61">
        <v>5247769.0649274196</v>
      </c>
      <c r="E62" s="61">
        <v>0</v>
      </c>
      <c r="F62" s="61">
        <v>0</v>
      </c>
      <c r="G62" s="61">
        <v>0</v>
      </c>
      <c r="H62" s="31">
        <f t="shared" si="2"/>
        <v>5247769.0649274196</v>
      </c>
    </row>
    <row r="63" spans="1:8" ht="18" customHeight="1" x14ac:dyDescent="0.25">
      <c r="A63" s="11"/>
      <c r="D63" s="377"/>
      <c r="E63" s="378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16595759.143449411</v>
      </c>
      <c r="E64" s="31">
        <f>SUM(E53:E62)</f>
        <v>0</v>
      </c>
      <c r="F64" s="31">
        <f>SUM(F53:F62)</f>
        <v>0</v>
      </c>
      <c r="G64" s="31">
        <f>SUM(G53:G62)</f>
        <v>0</v>
      </c>
      <c r="H64" s="31">
        <f>SUM(H53:H62)</f>
        <v>16595759.143449411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7">
        <v>285623</v>
      </c>
      <c r="E68" s="67">
        <v>0</v>
      </c>
      <c r="F68" s="67">
        <v>0</v>
      </c>
      <c r="G68" s="90">
        <v>0</v>
      </c>
      <c r="H68" s="31">
        <f>(D68+E68)-F68-G68</f>
        <v>285623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>(D70+E70)-F70-G70</f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>(D71+E71)-F71-G71</f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>(D72+E72)-F72-G72</f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>SUM(D68:D72)</f>
        <v>285623</v>
      </c>
      <c r="E74" s="53">
        <f>SUM(E68:E72)</f>
        <v>0</v>
      </c>
      <c r="F74" s="53">
        <f>SUM(F68:F72)</f>
        <v>0</v>
      </c>
      <c r="G74" s="31">
        <f>SUM(G68:G72)</f>
        <v>0</v>
      </c>
      <c r="H74" s="31">
        <f>SUM(H68:H72)</f>
        <v>285623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225416.07276829868</v>
      </c>
      <c r="E77" s="54"/>
      <c r="F77" s="86">
        <v>0</v>
      </c>
      <c r="G77" s="61">
        <v>0</v>
      </c>
      <c r="H77" s="31">
        <f>(D77-F77-G77)</f>
        <v>225416.07276829868</v>
      </c>
    </row>
    <row r="78" spans="1:10" ht="18" customHeight="1" x14ac:dyDescent="0.25">
      <c r="A78" s="11" t="s">
        <v>63</v>
      </c>
      <c r="B78" s="8" t="s">
        <v>64</v>
      </c>
      <c r="D78" s="61">
        <v>0</v>
      </c>
      <c r="E78" s="54"/>
      <c r="F78" s="86">
        <v>0</v>
      </c>
      <c r="G78" s="61">
        <v>0</v>
      </c>
      <c r="H78" s="31">
        <f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136334.93969475076</v>
      </c>
      <c r="E79" s="54"/>
      <c r="F79" s="86">
        <v>0</v>
      </c>
      <c r="G79" s="61">
        <v>114723</v>
      </c>
      <c r="H79" s="31">
        <f>(D79-F79-G79)</f>
        <v>21611.939694750763</v>
      </c>
    </row>
    <row r="80" spans="1:10" ht="18" customHeight="1" x14ac:dyDescent="0.25">
      <c r="A80" s="11" t="s">
        <v>67</v>
      </c>
      <c r="B80" s="8" t="s">
        <v>68</v>
      </c>
      <c r="D80" s="61">
        <v>0</v>
      </c>
      <c r="E80" s="54"/>
      <c r="F80" s="86">
        <v>0</v>
      </c>
      <c r="G80" s="61">
        <v>0</v>
      </c>
      <c r="H80" s="31">
        <f>(D80-F80-G80)</f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>SUM(D77:D80)</f>
        <v>361751.01246304944</v>
      </c>
      <c r="E82" s="56"/>
      <c r="F82" s="31">
        <f>SUM(F77:F80)</f>
        <v>0</v>
      </c>
      <c r="G82" s="31">
        <f>SUM(G77:G80)</f>
        <v>114723</v>
      </c>
      <c r="H82" s="31">
        <f>SUM(H77:H80)</f>
        <v>247028.01246304944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0</v>
      </c>
      <c r="E86" s="67">
        <v>0</v>
      </c>
      <c r="F86" s="67">
        <v>0</v>
      </c>
      <c r="G86" s="61">
        <v>0</v>
      </c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0</v>
      </c>
      <c r="E87" s="67">
        <v>0</v>
      </c>
      <c r="F87" s="67">
        <v>0</v>
      </c>
      <c r="G87" s="61">
        <v>0</v>
      </c>
      <c r="H87" s="31">
        <f t="shared" ref="H87:H96" si="3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203408.8099601345</v>
      </c>
      <c r="E88" s="67">
        <v>124608.2369815784</v>
      </c>
      <c r="F88" s="67">
        <v>0</v>
      </c>
      <c r="G88" s="61">
        <v>0</v>
      </c>
      <c r="H88" s="31">
        <f t="shared" si="3"/>
        <v>328017.04694171291</v>
      </c>
    </row>
    <row r="89" spans="1:8" ht="18" customHeight="1" x14ac:dyDescent="0.25">
      <c r="A89" s="11" t="s">
        <v>76</v>
      </c>
      <c r="B89" s="8" t="s">
        <v>77</v>
      </c>
      <c r="D89" s="61">
        <v>0</v>
      </c>
      <c r="E89" s="67">
        <v>0</v>
      </c>
      <c r="F89" s="67">
        <v>0</v>
      </c>
      <c r="G89" s="61">
        <v>0</v>
      </c>
      <c r="H89" s="31">
        <f t="shared" si="3"/>
        <v>0</v>
      </c>
    </row>
    <row r="90" spans="1:8" ht="18" customHeight="1" x14ac:dyDescent="0.25">
      <c r="A90" s="11" t="s">
        <v>78</v>
      </c>
      <c r="B90" s="8" t="s">
        <v>79</v>
      </c>
      <c r="D90" s="61">
        <v>606.82837399709695</v>
      </c>
      <c r="E90" s="67">
        <v>371.74306191062163</v>
      </c>
      <c r="F90" s="67">
        <v>0</v>
      </c>
      <c r="G90" s="61">
        <v>0</v>
      </c>
      <c r="H90" s="31">
        <f t="shared" si="3"/>
        <v>978.57143590771852</v>
      </c>
    </row>
    <row r="91" spans="1:8" ht="18" customHeight="1" x14ac:dyDescent="0.25">
      <c r="A91" s="11" t="s">
        <v>80</v>
      </c>
      <c r="B91" s="8" t="s">
        <v>81</v>
      </c>
      <c r="D91" s="61">
        <v>2528.4515583212374</v>
      </c>
      <c r="E91" s="67">
        <v>1548.9294246275902</v>
      </c>
      <c r="F91" s="67">
        <v>0</v>
      </c>
      <c r="G91" s="61">
        <v>0</v>
      </c>
      <c r="H91" s="31">
        <f t="shared" si="3"/>
        <v>4077.3809829488273</v>
      </c>
    </row>
    <row r="92" spans="1:8" ht="18" customHeight="1" x14ac:dyDescent="0.25">
      <c r="A92" s="11" t="s">
        <v>82</v>
      </c>
      <c r="B92" s="8" t="s">
        <v>83</v>
      </c>
      <c r="D92" s="92">
        <v>2160.5618565854975</v>
      </c>
      <c r="E92" s="67">
        <v>1323.5601933442758</v>
      </c>
      <c r="F92" s="93">
        <v>0</v>
      </c>
      <c r="G92" s="92">
        <v>0</v>
      </c>
      <c r="H92" s="31">
        <f t="shared" si="3"/>
        <v>3484.1220499297733</v>
      </c>
    </row>
    <row r="93" spans="1:8" ht="18" customHeight="1" x14ac:dyDescent="0.25">
      <c r="A93" s="11" t="s">
        <v>84</v>
      </c>
      <c r="B93" s="8" t="s">
        <v>85</v>
      </c>
      <c r="D93" s="61">
        <v>110677.9105559263</v>
      </c>
      <c r="E93" s="67">
        <v>67801.288006560455</v>
      </c>
      <c r="F93" s="67">
        <v>90895</v>
      </c>
      <c r="G93" s="61">
        <v>0</v>
      </c>
      <c r="H93" s="31">
        <f t="shared" si="3"/>
        <v>87584.198562486738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3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3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3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>SUM(D86:D96)</f>
        <v>319382.56230496464</v>
      </c>
      <c r="E98" s="31">
        <f>SUM(E86:E96)</f>
        <v>195653.75766802137</v>
      </c>
      <c r="F98" s="31">
        <f>SUM(F86:F96)</f>
        <v>90895</v>
      </c>
      <c r="G98" s="31">
        <f>SUM(G86:G96)</f>
        <v>0</v>
      </c>
      <c r="H98" s="31">
        <f>SUM(H86:H96)</f>
        <v>424141.31997298595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379536.73747315229</v>
      </c>
      <c r="E102" s="67">
        <v>232504.20537605311</v>
      </c>
      <c r="F102" s="67">
        <v>0</v>
      </c>
      <c r="G102" s="61">
        <v>0</v>
      </c>
      <c r="H102" s="31">
        <f>(D102+E102)-F102-G102</f>
        <v>612040.94284920534</v>
      </c>
    </row>
    <row r="103" spans="1:8" ht="18" customHeight="1" x14ac:dyDescent="0.25">
      <c r="A103" s="11" t="s">
        <v>91</v>
      </c>
      <c r="B103" s="8" t="s">
        <v>92</v>
      </c>
      <c r="D103" s="61">
        <v>2482.3073173818748</v>
      </c>
      <c r="E103" s="67">
        <v>1520.6614626281366</v>
      </c>
      <c r="F103" s="67">
        <v>0</v>
      </c>
      <c r="G103" s="61">
        <v>0</v>
      </c>
      <c r="H103" s="31">
        <f>(D103+E103)-F103-G103</f>
        <v>4002.9687800100114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>(D104+E104)-F104-G104</f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>(D105+E105)-F105-G105</f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>(D106+E106)-F106-G106</f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>SUM(D102:D106)</f>
        <v>382019.04479053419</v>
      </c>
      <c r="E108" s="31">
        <f>SUM(E102:E106)</f>
        <v>234024.86683868125</v>
      </c>
      <c r="F108" s="31">
        <f>SUM(F102:F106)</f>
        <v>0</v>
      </c>
      <c r="G108" s="31">
        <f>SUM(G102:G106)</f>
        <v>0</v>
      </c>
      <c r="H108" s="31">
        <f>SUM(H102:H106)</f>
        <v>616043.91162921535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8132231.6399999997</v>
      </c>
      <c r="G111" s="61"/>
      <c r="H111" s="31">
        <f>F111-G111</f>
        <v>8132231.6399999997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0.61260000000000003</v>
      </c>
      <c r="F114" s="62" t="s">
        <v>280</v>
      </c>
      <c r="G114" s="63">
        <v>0.1772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316638000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10324000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326962000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331189000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379">
        <f>E119-E121</f>
        <v>-4227000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24859000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20632000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>(D133+E133)-F133-G133</f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>(D134+E134)-F134-G134</f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>(D135+E135)-F135-G135</f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>SUM(D131:D135)</f>
        <v>0</v>
      </c>
      <c r="E137" s="31">
        <f>SUM(E131:E135)</f>
        <v>0</v>
      </c>
      <c r="F137" s="31">
        <f>SUM(F131:F135)</f>
        <v>0</v>
      </c>
      <c r="G137" s="31">
        <f>SUM(G131:G135)</f>
        <v>0</v>
      </c>
      <c r="H137" s="31">
        <f>SUM(H131:H135)</f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5079396.0147157367</v>
      </c>
      <c r="E141" s="68">
        <f>E36</f>
        <v>2973823.8270148598</v>
      </c>
      <c r="F141" s="68">
        <f>F36</f>
        <v>2049035</v>
      </c>
      <c r="G141" s="68">
        <f>G36</f>
        <v>406681</v>
      </c>
      <c r="H141" s="68">
        <f>H36</f>
        <v>5597503.8417305965</v>
      </c>
    </row>
    <row r="142" spans="1:8" ht="18" customHeight="1" x14ac:dyDescent="0.25">
      <c r="A142" s="11" t="s">
        <v>41</v>
      </c>
      <c r="B142" s="10" t="s">
        <v>119</v>
      </c>
      <c r="D142" s="68">
        <f>D49</f>
        <v>1928827.5009613927</v>
      </c>
      <c r="E142" s="68">
        <f>E49</f>
        <v>1181599.7270889494</v>
      </c>
      <c r="F142" s="68">
        <f>F49</f>
        <v>344977</v>
      </c>
      <c r="G142" s="68">
        <f>G49</f>
        <v>0</v>
      </c>
      <c r="H142" s="68">
        <f>H49</f>
        <v>2765450.2280503423</v>
      </c>
    </row>
    <row r="143" spans="1:8" ht="18" customHeight="1" x14ac:dyDescent="0.25">
      <c r="A143" s="11" t="s">
        <v>53</v>
      </c>
      <c r="B143" s="10" t="s">
        <v>120</v>
      </c>
      <c r="D143" s="68">
        <f>D64</f>
        <v>16595759.143449411</v>
      </c>
      <c r="E143" s="68">
        <f>E64</f>
        <v>0</v>
      </c>
      <c r="F143" s="68">
        <f>F64</f>
        <v>0</v>
      </c>
      <c r="G143" s="68">
        <f>G64</f>
        <v>0</v>
      </c>
      <c r="H143" s="68">
        <f>H64</f>
        <v>16595759.143449411</v>
      </c>
    </row>
    <row r="144" spans="1:8" ht="18" customHeight="1" x14ac:dyDescent="0.25">
      <c r="A144" s="11" t="s">
        <v>59</v>
      </c>
      <c r="B144" s="10" t="s">
        <v>121</v>
      </c>
      <c r="D144" s="68">
        <f>D74</f>
        <v>285623</v>
      </c>
      <c r="E144" s="68">
        <f>E74</f>
        <v>0</v>
      </c>
      <c r="F144" s="68">
        <f>F74</f>
        <v>0</v>
      </c>
      <c r="G144" s="68">
        <f>G74</f>
        <v>0</v>
      </c>
      <c r="H144" s="68">
        <f>H74</f>
        <v>285623</v>
      </c>
    </row>
    <row r="145" spans="1:8" ht="18" customHeight="1" x14ac:dyDescent="0.25">
      <c r="A145" s="11" t="s">
        <v>69</v>
      </c>
      <c r="B145" s="10" t="s">
        <v>122</v>
      </c>
      <c r="D145" s="68">
        <f>D82</f>
        <v>361751.01246304944</v>
      </c>
      <c r="E145" s="68">
        <f>E82</f>
        <v>0</v>
      </c>
      <c r="F145" s="68">
        <f>F82</f>
        <v>0</v>
      </c>
      <c r="G145" s="68">
        <f>G82</f>
        <v>114723</v>
      </c>
      <c r="H145" s="68">
        <f>H82</f>
        <v>247028.01246304944</v>
      </c>
    </row>
    <row r="146" spans="1:8" ht="18" customHeight="1" x14ac:dyDescent="0.25">
      <c r="A146" s="11" t="s">
        <v>88</v>
      </c>
      <c r="B146" s="10" t="s">
        <v>123</v>
      </c>
      <c r="D146" s="68">
        <f>D98</f>
        <v>319382.56230496464</v>
      </c>
      <c r="E146" s="68">
        <f>E98</f>
        <v>195653.75766802137</v>
      </c>
      <c r="F146" s="68">
        <f>F98</f>
        <v>90895</v>
      </c>
      <c r="G146" s="68">
        <f>G98</f>
        <v>0</v>
      </c>
      <c r="H146" s="68">
        <f>H98</f>
        <v>424141.31997298595</v>
      </c>
    </row>
    <row r="147" spans="1:8" ht="18" customHeight="1" x14ac:dyDescent="0.25">
      <c r="A147" s="11" t="s">
        <v>95</v>
      </c>
      <c r="B147" s="10" t="s">
        <v>124</v>
      </c>
      <c r="D147" s="31">
        <f>D108</f>
        <v>382019.04479053419</v>
      </c>
      <c r="E147" s="31">
        <f>E108</f>
        <v>234024.86683868125</v>
      </c>
      <c r="F147" s="31">
        <f>F108</f>
        <v>0</v>
      </c>
      <c r="G147" s="31">
        <f>G108</f>
        <v>0</v>
      </c>
      <c r="H147" s="31">
        <f>H108</f>
        <v>616043.91162921535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8132231.6399999997</v>
      </c>
    </row>
    <row r="149" spans="1:8" ht="18" customHeight="1" x14ac:dyDescent="0.25">
      <c r="A149" s="11" t="s">
        <v>116</v>
      </c>
      <c r="B149" s="10" t="s">
        <v>127</v>
      </c>
      <c r="D149" s="31">
        <f>D137</f>
        <v>0</v>
      </c>
      <c r="E149" s="31">
        <f>E137</f>
        <v>0</v>
      </c>
      <c r="F149" s="31">
        <f>F137</f>
        <v>0</v>
      </c>
      <c r="G149" s="31">
        <f>G137</f>
        <v>0</v>
      </c>
      <c r="H149" s="31">
        <f>H137</f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4368246.9333981387</v>
      </c>
      <c r="E150" s="31">
        <f>E18</f>
        <v>0</v>
      </c>
      <c r="F150" s="31">
        <f>F18</f>
        <v>0</v>
      </c>
      <c r="G150" s="31">
        <f>G18</f>
        <v>4252702.1139391698</v>
      </c>
      <c r="H150" s="31">
        <f>H18</f>
        <v>115544.81945896894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29321005.212083228</v>
      </c>
      <c r="E152" s="70">
        <f>SUM(E141:E150)</f>
        <v>4585102.1786105121</v>
      </c>
      <c r="F152" s="70">
        <f>SUM(F141:F150)</f>
        <v>2484907</v>
      </c>
      <c r="G152" s="70">
        <f>SUM(G141:G150)</f>
        <v>4774106.1139391698</v>
      </c>
      <c r="H152" s="70">
        <f>SUM(H141:H150)</f>
        <v>34779325.916754566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0.10501352978738596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1.685698231715518</v>
      </c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hyperlinks>
    <hyperlink ref="C11" r:id="rId1" xr:uid="{A9570376-DE83-4D0D-9EE3-F44D19F6F4BF}"/>
  </hyperlinks>
  <printOptions headings="1" gridLines="1"/>
  <pageMargins left="0.17" right="0.16" top="0.35" bottom="0.32" header="0.17" footer="0.17"/>
  <pageSetup scale="59" fitToHeight="3" orientation="landscape" horizontalDpi="300" verticalDpi="300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7677-A1BF-4610-9D93-C4F9D1A58ED9}">
  <sheetPr>
    <tabColor rgb="FFFF0000"/>
  </sheetPr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3" t="s">
        <v>225</v>
      </c>
      <c r="D5" s="633"/>
      <c r="E5" s="633"/>
      <c r="F5" s="13"/>
    </row>
    <row r="6" spans="1:8" ht="18" customHeight="1" x14ac:dyDescent="0.25">
      <c r="B6" s="11" t="s">
        <v>405</v>
      </c>
      <c r="C6" s="652">
        <v>210049</v>
      </c>
      <c r="D6" s="652"/>
      <c r="E6" s="652"/>
      <c r="F6" s="15"/>
    </row>
    <row r="7" spans="1:8" ht="18" customHeight="1" x14ac:dyDescent="0.25">
      <c r="B7" s="11" t="s">
        <v>406</v>
      </c>
      <c r="C7" s="634">
        <v>2108</v>
      </c>
      <c r="D7" s="634"/>
      <c r="E7" s="634"/>
      <c r="F7" s="17"/>
    </row>
    <row r="8" spans="1:8" ht="18" customHeight="1" x14ac:dyDescent="0.25">
      <c r="C8" s="634"/>
      <c r="D8" s="634"/>
      <c r="E8" s="634"/>
      <c r="F8" s="19"/>
    </row>
    <row r="9" spans="1:8" ht="18" customHeight="1" x14ac:dyDescent="0.25">
      <c r="B9" s="11" t="s">
        <v>407</v>
      </c>
      <c r="C9" s="114" t="s">
        <v>353</v>
      </c>
      <c r="D9" s="20"/>
      <c r="E9" s="12"/>
      <c r="F9" s="13"/>
    </row>
    <row r="10" spans="1:8" ht="18" customHeight="1" x14ac:dyDescent="0.25">
      <c r="B10" s="11" t="s">
        <v>408</v>
      </c>
      <c r="C10" s="115" t="s">
        <v>354</v>
      </c>
      <c r="D10" s="20"/>
      <c r="E10" s="20"/>
      <c r="F10" s="21"/>
    </row>
    <row r="11" spans="1:8" ht="18" customHeight="1" x14ac:dyDescent="0.25">
      <c r="B11" s="11" t="s">
        <v>409</v>
      </c>
      <c r="C11" s="116" t="s">
        <v>355</v>
      </c>
      <c r="D11" s="20"/>
      <c r="E11" s="2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4510307.8142394284</v>
      </c>
      <c r="E18" s="27"/>
      <c r="F18" s="27"/>
      <c r="G18" s="27">
        <v>4391005.3320202595</v>
      </c>
      <c r="H18" s="28">
        <v>119302.48221916892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159403.9</v>
      </c>
      <c r="E21" s="61">
        <v>64112.785099999994</v>
      </c>
      <c r="F21" s="61">
        <v>0</v>
      </c>
      <c r="G21" s="61">
        <v>1079.5</v>
      </c>
      <c r="H21" s="31">
        <f>(D21+E21)-F21-G21</f>
        <v>222437.1851</v>
      </c>
    </row>
    <row r="22" spans="1:8" ht="18" customHeight="1" x14ac:dyDescent="0.25">
      <c r="A22" s="11" t="s">
        <v>9</v>
      </c>
      <c r="B22" s="8" t="s">
        <v>10</v>
      </c>
      <c r="D22" s="61">
        <v>17793.05</v>
      </c>
      <c r="E22" s="61">
        <v>12686.444650000001</v>
      </c>
      <c r="F22" s="61">
        <v>0</v>
      </c>
      <c r="G22" s="61">
        <v>0</v>
      </c>
      <c r="H22" s="31">
        <f t="shared" ref="H22:H34" si="0">(D22+E22)-F22-G22</f>
        <v>30479.494650000001</v>
      </c>
    </row>
    <row r="23" spans="1:8" ht="18" customHeight="1" x14ac:dyDescent="0.25">
      <c r="A23" s="11" t="s">
        <v>11</v>
      </c>
      <c r="B23" s="8" t="s">
        <v>12</v>
      </c>
      <c r="D23" s="61">
        <v>92605.799999999988</v>
      </c>
      <c r="E23" s="61">
        <v>9560.1573999999982</v>
      </c>
      <c r="F23" s="61">
        <v>0</v>
      </c>
      <c r="G23" s="61">
        <v>50137.216</v>
      </c>
      <c r="H23" s="31">
        <f t="shared" si="0"/>
        <v>52028.741399999984</v>
      </c>
    </row>
    <row r="24" spans="1:8" ht="18" customHeight="1" x14ac:dyDescent="0.25">
      <c r="A24" s="11" t="s">
        <v>13</v>
      </c>
      <c r="B24" s="8" t="s">
        <v>14</v>
      </c>
      <c r="D24" s="61">
        <v>559845.69999999995</v>
      </c>
      <c r="E24" s="61">
        <v>352027.57564999996</v>
      </c>
      <c r="F24" s="61">
        <v>0</v>
      </c>
      <c r="G24" s="61">
        <v>4787.2</v>
      </c>
      <c r="H24" s="31">
        <f t="shared" si="0"/>
        <v>907086.07565000001</v>
      </c>
    </row>
    <row r="25" spans="1:8" ht="18" customHeight="1" x14ac:dyDescent="0.25">
      <c r="A25" s="11" t="s">
        <v>15</v>
      </c>
      <c r="B25" s="8" t="s">
        <v>16</v>
      </c>
      <c r="D25" s="61">
        <v>68178.499999999985</v>
      </c>
      <c r="E25" s="61">
        <v>16791.840099999994</v>
      </c>
      <c r="F25" s="61">
        <v>0</v>
      </c>
      <c r="G25" s="61">
        <v>748</v>
      </c>
      <c r="H25" s="31">
        <f t="shared" si="0"/>
        <v>84222.340099999972</v>
      </c>
    </row>
    <row r="26" spans="1:8" ht="18" customHeight="1" x14ac:dyDescent="0.25">
      <c r="A26" s="11" t="s">
        <v>17</v>
      </c>
      <c r="B26" s="8" t="s">
        <v>18</v>
      </c>
      <c r="D26" s="61">
        <v>10177.049999999999</v>
      </c>
      <c r="E26" s="61">
        <v>824.34105</v>
      </c>
      <c r="F26" s="61">
        <v>0</v>
      </c>
      <c r="G26" s="61">
        <v>0</v>
      </c>
      <c r="H26" s="31">
        <f t="shared" si="0"/>
        <v>11001.391049999998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810348.35</v>
      </c>
      <c r="E29" s="61">
        <v>573276.63754999998</v>
      </c>
      <c r="F29" s="61">
        <v>0</v>
      </c>
      <c r="G29" s="61">
        <v>527</v>
      </c>
      <c r="H29" s="31">
        <f t="shared" si="0"/>
        <v>1383097.98755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1718352.35</v>
      </c>
      <c r="E36" s="31">
        <f t="shared" si="1"/>
        <v>1029279.7814999999</v>
      </c>
      <c r="F36" s="31">
        <f>SUM(F21:F34)</f>
        <v>0</v>
      </c>
      <c r="G36" s="31">
        <f t="shared" si="1"/>
        <v>57278.915999999997</v>
      </c>
      <c r="H36" s="31">
        <f t="shared" si="1"/>
        <v>2690353.2154999999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339127.05</v>
      </c>
      <c r="E40" s="61">
        <v>241797.58665000001</v>
      </c>
      <c r="F40" s="61">
        <v>0</v>
      </c>
      <c r="G40" s="61">
        <v>0</v>
      </c>
      <c r="H40" s="31">
        <f>(D40+E40)-F40-G40</f>
        <v>580924.63665</v>
      </c>
    </row>
    <row r="41" spans="1:8" ht="18" customHeight="1" x14ac:dyDescent="0.25">
      <c r="A41" s="11" t="s">
        <v>32</v>
      </c>
      <c r="B41" s="8" t="s">
        <v>33</v>
      </c>
      <c r="D41" s="61">
        <v>563459.04999999993</v>
      </c>
      <c r="E41" s="61">
        <v>401746.30265000003</v>
      </c>
      <c r="F41" s="61">
        <v>403750</v>
      </c>
      <c r="G41" s="61">
        <v>0</v>
      </c>
      <c r="H41" s="31">
        <f t="shared" ref="H41:H47" si="2">(D41+E41)-F41-G41</f>
        <v>561455.35265000002</v>
      </c>
    </row>
    <row r="42" spans="1:8" ht="18" customHeight="1" x14ac:dyDescent="0.25">
      <c r="A42" s="11" t="s">
        <v>34</v>
      </c>
      <c r="B42" s="8" t="s">
        <v>35</v>
      </c>
      <c r="D42" s="61">
        <v>194570.09999999998</v>
      </c>
      <c r="E42" s="61">
        <v>138728.48130000001</v>
      </c>
      <c r="F42" s="61">
        <v>0</v>
      </c>
      <c r="G42" s="61">
        <v>0</v>
      </c>
      <c r="H42" s="31">
        <f t="shared" si="2"/>
        <v>333298.58129999996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1097156.1999999997</v>
      </c>
      <c r="E49" s="31">
        <f t="shared" si="3"/>
        <v>782272.37060000002</v>
      </c>
      <c r="F49" s="31">
        <f>SUM(F40:F47)</f>
        <v>403750</v>
      </c>
      <c r="G49" s="31">
        <f t="shared" si="3"/>
        <v>0</v>
      </c>
      <c r="H49" s="31">
        <f t="shared" si="3"/>
        <v>1475678.5706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76"/>
      <c r="E53" s="76"/>
      <c r="F53" s="76"/>
      <c r="G53" s="76"/>
      <c r="H53" s="31">
        <f>(D53+E53)-F53-G53</f>
        <v>0</v>
      </c>
    </row>
    <row r="54" spans="1:8" ht="18" customHeight="1" x14ac:dyDescent="0.25">
      <c r="A54" s="11" t="s">
        <v>44</v>
      </c>
      <c r="B54" s="117" t="s">
        <v>356</v>
      </c>
      <c r="D54" s="61">
        <v>472245.83</v>
      </c>
      <c r="E54" s="67"/>
      <c r="F54" s="67"/>
      <c r="G54" s="61"/>
      <c r="H54" s="31">
        <f t="shared" ref="H54:H62" si="4">(D54+E54)-F54-G54</f>
        <v>472245.83</v>
      </c>
    </row>
    <row r="55" spans="1:8" ht="18" customHeight="1" x14ac:dyDescent="0.25">
      <c r="A55" s="11" t="s">
        <v>45</v>
      </c>
      <c r="B55" s="117" t="s">
        <v>357</v>
      </c>
      <c r="D55" s="61">
        <v>7463568.79</v>
      </c>
      <c r="E55" s="67"/>
      <c r="F55" s="67"/>
      <c r="G55" s="61"/>
      <c r="H55" s="31">
        <f t="shared" si="4"/>
        <v>7463568.79</v>
      </c>
    </row>
    <row r="56" spans="1:8" ht="18" customHeight="1" x14ac:dyDescent="0.25">
      <c r="A56" s="11" t="s">
        <v>46</v>
      </c>
      <c r="B56" s="117" t="s">
        <v>358</v>
      </c>
      <c r="D56" s="61">
        <v>496979.18</v>
      </c>
      <c r="E56" s="67"/>
      <c r="F56" s="67"/>
      <c r="G56" s="61"/>
      <c r="H56" s="31">
        <f t="shared" si="4"/>
        <v>496979.18</v>
      </c>
    </row>
    <row r="57" spans="1:8" ht="18" customHeight="1" x14ac:dyDescent="0.25">
      <c r="A57" s="11" t="s">
        <v>47</v>
      </c>
      <c r="B57" s="117" t="s">
        <v>422</v>
      </c>
      <c r="D57" s="61">
        <v>7882245.7199999997</v>
      </c>
      <c r="E57" s="67"/>
      <c r="F57" s="67"/>
      <c r="G57" s="61"/>
      <c r="H57" s="31">
        <f t="shared" si="4"/>
        <v>7882245.7199999997</v>
      </c>
    </row>
    <row r="58" spans="1:8" ht="18" customHeight="1" x14ac:dyDescent="0.25">
      <c r="A58" s="11" t="s">
        <v>48</v>
      </c>
      <c r="B58" s="117" t="s">
        <v>359</v>
      </c>
      <c r="D58" s="61">
        <v>908157</v>
      </c>
      <c r="E58" s="67"/>
      <c r="F58" s="67"/>
      <c r="G58" s="61"/>
      <c r="H58" s="31">
        <f>(D58+E58)-F58-G58</f>
        <v>908157</v>
      </c>
    </row>
    <row r="59" spans="1:8" ht="18" customHeight="1" x14ac:dyDescent="0.25">
      <c r="A59" s="11" t="s">
        <v>49</v>
      </c>
      <c r="B59" s="117" t="s">
        <v>423</v>
      </c>
      <c r="D59" s="61">
        <v>360554.17</v>
      </c>
      <c r="E59" s="89"/>
      <c r="F59" s="89"/>
      <c r="G59" s="88"/>
      <c r="H59" s="31">
        <f t="shared" si="4"/>
        <v>360554.17</v>
      </c>
    </row>
    <row r="60" spans="1:8" ht="18" customHeight="1" x14ac:dyDescent="0.25">
      <c r="A60" s="11" t="s">
        <v>50</v>
      </c>
      <c r="B60" s="117" t="s">
        <v>360</v>
      </c>
      <c r="C60" s="19"/>
      <c r="D60" s="61">
        <v>2285073.4500000002</v>
      </c>
      <c r="E60" s="76"/>
      <c r="F60" s="76"/>
      <c r="G60" s="76"/>
      <c r="H60" s="31">
        <f t="shared" si="4"/>
        <v>2285073.4500000002</v>
      </c>
    </row>
    <row r="61" spans="1:8" ht="18" customHeight="1" x14ac:dyDescent="0.25">
      <c r="A61" s="11" t="s">
        <v>51</v>
      </c>
      <c r="B61" s="117" t="s">
        <v>361</v>
      </c>
      <c r="C61" s="19"/>
      <c r="D61" s="61">
        <v>571261.35</v>
      </c>
      <c r="E61" s="76"/>
      <c r="F61" s="76"/>
      <c r="G61" s="76"/>
      <c r="H61" s="31">
        <f t="shared" si="4"/>
        <v>571261.35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20440085.490000002</v>
      </c>
      <c r="E64" s="31">
        <f t="shared" ref="E64:G64" si="5">SUM(E53:E62)</f>
        <v>0</v>
      </c>
      <c r="F64" s="31">
        <f t="shared" si="5"/>
        <v>0</v>
      </c>
      <c r="G64" s="31">
        <f t="shared" si="5"/>
        <v>0</v>
      </c>
      <c r="H64" s="31">
        <f>SUM(H53:H62)</f>
        <v>20440085.490000002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787289.55</v>
      </c>
      <c r="E68" s="61">
        <v>561337.44915</v>
      </c>
      <c r="F68" s="61">
        <v>0</v>
      </c>
      <c r="G68" s="61">
        <v>0</v>
      </c>
      <c r="H68" s="31">
        <f>(D68+E68)-F68-G68</f>
        <v>1348626.99915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787289.55</v>
      </c>
      <c r="E74" s="53">
        <f t="shared" si="7"/>
        <v>561337.44915</v>
      </c>
      <c r="F74" s="53">
        <f t="shared" si="7"/>
        <v>0</v>
      </c>
      <c r="G74" s="31">
        <f t="shared" si="7"/>
        <v>0</v>
      </c>
      <c r="H74" s="31">
        <f t="shared" si="7"/>
        <v>1348626.99915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17850</v>
      </c>
      <c r="E77" s="54"/>
      <c r="F77" s="61">
        <v>0</v>
      </c>
      <c r="G77" s="61">
        <v>0</v>
      </c>
      <c r="H77" s="31">
        <f>(D77-F77-G77)</f>
        <v>17850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61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78572.3</v>
      </c>
      <c r="E79" s="54"/>
      <c r="F79" s="61">
        <v>0</v>
      </c>
      <c r="G79" s="61">
        <v>0</v>
      </c>
      <c r="H79" s="31">
        <f t="shared" si="8"/>
        <v>78572.3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96422.3</v>
      </c>
      <c r="E82" s="56"/>
      <c r="F82" s="31">
        <f t="shared" si="9"/>
        <v>0</v>
      </c>
      <c r="G82" s="31">
        <f t="shared" si="9"/>
        <v>0</v>
      </c>
      <c r="H82" s="31">
        <f t="shared" si="9"/>
        <v>96422.3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4700.5</v>
      </c>
      <c r="E87" s="61">
        <v>380.7405</v>
      </c>
      <c r="F87" s="61">
        <v>0</v>
      </c>
      <c r="G87" s="61">
        <v>0</v>
      </c>
      <c r="H87" s="31">
        <f t="shared" ref="H87:H96" si="10">(D87+E87)-F87-G87</f>
        <v>5081.2404999999999</v>
      </c>
    </row>
    <row r="88" spans="1:8" ht="18" customHeight="1" x14ac:dyDescent="0.25">
      <c r="A88" s="11" t="s">
        <v>74</v>
      </c>
      <c r="B88" s="8" t="s">
        <v>75</v>
      </c>
      <c r="D88" s="61">
        <v>4638.45</v>
      </c>
      <c r="E88" s="61">
        <v>375.71445</v>
      </c>
      <c r="F88" s="61">
        <v>0</v>
      </c>
      <c r="G88" s="61">
        <v>0</v>
      </c>
      <c r="H88" s="31">
        <f t="shared" si="10"/>
        <v>5014.1644500000002</v>
      </c>
    </row>
    <row r="89" spans="1:8" ht="18" customHeight="1" x14ac:dyDescent="0.25">
      <c r="A89" s="11" t="s">
        <v>76</v>
      </c>
      <c r="B89" s="8" t="s">
        <v>77</v>
      </c>
      <c r="D89" s="61">
        <v>0</v>
      </c>
      <c r="E89" s="61">
        <v>0</v>
      </c>
      <c r="F89" s="61">
        <v>0</v>
      </c>
      <c r="G89" s="61">
        <v>0</v>
      </c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>
        <v>3858.15</v>
      </c>
      <c r="E90" s="61">
        <v>312.51015000000001</v>
      </c>
      <c r="F90" s="61">
        <v>0</v>
      </c>
      <c r="G90" s="61">
        <v>0</v>
      </c>
      <c r="H90" s="31">
        <f t="shared" si="10"/>
        <v>4170.6601499999997</v>
      </c>
    </row>
    <row r="91" spans="1:8" ht="18" customHeight="1" x14ac:dyDescent="0.25">
      <c r="A91" s="11" t="s">
        <v>80</v>
      </c>
      <c r="B91" s="8" t="s">
        <v>81</v>
      </c>
      <c r="D91" s="61">
        <v>99468.7</v>
      </c>
      <c r="E91" s="61">
        <v>68295.349499999982</v>
      </c>
      <c r="F91" s="61">
        <v>0</v>
      </c>
      <c r="G91" s="61">
        <v>0</v>
      </c>
      <c r="H91" s="31">
        <f t="shared" si="10"/>
        <v>167764.04949999996</v>
      </c>
    </row>
    <row r="92" spans="1:8" ht="18" customHeight="1" x14ac:dyDescent="0.25">
      <c r="A92" s="11" t="s">
        <v>82</v>
      </c>
      <c r="B92" s="8" t="s">
        <v>83</v>
      </c>
      <c r="D92" s="61">
        <v>416.5</v>
      </c>
      <c r="E92" s="61">
        <v>33.736499999999999</v>
      </c>
      <c r="F92" s="61">
        <v>0</v>
      </c>
      <c r="G92" s="61">
        <v>0</v>
      </c>
      <c r="H92" s="31">
        <f t="shared" si="10"/>
        <v>450.23649999999998</v>
      </c>
    </row>
    <row r="93" spans="1:8" ht="18" customHeight="1" x14ac:dyDescent="0.25">
      <c r="A93" s="11" t="s">
        <v>84</v>
      </c>
      <c r="B93" s="8" t="s">
        <v>85</v>
      </c>
      <c r="D93" s="61">
        <v>3549.6</v>
      </c>
      <c r="E93" s="61">
        <v>287.51760000000002</v>
      </c>
      <c r="F93" s="61">
        <v>0</v>
      </c>
      <c r="G93" s="61">
        <v>0</v>
      </c>
      <c r="H93" s="31">
        <f t="shared" si="10"/>
        <v>3837.1176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116631.90000000001</v>
      </c>
      <c r="E98" s="31">
        <f t="shared" si="11"/>
        <v>69685.568699999989</v>
      </c>
      <c r="F98" s="31">
        <f t="shared" si="11"/>
        <v>0</v>
      </c>
      <c r="G98" s="31">
        <f t="shared" si="11"/>
        <v>0</v>
      </c>
      <c r="H98" s="31">
        <f t="shared" si="11"/>
        <v>186317.46869999997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144250.1</v>
      </c>
      <c r="E102" s="61">
        <v>98729.997300000003</v>
      </c>
      <c r="F102" s="61">
        <v>0</v>
      </c>
      <c r="G102" s="61">
        <v>0</v>
      </c>
      <c r="H102" s="31">
        <f>(D102+E102)-F102-G102</f>
        <v>242980.09730000002</v>
      </c>
    </row>
    <row r="103" spans="1:8" ht="18" customHeight="1" x14ac:dyDescent="0.25">
      <c r="A103" s="11" t="s">
        <v>91</v>
      </c>
      <c r="B103" s="8" t="s">
        <v>92</v>
      </c>
      <c r="D103" s="61">
        <v>6519.5</v>
      </c>
      <c r="E103" s="61">
        <v>528.07949999999994</v>
      </c>
      <c r="F103" s="61">
        <v>0</v>
      </c>
      <c r="G103" s="61">
        <v>0</v>
      </c>
      <c r="H103" s="31">
        <f t="shared" ref="H103:H106" si="12">(D103+E103)-F103-G103</f>
        <v>7047.5794999999998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150769.60000000001</v>
      </c>
      <c r="E108" s="31">
        <f t="shared" si="13"/>
        <v>99258.07680000001</v>
      </c>
      <c r="F108" s="31">
        <f t="shared" si="13"/>
        <v>0</v>
      </c>
      <c r="G108" s="31">
        <f t="shared" si="13"/>
        <v>0</v>
      </c>
      <c r="H108" s="31">
        <f t="shared" si="13"/>
        <v>250027.67680000002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3188000</v>
      </c>
      <c r="G111" s="61"/>
      <c r="H111" s="31">
        <f>F111-G111</f>
        <v>3188000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0.71299999999999997</v>
      </c>
      <c r="F114" s="62" t="s">
        <v>280</v>
      </c>
      <c r="G114" s="118">
        <v>8.1000000000000003E-2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370089000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3161000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373250000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350247000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+E119-E121</f>
        <v>23003000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9133000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+E125+E123</f>
        <v>32136000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>
        <v>755053.3</v>
      </c>
      <c r="E131" s="61">
        <v>538353.00289999996</v>
      </c>
      <c r="F131" s="61">
        <v>0</v>
      </c>
      <c r="G131" s="61">
        <v>14968.5</v>
      </c>
      <c r="H131" s="119">
        <v>1278437.8029000002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75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755053.3</v>
      </c>
      <c r="E137" s="31">
        <f t="shared" si="15"/>
        <v>538353.00289999996</v>
      </c>
      <c r="F137" s="31">
        <f t="shared" si="15"/>
        <v>0</v>
      </c>
      <c r="G137" s="31">
        <f t="shared" si="15"/>
        <v>14968.5</v>
      </c>
      <c r="H137" s="31">
        <f t="shared" si="15"/>
        <v>1278437.8029000002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1718352.35</v>
      </c>
      <c r="E141" s="68">
        <f t="shared" ref="E141:H141" si="16">E36</f>
        <v>1029279.7814999999</v>
      </c>
      <c r="F141" s="68">
        <f>F36</f>
        <v>0</v>
      </c>
      <c r="G141" s="68">
        <f t="shared" si="16"/>
        <v>57278.915999999997</v>
      </c>
      <c r="H141" s="68">
        <f t="shared" si="16"/>
        <v>2690353.2154999999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1097156.1999999997</v>
      </c>
      <c r="E142" s="68">
        <f t="shared" si="17"/>
        <v>782272.37060000002</v>
      </c>
      <c r="F142" s="68">
        <f>F49</f>
        <v>403750</v>
      </c>
      <c r="G142" s="68">
        <f t="shared" si="17"/>
        <v>0</v>
      </c>
      <c r="H142" s="68">
        <f t="shared" si="17"/>
        <v>1475678.5706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20440085.490000002</v>
      </c>
      <c r="E143" s="68">
        <f t="shared" si="18"/>
        <v>0</v>
      </c>
      <c r="F143" s="68">
        <f>F64</f>
        <v>0</v>
      </c>
      <c r="G143" s="68">
        <f t="shared" si="18"/>
        <v>0</v>
      </c>
      <c r="H143" s="68">
        <f t="shared" si="18"/>
        <v>20440085.490000002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787289.55</v>
      </c>
      <c r="E144" s="68">
        <f t="shared" si="19"/>
        <v>561337.44915</v>
      </c>
      <c r="F144" s="68">
        <f>F74</f>
        <v>0</v>
      </c>
      <c r="G144" s="68">
        <f t="shared" si="19"/>
        <v>0</v>
      </c>
      <c r="H144" s="68">
        <f t="shared" si="19"/>
        <v>1348626.99915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96422.3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96422.3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116631.90000000001</v>
      </c>
      <c r="E146" s="68">
        <f t="shared" si="21"/>
        <v>69685.568699999989</v>
      </c>
      <c r="F146" s="68">
        <f>F98</f>
        <v>0</v>
      </c>
      <c r="G146" s="68">
        <f t="shared" si="21"/>
        <v>0</v>
      </c>
      <c r="H146" s="68">
        <f t="shared" si="21"/>
        <v>186317.46869999997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150769.60000000001</v>
      </c>
      <c r="E147" s="31">
        <f t="shared" si="22"/>
        <v>99258.07680000001</v>
      </c>
      <c r="F147" s="31">
        <f>F108</f>
        <v>0</v>
      </c>
      <c r="G147" s="31">
        <f t="shared" si="22"/>
        <v>0</v>
      </c>
      <c r="H147" s="31">
        <f t="shared" si="22"/>
        <v>250027.67680000002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3188000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755053.3</v>
      </c>
      <c r="E149" s="31">
        <f t="shared" si="23"/>
        <v>538353.00289999996</v>
      </c>
      <c r="F149" s="31">
        <f>F137</f>
        <v>0</v>
      </c>
      <c r="G149" s="31">
        <f t="shared" si="23"/>
        <v>14968.5</v>
      </c>
      <c r="H149" s="31">
        <f t="shared" si="23"/>
        <v>1278437.8029000002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4510307.8142394284</v>
      </c>
      <c r="E150" s="31">
        <f>E18</f>
        <v>0</v>
      </c>
      <c r="F150" s="31">
        <f>F18</f>
        <v>0</v>
      </c>
      <c r="G150" s="31">
        <f>G18</f>
        <v>4391005.3320202595</v>
      </c>
      <c r="H150" s="31">
        <f>H18</f>
        <v>119302.48221916892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29672068.504239433</v>
      </c>
      <c r="E152" s="70">
        <f t="shared" si="24"/>
        <v>3080186.2496500006</v>
      </c>
      <c r="F152" s="70">
        <f t="shared" si="24"/>
        <v>403750</v>
      </c>
      <c r="G152" s="70">
        <f t="shared" si="24"/>
        <v>4463252.7480202597</v>
      </c>
      <c r="H152" s="70">
        <f t="shared" si="24"/>
        <v>31073252.005869173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8.8718110378873116E-2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0.96692967406861996</v>
      </c>
    </row>
  </sheetData>
  <mergeCells count="6">
    <mergeCell ref="B13:D13"/>
    <mergeCell ref="C2:D2"/>
    <mergeCell ref="C5:E5"/>
    <mergeCell ref="C6:E6"/>
    <mergeCell ref="C7:E7"/>
    <mergeCell ref="C8:E8"/>
  </mergeCells>
  <hyperlinks>
    <hyperlink ref="C11" r:id="rId1" xr:uid="{ABE2DEC1-E132-4E65-B2D1-C2BABCD03FB7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7AF1-EE7B-44DB-8E78-3498F915F196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31.85546875" style="8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3" t="s">
        <v>226</v>
      </c>
      <c r="D5" s="633"/>
      <c r="E5" s="633"/>
      <c r="F5" s="13"/>
    </row>
    <row r="6" spans="1:8" ht="18" customHeight="1" x14ac:dyDescent="0.25">
      <c r="B6" s="11" t="s">
        <v>405</v>
      </c>
      <c r="C6" s="219">
        <v>210051</v>
      </c>
      <c r="D6" s="219"/>
      <c r="E6" s="219"/>
      <c r="F6" s="15"/>
    </row>
    <row r="7" spans="1:8" ht="18" customHeight="1" x14ac:dyDescent="0.25">
      <c r="B7" s="11" t="s">
        <v>406</v>
      </c>
      <c r="C7" s="113"/>
      <c r="D7" s="219"/>
      <c r="E7" s="113"/>
      <c r="F7" s="17"/>
    </row>
    <row r="8" spans="1:8" ht="18" customHeight="1" x14ac:dyDescent="0.25">
      <c r="C8" s="251"/>
      <c r="D8" s="219"/>
      <c r="E8" s="251"/>
      <c r="F8" s="19"/>
    </row>
    <row r="9" spans="1:8" ht="18" customHeight="1" x14ac:dyDescent="0.25">
      <c r="B9" s="11" t="s">
        <v>407</v>
      </c>
      <c r="C9" s="112" t="s">
        <v>384</v>
      </c>
      <c r="D9" s="219"/>
      <c r="E9" s="112"/>
      <c r="F9" s="13"/>
    </row>
    <row r="10" spans="1:8" ht="18" customHeight="1" x14ac:dyDescent="0.25">
      <c r="B10" s="11" t="s">
        <v>408</v>
      </c>
      <c r="C10" s="650" t="s">
        <v>392</v>
      </c>
      <c r="D10" s="650"/>
      <c r="E10" s="650"/>
      <c r="F10" s="21"/>
    </row>
    <row r="11" spans="1:8" ht="18" customHeight="1" x14ac:dyDescent="0.25">
      <c r="B11" s="11" t="s">
        <v>409</v>
      </c>
      <c r="C11" s="644" t="s">
        <v>385</v>
      </c>
      <c r="D11" s="644"/>
      <c r="E11" s="644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9" ht="18" customHeight="1" x14ac:dyDescent="0.25">
      <c r="A17" s="26" t="s">
        <v>242</v>
      </c>
      <c r="B17" s="10" t="s">
        <v>243</v>
      </c>
    </row>
    <row r="18" spans="1:9" ht="18" customHeight="1" x14ac:dyDescent="0.25">
      <c r="A18" s="11" t="s">
        <v>5</v>
      </c>
      <c r="B18" s="8" t="s">
        <v>6</v>
      </c>
      <c r="D18" s="28">
        <v>3537107.3105961643</v>
      </c>
      <c r="E18" s="28"/>
      <c r="F18" s="28"/>
      <c r="G18" s="28">
        <v>3443547.0261522853</v>
      </c>
      <c r="H18" s="209">
        <v>93560.284443879034</v>
      </c>
      <c r="I18" s="83"/>
    </row>
    <row r="19" spans="1:9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9" ht="18" customHeight="1" x14ac:dyDescent="0.25">
      <c r="A20" s="26" t="s">
        <v>245</v>
      </c>
      <c r="B20" s="10" t="s">
        <v>246</v>
      </c>
    </row>
    <row r="21" spans="1:9" ht="18" customHeight="1" x14ac:dyDescent="0.25">
      <c r="A21" s="11" t="s">
        <v>7</v>
      </c>
      <c r="B21" s="8" t="s">
        <v>8</v>
      </c>
      <c r="D21" s="74">
        <v>402880</v>
      </c>
      <c r="E21" s="74">
        <v>259434.21488681628</v>
      </c>
      <c r="F21" s="74"/>
      <c r="G21" s="74">
        <v>78787</v>
      </c>
      <c r="H21" s="31">
        <f>(D21+E21)-F21-G21</f>
        <v>583527.21488681622</v>
      </c>
    </row>
    <row r="22" spans="1:9" ht="18" customHeight="1" x14ac:dyDescent="0.25">
      <c r="A22" s="11" t="s">
        <v>9</v>
      </c>
      <c r="B22" s="8" t="s">
        <v>10</v>
      </c>
      <c r="D22" s="105"/>
      <c r="E22" s="74"/>
      <c r="F22" s="74"/>
      <c r="G22" s="105"/>
      <c r="H22" s="31">
        <f t="shared" ref="H22:H34" si="0">(D22+E22)-F22-G22</f>
        <v>0</v>
      </c>
    </row>
    <row r="23" spans="1:9" ht="18" customHeight="1" x14ac:dyDescent="0.25">
      <c r="A23" s="11" t="s">
        <v>11</v>
      </c>
      <c r="B23" s="8" t="s">
        <v>12</v>
      </c>
      <c r="D23" s="105"/>
      <c r="E23" s="74"/>
      <c r="F23" s="74"/>
      <c r="G23" s="105"/>
      <c r="H23" s="31">
        <f t="shared" si="0"/>
        <v>0</v>
      </c>
    </row>
    <row r="24" spans="1:9" ht="18" customHeight="1" x14ac:dyDescent="0.25">
      <c r="A24" s="11" t="s">
        <v>13</v>
      </c>
      <c r="B24" s="8" t="s">
        <v>14</v>
      </c>
      <c r="D24" s="105"/>
      <c r="E24" s="105"/>
      <c r="F24" s="105"/>
      <c r="G24" s="105"/>
      <c r="H24" s="31">
        <f t="shared" si="0"/>
        <v>0</v>
      </c>
    </row>
    <row r="25" spans="1:9" ht="18" customHeight="1" x14ac:dyDescent="0.25">
      <c r="A25" s="11" t="s">
        <v>15</v>
      </c>
      <c r="B25" s="8" t="s">
        <v>16</v>
      </c>
      <c r="D25" s="105"/>
      <c r="E25" s="74"/>
      <c r="F25" s="74"/>
      <c r="G25" s="105"/>
      <c r="H25" s="31">
        <f t="shared" si="0"/>
        <v>0</v>
      </c>
    </row>
    <row r="26" spans="1:9" ht="18" customHeight="1" x14ac:dyDescent="0.25">
      <c r="A26" s="11" t="s">
        <v>17</v>
      </c>
      <c r="B26" s="8" t="s">
        <v>18</v>
      </c>
      <c r="D26" s="105"/>
      <c r="E26" s="74"/>
      <c r="F26" s="74"/>
      <c r="G26" s="105"/>
      <c r="H26" s="31">
        <f t="shared" si="0"/>
        <v>0</v>
      </c>
    </row>
    <row r="27" spans="1:9" ht="18" customHeight="1" x14ac:dyDescent="0.25">
      <c r="A27" s="11" t="s">
        <v>19</v>
      </c>
      <c r="B27" s="8" t="s">
        <v>20</v>
      </c>
      <c r="D27" s="105"/>
      <c r="E27" s="74"/>
      <c r="F27" s="74"/>
      <c r="G27" s="105"/>
      <c r="H27" s="31">
        <f t="shared" si="0"/>
        <v>0</v>
      </c>
    </row>
    <row r="28" spans="1:9" ht="18" customHeight="1" x14ac:dyDescent="0.25">
      <c r="A28" s="11" t="s">
        <v>21</v>
      </c>
      <c r="B28" s="8" t="s">
        <v>22</v>
      </c>
      <c r="D28" s="105"/>
      <c r="E28" s="74"/>
      <c r="F28" s="74"/>
      <c r="G28" s="105"/>
      <c r="H28" s="31">
        <f t="shared" si="0"/>
        <v>0</v>
      </c>
    </row>
    <row r="29" spans="1:9" ht="18" customHeight="1" x14ac:dyDescent="0.25">
      <c r="A29" s="11" t="s">
        <v>23</v>
      </c>
      <c r="B29" s="8" t="s">
        <v>24</v>
      </c>
      <c r="D29" s="105">
        <v>1341248.0599999998</v>
      </c>
      <c r="E29" s="105">
        <v>863695.48603694758</v>
      </c>
      <c r="F29" s="61"/>
      <c r="G29" s="61"/>
      <c r="H29" s="31">
        <f>(D29+E29)-F29-G29</f>
        <v>2204943.5460369475</v>
      </c>
    </row>
    <row r="30" spans="1:9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9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9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G36" si="1">SUM(D21:D34)</f>
        <v>1744128.0599999998</v>
      </c>
      <c r="E36" s="31">
        <f t="shared" si="1"/>
        <v>1123129.7009237639</v>
      </c>
      <c r="F36" s="31">
        <f>SUM(F21:F34)</f>
        <v>0</v>
      </c>
      <c r="G36" s="31">
        <f t="shared" si="1"/>
        <v>78787</v>
      </c>
      <c r="H36" s="31">
        <f>SUM(H21:H34)</f>
        <v>2788470.7609237637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252"/>
      <c r="E40" s="253"/>
      <c r="F40" s="253"/>
      <c r="G40" s="252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105">
        <v>761510.22</v>
      </c>
      <c r="E41" s="105">
        <v>490373.82360501069</v>
      </c>
      <c r="F41" s="61"/>
      <c r="G41" s="61"/>
      <c r="H41" s="31">
        <f>(D41+E41)-F41-G41</f>
        <v>1251884.0436050107</v>
      </c>
    </row>
    <row r="42" spans="1:8" ht="18" customHeight="1" x14ac:dyDescent="0.25">
      <c r="A42" s="11" t="s">
        <v>34</v>
      </c>
      <c r="B42" s="8" t="s">
        <v>35</v>
      </c>
      <c r="D42" s="73">
        <v>116011.11</v>
      </c>
      <c r="E42" s="73">
        <v>74705.250300332802</v>
      </c>
      <c r="F42" s="147"/>
      <c r="G42" s="147"/>
      <c r="H42" s="75">
        <f t="shared" ref="H42:H47" si="2">(D42+E42)-F42-G42</f>
        <v>190716.3603003328</v>
      </c>
    </row>
    <row r="43" spans="1:8" ht="18" customHeight="1" x14ac:dyDescent="0.25">
      <c r="A43" s="11" t="s">
        <v>36</v>
      </c>
      <c r="B43" s="8" t="s">
        <v>37</v>
      </c>
      <c r="D43" s="252"/>
      <c r="E43" s="253"/>
      <c r="F43" s="253"/>
      <c r="G43" s="252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254"/>
      <c r="E44" s="255"/>
      <c r="F44" s="255"/>
      <c r="G44" s="254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252"/>
      <c r="E45" s="253"/>
      <c r="F45" s="253"/>
      <c r="G45" s="252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877521.33</v>
      </c>
      <c r="E49" s="31">
        <f t="shared" si="3"/>
        <v>565079.07390534354</v>
      </c>
      <c r="F49" s="31">
        <f>SUM(F40:F47)</f>
        <v>0</v>
      </c>
      <c r="G49" s="31">
        <f t="shared" si="3"/>
        <v>0</v>
      </c>
      <c r="H49" s="31">
        <f t="shared" si="3"/>
        <v>1442600.4039053435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26.25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256">
        <f>13183898+3187310.68+1252154.65</f>
        <v>17623363.329999998</v>
      </c>
      <c r="E53" s="76"/>
      <c r="F53" s="76"/>
      <c r="G53" s="76"/>
      <c r="H53" s="31">
        <f>(D53+E53)-F53-G53</f>
        <v>17623363.329999998</v>
      </c>
    </row>
    <row r="54" spans="1:8" ht="18" customHeight="1" x14ac:dyDescent="0.25">
      <c r="A54" s="11" t="s">
        <v>44</v>
      </c>
      <c r="B54" s="257" t="s">
        <v>191</v>
      </c>
      <c r="D54" s="74">
        <v>680.51400000000001</v>
      </c>
      <c r="E54" s="74">
        <v>438.21638033530297</v>
      </c>
      <c r="F54" s="67"/>
      <c r="G54" s="61"/>
      <c r="H54" s="31">
        <f t="shared" ref="H54:H62" si="4">(D54+E54)-F54-G54</f>
        <v>1118.7303803353029</v>
      </c>
    </row>
    <row r="55" spans="1:8" ht="18" customHeight="1" x14ac:dyDescent="0.25">
      <c r="A55" s="11" t="s">
        <v>45</v>
      </c>
      <c r="B55" s="257"/>
      <c r="D55" s="105"/>
      <c r="E55" s="61"/>
      <c r="F55" s="61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76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257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257"/>
      <c r="D58" s="105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257"/>
      <c r="D59" s="213"/>
      <c r="E59" s="88"/>
      <c r="F59" s="88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7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257" t="s">
        <v>387</v>
      </c>
      <c r="C61" s="19"/>
      <c r="D61" s="105">
        <v>153313</v>
      </c>
      <c r="E61" s="105">
        <v>98725.76893105256</v>
      </c>
      <c r="F61" s="76"/>
      <c r="G61" s="189"/>
      <c r="H61" s="31">
        <f t="shared" si="4"/>
        <v>252038.76893105256</v>
      </c>
    </row>
    <row r="62" spans="1:8" ht="18" customHeight="1" x14ac:dyDescent="0.25">
      <c r="A62" s="11" t="s">
        <v>52</v>
      </c>
      <c r="B62" s="7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17777356.843999997</v>
      </c>
      <c r="E64" s="31">
        <f t="shared" ref="E64:G64" si="5">SUM(E53:E62)</f>
        <v>99163.985311387863</v>
      </c>
      <c r="F64" s="31">
        <f t="shared" si="5"/>
        <v>0</v>
      </c>
      <c r="G64" s="31">
        <f t="shared" si="5"/>
        <v>0</v>
      </c>
      <c r="H64" s="31">
        <f>SUM(H53:H62)</f>
        <v>17876520.829311386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105">
        <v>22415.7</v>
      </c>
      <c r="E68" s="105">
        <v>14434.569923149342</v>
      </c>
      <c r="F68" s="105"/>
      <c r="G68" s="105"/>
      <c r="H68" s="31">
        <f>(D68+E68)-F68-G68</f>
        <v>36850.269923149346</v>
      </c>
      <c r="J68" s="51"/>
    </row>
    <row r="69" spans="1:10" ht="18" customHeight="1" x14ac:dyDescent="0.25">
      <c r="A69" s="11" t="s">
        <v>56</v>
      </c>
      <c r="B69" s="8" t="s">
        <v>57</v>
      </c>
      <c r="D69" s="105">
        <v>85040</v>
      </c>
      <c r="E69" s="105">
        <v>54761.431776148864</v>
      </c>
      <c r="F69" s="105"/>
      <c r="G69" s="105"/>
      <c r="H69" s="31">
        <f t="shared" ref="H69:H72" si="6">(D69+E69)-F69-G69</f>
        <v>139801.43177614885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107455.7</v>
      </c>
      <c r="E74" s="53">
        <f t="shared" si="7"/>
        <v>69196.001699298213</v>
      </c>
      <c r="F74" s="53">
        <f t="shared" si="7"/>
        <v>0</v>
      </c>
      <c r="G74" s="31">
        <f t="shared" si="7"/>
        <v>0</v>
      </c>
      <c r="H74" s="31">
        <f t="shared" si="7"/>
        <v>176651.7016992982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105">
        <v>9586.41</v>
      </c>
      <c r="E77" s="258"/>
      <c r="F77" s="196"/>
      <c r="G77" s="105"/>
      <c r="H77" s="31">
        <f>(D77+E77)-F77-G77</f>
        <v>9586.41</v>
      </c>
    </row>
    <row r="78" spans="1:10" ht="18" customHeight="1" x14ac:dyDescent="0.25">
      <c r="A78" s="11" t="s">
        <v>63</v>
      </c>
      <c r="B78" s="8" t="s">
        <v>64</v>
      </c>
      <c r="D78" s="105">
        <v>29047</v>
      </c>
      <c r="E78" s="105">
        <v>18704.789614320274</v>
      </c>
      <c r="F78" s="196"/>
      <c r="G78" s="105">
        <v>198</v>
      </c>
      <c r="H78" s="31">
        <f t="shared" ref="H78:H79" si="8">(D78+E78)-F78-G78</f>
        <v>47553.789614320274</v>
      </c>
    </row>
    <row r="79" spans="1:10" ht="18" customHeight="1" x14ac:dyDescent="0.25">
      <c r="A79" s="11" t="s">
        <v>65</v>
      </c>
      <c r="B79" s="8" t="s">
        <v>66</v>
      </c>
      <c r="D79" s="105"/>
      <c r="E79" s="258"/>
      <c r="F79" s="196"/>
      <c r="G79" s="105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105">
        <v>2376407</v>
      </c>
      <c r="E80" s="258"/>
      <c r="F80" s="196"/>
      <c r="G80" s="105">
        <v>1433862</v>
      </c>
      <c r="H80" s="31">
        <f>(D80+E80)-F80-G80</f>
        <v>942545</v>
      </c>
    </row>
    <row r="81" spans="1:8" ht="18" customHeight="1" x14ac:dyDescent="0.25">
      <c r="A81" s="11"/>
      <c r="H81" s="210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G82" si="9">SUM(D77:D80)</f>
        <v>2415040.41</v>
      </c>
      <c r="E82" s="31">
        <f t="shared" si="9"/>
        <v>18704.789614320274</v>
      </c>
      <c r="F82" s="31">
        <f t="shared" si="9"/>
        <v>0</v>
      </c>
      <c r="G82" s="31">
        <f t="shared" si="9"/>
        <v>1434060</v>
      </c>
      <c r="H82" s="31">
        <f>SUM(H77:H80)</f>
        <v>999685.1996143203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105">
        <v>14325.670000000002</v>
      </c>
      <c r="E88" s="74">
        <v>9225.0023559809797</v>
      </c>
      <c r="F88" s="67"/>
      <c r="G88" s="61"/>
      <c r="H88" s="31">
        <f t="shared" si="10"/>
        <v>23550.672355980983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105">
        <v>446614</v>
      </c>
      <c r="E91" s="105">
        <v>287596.68498674681</v>
      </c>
      <c r="F91" s="61"/>
      <c r="G91" s="61"/>
      <c r="H91" s="31">
        <f>(D91+E91)-F91-G91</f>
        <v>734210.68498674687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259"/>
      <c r="E94" s="67"/>
      <c r="F94" s="67"/>
      <c r="G94" s="61"/>
      <c r="H94" s="31">
        <f>(D94+E94)-F94-G94</f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460939.67</v>
      </c>
      <c r="E98" s="31">
        <f t="shared" si="11"/>
        <v>296821.68734272779</v>
      </c>
      <c r="F98" s="31">
        <f t="shared" si="11"/>
        <v>0</v>
      </c>
      <c r="G98" s="31">
        <f t="shared" si="11"/>
        <v>0</v>
      </c>
      <c r="H98" s="31">
        <f t="shared" si="11"/>
        <v>757761.35734272783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322</v>
      </c>
      <c r="D102" s="61">
        <v>1497.3149999999998</v>
      </c>
      <c r="E102" s="67">
        <v>964.19465216256265</v>
      </c>
      <c r="F102" s="67"/>
      <c r="G102" s="61"/>
      <c r="H102" s="31">
        <f>(D102+E102)-F102-G102</f>
        <v>2461.5096521625624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 t="s">
        <v>130</v>
      </c>
      <c r="D104" s="105">
        <v>4334</v>
      </c>
      <c r="E104" s="74">
        <v>2790.8754153084333</v>
      </c>
      <c r="F104" s="67"/>
      <c r="G104" s="61">
        <v>30</v>
      </c>
      <c r="H104" s="31">
        <f t="shared" si="12"/>
        <v>7094.8754153084337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>SUM(D102:D106)</f>
        <v>5831.3149999999996</v>
      </c>
      <c r="E108" s="31">
        <f>SUM(E102:E106)</f>
        <v>3755.070067470996</v>
      </c>
      <c r="F108" s="31">
        <f t="shared" ref="F108:H108" si="13">SUM(F102:F106)</f>
        <v>0</v>
      </c>
      <c r="G108" s="31">
        <f t="shared" si="13"/>
        <v>30</v>
      </c>
      <c r="H108" s="31">
        <f t="shared" si="13"/>
        <v>9556.3850674709956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15410045.710000001</v>
      </c>
      <c r="G111" s="61"/>
      <c r="H111" s="31">
        <f>F111-G111</f>
        <v>15410045.710000001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0.6439491036706122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v>248824000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v>5029000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E117+E118</f>
        <v>253853000</v>
      </c>
      <c r="F119" s="65"/>
    </row>
    <row r="120" spans="1:7" ht="18" customHeight="1" x14ac:dyDescent="0.25">
      <c r="A120" s="11"/>
      <c r="B120" s="10"/>
      <c r="E120" s="81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v>259599000</v>
      </c>
      <c r="F121" s="64"/>
    </row>
    <row r="122" spans="1:7" ht="18" customHeight="1" x14ac:dyDescent="0.25">
      <c r="A122" s="11"/>
      <c r="E122" s="81"/>
      <c r="F122" s="19"/>
    </row>
    <row r="123" spans="1:7" ht="18" customHeight="1" x14ac:dyDescent="0.25">
      <c r="A123" s="11" t="s">
        <v>106</v>
      </c>
      <c r="B123" s="10" t="s">
        <v>107</v>
      </c>
      <c r="E123" s="105">
        <v>-5746000</v>
      </c>
      <c r="F123" s="64"/>
    </row>
    <row r="124" spans="1:7" ht="18" customHeight="1" x14ac:dyDescent="0.25">
      <c r="A124" s="11"/>
      <c r="E124" s="81"/>
      <c r="F124" s="19"/>
    </row>
    <row r="125" spans="1:7" ht="18" customHeight="1" x14ac:dyDescent="0.25">
      <c r="A125" s="11" t="s">
        <v>108</v>
      </c>
      <c r="B125" s="10" t="s">
        <v>109</v>
      </c>
      <c r="E125" s="105">
        <v>-2441000</v>
      </c>
      <c r="F125" s="64"/>
    </row>
    <row r="126" spans="1:7" ht="18" customHeight="1" x14ac:dyDescent="0.25">
      <c r="A126" s="11"/>
      <c r="E126" s="8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v>-8187000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1744128.0599999998</v>
      </c>
      <c r="E141" s="68">
        <f t="shared" ref="E141:H141" si="16">E36</f>
        <v>1123129.7009237639</v>
      </c>
      <c r="F141" s="68">
        <f>F36</f>
        <v>0</v>
      </c>
      <c r="G141" s="68">
        <f t="shared" si="16"/>
        <v>78787</v>
      </c>
      <c r="H141" s="260">
        <f t="shared" si="16"/>
        <v>2788470.7609237637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877521.33</v>
      </c>
      <c r="E142" s="68">
        <f t="shared" si="17"/>
        <v>565079.07390534354</v>
      </c>
      <c r="F142" s="68">
        <f>F49</f>
        <v>0</v>
      </c>
      <c r="G142" s="68">
        <f t="shared" si="17"/>
        <v>0</v>
      </c>
      <c r="H142" s="260">
        <f t="shared" si="17"/>
        <v>1442600.4039053435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17777356.843999997</v>
      </c>
      <c r="E143" s="68">
        <f t="shared" si="18"/>
        <v>99163.985311387863</v>
      </c>
      <c r="F143" s="68">
        <f>F64</f>
        <v>0</v>
      </c>
      <c r="G143" s="68">
        <f t="shared" si="18"/>
        <v>0</v>
      </c>
      <c r="H143" s="260">
        <f t="shared" si="18"/>
        <v>17876520.829311386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107455.7</v>
      </c>
      <c r="E144" s="68">
        <f t="shared" si="19"/>
        <v>69196.001699298213</v>
      </c>
      <c r="F144" s="68">
        <f>F74</f>
        <v>0</v>
      </c>
      <c r="G144" s="68">
        <f t="shared" si="19"/>
        <v>0</v>
      </c>
      <c r="H144" s="260">
        <f t="shared" si="19"/>
        <v>176651.7016992982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2415040.41</v>
      </c>
      <c r="E145" s="68">
        <f t="shared" si="20"/>
        <v>18704.789614320274</v>
      </c>
      <c r="F145" s="68">
        <f>F82</f>
        <v>0</v>
      </c>
      <c r="G145" s="68">
        <f t="shared" si="20"/>
        <v>1434060</v>
      </c>
      <c r="H145" s="260">
        <f t="shared" si="20"/>
        <v>999685.1996143203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460939.67</v>
      </c>
      <c r="E146" s="68">
        <f t="shared" si="21"/>
        <v>296821.68734272779</v>
      </c>
      <c r="F146" s="68">
        <f>F98</f>
        <v>0</v>
      </c>
      <c r="G146" s="68">
        <f t="shared" si="21"/>
        <v>0</v>
      </c>
      <c r="H146" s="260">
        <f t="shared" si="21"/>
        <v>757761.35734272783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5831.3149999999996</v>
      </c>
      <c r="E147" s="31">
        <f t="shared" si="22"/>
        <v>3755.070067470996</v>
      </c>
      <c r="F147" s="31">
        <f>F108</f>
        <v>0</v>
      </c>
      <c r="G147" s="31">
        <f t="shared" si="22"/>
        <v>30</v>
      </c>
      <c r="H147" s="53">
        <f t="shared" si="22"/>
        <v>9556.3850674709956</v>
      </c>
    </row>
    <row r="148" spans="1:8" ht="18" customHeight="1" x14ac:dyDescent="0.25">
      <c r="A148" s="11" t="s">
        <v>96</v>
      </c>
      <c r="B148" s="10" t="s">
        <v>125</v>
      </c>
      <c r="D148" s="31">
        <v>15410045.710000001</v>
      </c>
      <c r="E148" s="31">
        <v>0</v>
      </c>
      <c r="F148" s="31">
        <v>0</v>
      </c>
      <c r="G148" s="31">
        <v>0</v>
      </c>
      <c r="H148" s="260">
        <f>H111</f>
        <v>15410045.710000001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53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3537107.3105961643</v>
      </c>
      <c r="E150" s="31">
        <f>E18</f>
        <v>0</v>
      </c>
      <c r="F150" s="31">
        <f>F18</f>
        <v>0</v>
      </c>
      <c r="G150" s="31">
        <f>G18</f>
        <v>3443547.0261522853</v>
      </c>
      <c r="H150" s="53">
        <f>H18</f>
        <v>93560.284443879034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42335426.349596173</v>
      </c>
      <c r="E152" s="70">
        <f t="shared" ref="E152:H152" si="24">SUM(E141:E150)</f>
        <v>2175850.3088643122</v>
      </c>
      <c r="F152" s="70">
        <f t="shared" si="24"/>
        <v>0</v>
      </c>
      <c r="G152" s="70">
        <f t="shared" si="24"/>
        <v>4956424.0261522848</v>
      </c>
      <c r="H152" s="70">
        <f t="shared" si="24"/>
        <v>39554852.632308185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0.15236904854143576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-4.8314220877376552</v>
      </c>
    </row>
  </sheetData>
  <mergeCells count="5">
    <mergeCell ref="C2:D2"/>
    <mergeCell ref="C5:E5"/>
    <mergeCell ref="C10:E10"/>
    <mergeCell ref="C11:E11"/>
    <mergeCell ref="B13:D13"/>
  </mergeCells>
  <hyperlinks>
    <hyperlink ref="C11" r:id="rId1" xr:uid="{A5A5F746-19CF-4EEC-8E47-01DFCE9B5D98}"/>
  </hyperlinks>
  <printOptions headings="1" gridLines="1"/>
  <pageMargins left="0.17" right="0.16" top="0.35" bottom="0.32" header="0.17" footer="0.17"/>
  <pageSetup scale="59" fitToHeight="3" orientation="landscape" horizontalDpi="4294967294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D1AC-EF83-4162-8976-8A71B2A2271F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28515625" style="8" customWidth="1"/>
    <col min="5" max="6" width="21.28515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 t="s">
        <v>441</v>
      </c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227</v>
      </c>
      <c r="D5" s="632"/>
      <c r="E5" s="632"/>
      <c r="F5" s="13"/>
    </row>
    <row r="6" spans="1:8" ht="18" customHeight="1" x14ac:dyDescent="0.25">
      <c r="B6" s="11" t="s">
        <v>405</v>
      </c>
      <c r="C6" s="662">
        <v>210056</v>
      </c>
      <c r="D6" s="662"/>
      <c r="E6" s="662"/>
      <c r="F6" s="15"/>
    </row>
    <row r="7" spans="1:8" ht="18" customHeight="1" x14ac:dyDescent="0.25">
      <c r="B7" s="11" t="s">
        <v>406</v>
      </c>
      <c r="C7" s="111">
        <v>1539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45" t="s">
        <v>311</v>
      </c>
      <c r="D9" s="645"/>
      <c r="E9" s="645"/>
      <c r="F9" s="13"/>
    </row>
    <row r="10" spans="1:8" ht="18" customHeight="1" x14ac:dyDescent="0.25">
      <c r="B10" s="11" t="s">
        <v>408</v>
      </c>
      <c r="C10" s="645" t="s">
        <v>312</v>
      </c>
      <c r="D10" s="645"/>
      <c r="E10" s="645"/>
      <c r="F10" s="21"/>
    </row>
    <row r="11" spans="1:8" ht="18" customHeight="1" x14ac:dyDescent="0.25">
      <c r="B11" s="11" t="s">
        <v>409</v>
      </c>
      <c r="C11" s="651" t="s">
        <v>313</v>
      </c>
      <c r="D11" s="651"/>
      <c r="E11" s="65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8">
        <v>3724240.7661605952</v>
      </c>
      <c r="E18" s="28"/>
      <c r="F18" s="28"/>
      <c r="G18" s="28">
        <v>3625730.6009825002</v>
      </c>
      <c r="H18" s="28">
        <v>98510.165178094991</v>
      </c>
    </row>
    <row r="19" spans="1:8" ht="45" customHeight="1" x14ac:dyDescent="0.25">
      <c r="A19" s="24" t="s">
        <v>244</v>
      </c>
      <c r="B19" s="9"/>
      <c r="C19" s="9"/>
      <c r="D19" s="228" t="s">
        <v>0</v>
      </c>
      <c r="E19" s="228" t="s">
        <v>1</v>
      </c>
      <c r="F19" s="228" t="s">
        <v>2</v>
      </c>
      <c r="G19" s="228" t="s">
        <v>3</v>
      </c>
      <c r="H19" s="228" t="s">
        <v>4</v>
      </c>
    </row>
    <row r="20" spans="1:8" ht="18" customHeight="1" x14ac:dyDescent="0.25">
      <c r="A20" s="26" t="s">
        <v>245</v>
      </c>
      <c r="B20" s="10" t="s">
        <v>246</v>
      </c>
      <c r="D20" s="81"/>
      <c r="E20" s="81"/>
      <c r="F20" s="81"/>
      <c r="G20" s="81"/>
      <c r="H20" s="81"/>
    </row>
    <row r="21" spans="1:8" ht="18" customHeight="1" x14ac:dyDescent="0.25">
      <c r="A21" s="11" t="s">
        <v>7</v>
      </c>
      <c r="B21" s="8" t="s">
        <v>8</v>
      </c>
      <c r="D21" s="105">
        <v>60862</v>
      </c>
      <c r="E21" s="74">
        <v>24437</v>
      </c>
      <c r="F21" s="74"/>
      <c r="G21" s="105"/>
      <c r="H21" s="31">
        <v>85299</v>
      </c>
    </row>
    <row r="22" spans="1:8" ht="18" customHeight="1" x14ac:dyDescent="0.25">
      <c r="A22" s="11" t="s">
        <v>9</v>
      </c>
      <c r="B22" s="8" t="s">
        <v>10</v>
      </c>
      <c r="D22" s="105">
        <v>1092</v>
      </c>
      <c r="E22" s="74">
        <v>873</v>
      </c>
      <c r="F22" s="74"/>
      <c r="G22" s="105"/>
      <c r="H22" s="31">
        <v>1965</v>
      </c>
    </row>
    <row r="23" spans="1:8" ht="18" customHeight="1" x14ac:dyDescent="0.25">
      <c r="A23" s="11" t="s">
        <v>11</v>
      </c>
      <c r="B23" s="8" t="s">
        <v>12</v>
      </c>
      <c r="D23" s="105">
        <v>65095</v>
      </c>
      <c r="E23" s="74">
        <v>52011</v>
      </c>
      <c r="F23" s="74"/>
      <c r="G23" s="105">
        <v>7580</v>
      </c>
      <c r="H23" s="31">
        <v>109526</v>
      </c>
    </row>
    <row r="24" spans="1:8" ht="18" customHeight="1" x14ac:dyDescent="0.25">
      <c r="A24" s="11" t="s">
        <v>13</v>
      </c>
      <c r="B24" s="8" t="s">
        <v>14</v>
      </c>
      <c r="D24" s="105"/>
      <c r="E24" s="74"/>
      <c r="F24" s="74"/>
      <c r="G24" s="105"/>
      <c r="H24" s="31">
        <v>0</v>
      </c>
    </row>
    <row r="25" spans="1:8" ht="18" customHeight="1" x14ac:dyDescent="0.25">
      <c r="A25" s="11" t="s">
        <v>15</v>
      </c>
      <c r="B25" s="8" t="s">
        <v>16</v>
      </c>
      <c r="D25" s="105">
        <v>292886</v>
      </c>
      <c r="E25" s="74">
        <v>233617</v>
      </c>
      <c r="F25" s="74"/>
      <c r="G25" s="105">
        <v>194722</v>
      </c>
      <c r="H25" s="31">
        <v>331781</v>
      </c>
    </row>
    <row r="26" spans="1:8" ht="18" customHeight="1" x14ac:dyDescent="0.25">
      <c r="A26" s="11" t="s">
        <v>17</v>
      </c>
      <c r="B26" s="8" t="s">
        <v>18</v>
      </c>
      <c r="D26" s="105">
        <v>216582</v>
      </c>
      <c r="E26" s="74"/>
      <c r="F26" s="74"/>
      <c r="G26" s="105"/>
      <c r="H26" s="31">
        <v>216582</v>
      </c>
    </row>
    <row r="27" spans="1:8" ht="18" customHeight="1" x14ac:dyDescent="0.25">
      <c r="A27" s="11" t="s">
        <v>19</v>
      </c>
      <c r="B27" s="8" t="s">
        <v>20</v>
      </c>
      <c r="D27" s="105"/>
      <c r="E27" s="74"/>
      <c r="F27" s="74"/>
      <c r="G27" s="105"/>
      <c r="H27" s="31">
        <v>0</v>
      </c>
    </row>
    <row r="28" spans="1:8" ht="18" customHeight="1" x14ac:dyDescent="0.25">
      <c r="A28" s="11" t="s">
        <v>21</v>
      </c>
      <c r="B28" s="8" t="s">
        <v>22</v>
      </c>
      <c r="D28" s="105"/>
      <c r="E28" s="74"/>
      <c r="F28" s="74"/>
      <c r="G28" s="105"/>
      <c r="H28" s="31">
        <v>0</v>
      </c>
    </row>
    <row r="29" spans="1:8" ht="18" customHeight="1" x14ac:dyDescent="0.25">
      <c r="A29" s="11" t="s">
        <v>23</v>
      </c>
      <c r="B29" s="8" t="s">
        <v>24</v>
      </c>
      <c r="D29" s="105">
        <v>547436</v>
      </c>
      <c r="E29" s="74"/>
      <c r="F29" s="74"/>
      <c r="G29" s="105"/>
      <c r="H29" s="31">
        <v>547436</v>
      </c>
    </row>
    <row r="30" spans="1:8" ht="18" customHeight="1" x14ac:dyDescent="0.25">
      <c r="A30" s="11" t="s">
        <v>25</v>
      </c>
      <c r="B30" s="32"/>
      <c r="D30" s="105"/>
      <c r="E30" s="74"/>
      <c r="F30" s="74"/>
      <c r="G30" s="105"/>
      <c r="H30" s="31">
        <v>0</v>
      </c>
    </row>
    <row r="31" spans="1:8" ht="18" customHeight="1" x14ac:dyDescent="0.25">
      <c r="A31" s="11" t="s">
        <v>26</v>
      </c>
      <c r="B31" s="32"/>
      <c r="D31" s="105"/>
      <c r="E31" s="74"/>
      <c r="F31" s="74"/>
      <c r="G31" s="105"/>
      <c r="H31" s="31">
        <v>0</v>
      </c>
    </row>
    <row r="32" spans="1:8" ht="18" customHeight="1" x14ac:dyDescent="0.25">
      <c r="A32" s="11" t="s">
        <v>27</v>
      </c>
      <c r="B32" s="32"/>
      <c r="D32" s="105"/>
      <c r="E32" s="74"/>
      <c r="F32" s="74"/>
      <c r="G32" s="105"/>
      <c r="H32" s="31">
        <v>0</v>
      </c>
    </row>
    <row r="33" spans="1:8" ht="18" customHeight="1" x14ac:dyDescent="0.25">
      <c r="A33" s="11" t="s">
        <v>294</v>
      </c>
      <c r="B33" s="32"/>
      <c r="D33" s="105"/>
      <c r="E33" s="74"/>
      <c r="F33" s="74"/>
      <c r="G33" s="105"/>
      <c r="H33" s="31">
        <v>0</v>
      </c>
    </row>
    <row r="34" spans="1:8" ht="18" customHeight="1" x14ac:dyDescent="0.25">
      <c r="A34" s="11" t="s">
        <v>28</v>
      </c>
      <c r="B34" s="32"/>
      <c r="D34" s="105"/>
      <c r="E34" s="74"/>
      <c r="F34" s="74"/>
      <c r="G34" s="105"/>
      <c r="H34" s="31">
        <v>0</v>
      </c>
    </row>
    <row r="35" spans="1:8" ht="18" customHeight="1" x14ac:dyDescent="0.25">
      <c r="D35" s="81"/>
      <c r="E35" s="81"/>
      <c r="F35" s="81"/>
      <c r="G35" s="81"/>
      <c r="H35" s="225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v>1183953</v>
      </c>
      <c r="E36" s="31">
        <v>310938</v>
      </c>
      <c r="F36" s="31">
        <v>0</v>
      </c>
      <c r="G36" s="31">
        <v>202302</v>
      </c>
      <c r="H36" s="31">
        <v>1292589</v>
      </c>
    </row>
    <row r="37" spans="1:8" ht="18" customHeight="1" thickBot="1" x14ac:dyDescent="0.3">
      <c r="B37" s="10"/>
      <c r="D37" s="226"/>
      <c r="E37" s="226"/>
      <c r="F37" s="226"/>
      <c r="G37" s="226"/>
      <c r="H37" s="227"/>
    </row>
    <row r="38" spans="1:8" ht="42.75" customHeight="1" x14ac:dyDescent="0.25">
      <c r="D38" s="228" t="s">
        <v>0</v>
      </c>
      <c r="E38" s="228" t="s">
        <v>1</v>
      </c>
      <c r="F38" s="228" t="s">
        <v>2</v>
      </c>
      <c r="G38" s="228" t="s">
        <v>3</v>
      </c>
      <c r="H38" s="228" t="s">
        <v>4</v>
      </c>
    </row>
    <row r="39" spans="1:8" ht="18.75" customHeight="1" x14ac:dyDescent="0.25">
      <c r="A39" s="26" t="s">
        <v>249</v>
      </c>
      <c r="B39" s="10" t="s">
        <v>250</v>
      </c>
      <c r="D39" s="81"/>
      <c r="E39" s="81"/>
      <c r="F39" s="81"/>
      <c r="G39" s="81"/>
      <c r="H39" s="81"/>
    </row>
    <row r="40" spans="1:8" ht="18" customHeight="1" x14ac:dyDescent="0.25">
      <c r="A40" s="11" t="s">
        <v>30</v>
      </c>
      <c r="B40" s="8" t="s">
        <v>31</v>
      </c>
      <c r="D40" s="105">
        <v>2449646</v>
      </c>
      <c r="E40" s="74">
        <v>1957267</v>
      </c>
      <c r="F40" s="74"/>
      <c r="G40" s="105"/>
      <c r="H40" s="31">
        <v>4406913</v>
      </c>
    </row>
    <row r="41" spans="1:8" ht="18" customHeight="1" x14ac:dyDescent="0.25">
      <c r="A41" s="11" t="s">
        <v>32</v>
      </c>
      <c r="B41" s="8" t="s">
        <v>33</v>
      </c>
      <c r="D41" s="105">
        <v>446160</v>
      </c>
      <c r="E41" s="74">
        <v>356482</v>
      </c>
      <c r="F41" s="74"/>
      <c r="G41" s="105"/>
      <c r="H41" s="31">
        <v>802642</v>
      </c>
    </row>
    <row r="42" spans="1:8" ht="18" customHeight="1" x14ac:dyDescent="0.25">
      <c r="A42" s="11" t="s">
        <v>34</v>
      </c>
      <c r="B42" s="8" t="s">
        <v>35</v>
      </c>
      <c r="D42" s="105">
        <v>26715</v>
      </c>
      <c r="E42" s="74">
        <v>21346</v>
      </c>
      <c r="F42" s="74"/>
      <c r="G42" s="105"/>
      <c r="H42" s="31">
        <v>48061</v>
      </c>
    </row>
    <row r="43" spans="1:8" ht="18" customHeight="1" x14ac:dyDescent="0.25">
      <c r="A43" s="11" t="s">
        <v>36</v>
      </c>
      <c r="B43" s="8" t="s">
        <v>37</v>
      </c>
      <c r="D43" s="105"/>
      <c r="E43" s="74"/>
      <c r="F43" s="74"/>
      <c r="G43" s="105"/>
      <c r="H43" s="31">
        <v>0</v>
      </c>
    </row>
    <row r="44" spans="1:8" ht="18" customHeight="1" x14ac:dyDescent="0.25">
      <c r="A44" s="11" t="s">
        <v>38</v>
      </c>
      <c r="B44" s="32"/>
      <c r="D44" s="73"/>
      <c r="E44" s="196"/>
      <c r="F44" s="196"/>
      <c r="G44" s="73"/>
      <c r="H44" s="31">
        <v>0</v>
      </c>
    </row>
    <row r="45" spans="1:8" ht="18" customHeight="1" x14ac:dyDescent="0.25">
      <c r="A45" s="11" t="s">
        <v>39</v>
      </c>
      <c r="B45" s="32"/>
      <c r="D45" s="105"/>
      <c r="E45" s="74"/>
      <c r="F45" s="74"/>
      <c r="G45" s="105"/>
      <c r="H45" s="31">
        <v>0</v>
      </c>
    </row>
    <row r="46" spans="1:8" ht="18" customHeight="1" x14ac:dyDescent="0.25">
      <c r="A46" s="11" t="s">
        <v>40</v>
      </c>
      <c r="B46" s="32"/>
      <c r="D46" s="105"/>
      <c r="E46" s="74"/>
      <c r="F46" s="74"/>
      <c r="G46" s="105"/>
      <c r="H46" s="31">
        <v>0</v>
      </c>
    </row>
    <row r="47" spans="1:8" ht="18" customHeight="1" x14ac:dyDescent="0.25">
      <c r="A47" s="11" t="s">
        <v>251</v>
      </c>
      <c r="B47" s="32"/>
      <c r="D47" s="105"/>
      <c r="E47" s="74"/>
      <c r="F47" s="74"/>
      <c r="G47" s="105"/>
      <c r="H47" s="31">
        <v>0</v>
      </c>
    </row>
    <row r="48" spans="1:8" ht="18" customHeight="1" x14ac:dyDescent="0.25">
      <c r="D48" s="81"/>
      <c r="E48" s="81"/>
      <c r="F48" s="81"/>
      <c r="G48" s="81"/>
      <c r="H48" s="81"/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v>2922521</v>
      </c>
      <c r="E49" s="31">
        <v>2335095</v>
      </c>
      <c r="F49" s="31">
        <v>0</v>
      </c>
      <c r="G49" s="31">
        <v>0</v>
      </c>
      <c r="H49" s="31">
        <v>5257616</v>
      </c>
    </row>
    <row r="50" spans="1:8" ht="18" customHeight="1" thickBot="1" x14ac:dyDescent="0.3">
      <c r="D50" s="226"/>
      <c r="E50" s="226"/>
      <c r="F50" s="226"/>
      <c r="G50" s="226"/>
      <c r="H50" s="226"/>
    </row>
    <row r="51" spans="1:8" ht="42.75" customHeight="1" x14ac:dyDescent="0.25">
      <c r="D51" s="228" t="s">
        <v>0</v>
      </c>
      <c r="E51" s="228" t="s">
        <v>1</v>
      </c>
      <c r="F51" s="228" t="s">
        <v>2</v>
      </c>
      <c r="G51" s="228" t="s">
        <v>3</v>
      </c>
      <c r="H51" s="228" t="s">
        <v>4</v>
      </c>
    </row>
    <row r="52" spans="1:8" ht="18" customHeight="1" x14ac:dyDescent="0.25">
      <c r="A52" s="26" t="s">
        <v>253</v>
      </c>
      <c r="B52" s="39" t="s">
        <v>254</v>
      </c>
      <c r="D52" s="81"/>
      <c r="E52" s="81"/>
      <c r="F52" s="81"/>
      <c r="G52" s="81"/>
      <c r="H52" s="81"/>
    </row>
    <row r="53" spans="1:8" ht="18" customHeight="1" x14ac:dyDescent="0.25">
      <c r="A53" s="11" t="s">
        <v>42</v>
      </c>
      <c r="B53" s="8" t="s">
        <v>43</v>
      </c>
      <c r="D53" s="82">
        <v>22265666</v>
      </c>
      <c r="E53" s="82"/>
      <c r="F53" s="82"/>
      <c r="G53" s="82">
        <v>14733788</v>
      </c>
      <c r="H53" s="31">
        <v>7531878</v>
      </c>
    </row>
    <row r="54" spans="1:8" ht="18" customHeight="1" x14ac:dyDescent="0.25">
      <c r="A54" s="11" t="s">
        <v>44</v>
      </c>
      <c r="B54" s="41"/>
      <c r="D54" s="105"/>
      <c r="E54" s="74"/>
      <c r="F54" s="74"/>
      <c r="G54" s="105"/>
      <c r="H54" s="31">
        <v>0</v>
      </c>
    </row>
    <row r="55" spans="1:8" ht="18" customHeight="1" x14ac:dyDescent="0.25">
      <c r="A55" s="11" t="s">
        <v>45</v>
      </c>
      <c r="B55" s="42"/>
      <c r="D55" s="105"/>
      <c r="E55" s="74"/>
      <c r="F55" s="74"/>
      <c r="G55" s="105"/>
      <c r="H55" s="31">
        <v>0</v>
      </c>
    </row>
    <row r="56" spans="1:8" ht="18" customHeight="1" x14ac:dyDescent="0.25">
      <c r="A56" s="11" t="s">
        <v>46</v>
      </c>
      <c r="B56" s="41"/>
      <c r="D56" s="105"/>
      <c r="E56" s="74"/>
      <c r="F56" s="74"/>
      <c r="G56" s="105"/>
      <c r="H56" s="31">
        <v>0</v>
      </c>
    </row>
    <row r="57" spans="1:8" ht="18" customHeight="1" x14ac:dyDescent="0.25">
      <c r="A57" s="11" t="s">
        <v>47</v>
      </c>
      <c r="B57" s="41"/>
      <c r="D57" s="105"/>
      <c r="E57" s="74"/>
      <c r="F57" s="74"/>
      <c r="G57" s="105"/>
      <c r="H57" s="31">
        <v>0</v>
      </c>
    </row>
    <row r="58" spans="1:8" ht="18" customHeight="1" x14ac:dyDescent="0.25">
      <c r="A58" s="11" t="s">
        <v>48</v>
      </c>
      <c r="B58" s="41"/>
      <c r="D58" s="105"/>
      <c r="E58" s="74"/>
      <c r="F58" s="74"/>
      <c r="G58" s="105"/>
      <c r="H58" s="31">
        <v>0</v>
      </c>
    </row>
    <row r="59" spans="1:8" ht="18" customHeight="1" x14ac:dyDescent="0.25">
      <c r="A59" s="11" t="s">
        <v>49</v>
      </c>
      <c r="B59" s="43"/>
      <c r="D59" s="213"/>
      <c r="E59" s="229"/>
      <c r="F59" s="229"/>
      <c r="G59" s="213"/>
      <c r="H59" s="31">
        <v>0</v>
      </c>
    </row>
    <row r="60" spans="1:8" ht="18" customHeight="1" x14ac:dyDescent="0.25">
      <c r="A60" s="11" t="s">
        <v>50</v>
      </c>
      <c r="B60" s="46"/>
      <c r="C60" s="19"/>
      <c r="D60" s="82"/>
      <c r="E60" s="82"/>
      <c r="F60" s="82"/>
      <c r="G60" s="82"/>
      <c r="H60" s="31">
        <v>0</v>
      </c>
    </row>
    <row r="61" spans="1:8" ht="18" customHeight="1" x14ac:dyDescent="0.25">
      <c r="A61" s="11" t="s">
        <v>51</v>
      </c>
      <c r="B61" s="46"/>
      <c r="C61" s="19"/>
      <c r="D61" s="82"/>
      <c r="E61" s="82"/>
      <c r="F61" s="82"/>
      <c r="G61" s="82"/>
      <c r="H61" s="31">
        <v>0</v>
      </c>
    </row>
    <row r="62" spans="1:8" ht="18" customHeight="1" x14ac:dyDescent="0.25">
      <c r="A62" s="11" t="s">
        <v>52</v>
      </c>
      <c r="B62" s="46"/>
      <c r="C62" s="19"/>
      <c r="D62" s="82"/>
      <c r="E62" s="82"/>
      <c r="F62" s="82"/>
      <c r="G62" s="82"/>
      <c r="H62" s="31">
        <v>0</v>
      </c>
    </row>
    <row r="63" spans="1:8" ht="18" customHeight="1" x14ac:dyDescent="0.25">
      <c r="A63" s="11"/>
      <c r="D63" s="81"/>
      <c r="E63" s="230"/>
      <c r="F63" s="231"/>
      <c r="G63" s="81"/>
      <c r="H63" s="81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v>22265666</v>
      </c>
      <c r="E64" s="31">
        <v>0</v>
      </c>
      <c r="F64" s="31">
        <v>0</v>
      </c>
      <c r="G64" s="31">
        <v>14733788</v>
      </c>
      <c r="H64" s="31">
        <v>7531878</v>
      </c>
    </row>
    <row r="65" spans="1:10" ht="18" customHeight="1" x14ac:dyDescent="0.25">
      <c r="D65" s="207"/>
      <c r="E65" s="207"/>
      <c r="F65" s="207"/>
      <c r="G65" s="207"/>
      <c r="H65" s="207"/>
    </row>
    <row r="66" spans="1:10" ht="42.75" customHeight="1" x14ac:dyDescent="0.25">
      <c r="D66" s="228" t="s">
        <v>0</v>
      </c>
      <c r="E66" s="228" t="s">
        <v>1</v>
      </c>
      <c r="F66" s="228" t="s">
        <v>2</v>
      </c>
      <c r="G66" s="228" t="s">
        <v>3</v>
      </c>
      <c r="H66" s="228" t="s">
        <v>4</v>
      </c>
    </row>
    <row r="67" spans="1:10" ht="18" customHeight="1" x14ac:dyDescent="0.25">
      <c r="A67" s="26" t="s">
        <v>257</v>
      </c>
      <c r="B67" s="10" t="s">
        <v>258</v>
      </c>
      <c r="D67" s="231"/>
      <c r="E67" s="231"/>
      <c r="F67" s="231"/>
      <c r="G67" s="231"/>
      <c r="H67" s="231"/>
    </row>
    <row r="68" spans="1:10" ht="18" customHeight="1" x14ac:dyDescent="0.25">
      <c r="A68" s="11" t="s">
        <v>54</v>
      </c>
      <c r="B68" s="8" t="s">
        <v>55</v>
      </c>
      <c r="D68" s="105"/>
      <c r="E68" s="74"/>
      <c r="F68" s="74"/>
      <c r="G68" s="105"/>
      <c r="H68" s="31"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105"/>
      <c r="E69" s="74"/>
      <c r="F69" s="74"/>
      <c r="G69" s="105"/>
      <c r="H69" s="31">
        <v>0</v>
      </c>
    </row>
    <row r="70" spans="1:10" ht="18" customHeight="1" x14ac:dyDescent="0.25">
      <c r="A70" s="11" t="s">
        <v>58</v>
      </c>
      <c r="B70" s="41"/>
      <c r="C70" s="10"/>
      <c r="D70" s="213"/>
      <c r="E70" s="74"/>
      <c r="F70" s="229"/>
      <c r="G70" s="213"/>
      <c r="H70" s="31">
        <v>0</v>
      </c>
    </row>
    <row r="71" spans="1:10" ht="18" customHeight="1" x14ac:dyDescent="0.25">
      <c r="A71" s="11" t="s">
        <v>259</v>
      </c>
      <c r="B71" s="41"/>
      <c r="C71" s="10"/>
      <c r="D71" s="213"/>
      <c r="E71" s="74"/>
      <c r="F71" s="229"/>
      <c r="G71" s="213"/>
      <c r="H71" s="31">
        <v>0</v>
      </c>
    </row>
    <row r="72" spans="1:10" ht="18" customHeight="1" x14ac:dyDescent="0.25">
      <c r="A72" s="11" t="s">
        <v>260</v>
      </c>
      <c r="B72" s="42"/>
      <c r="C72" s="10"/>
      <c r="D72" s="105"/>
      <c r="E72" s="74"/>
      <c r="F72" s="74"/>
      <c r="G72" s="105"/>
      <c r="H72" s="31">
        <v>0</v>
      </c>
    </row>
    <row r="73" spans="1:10" ht="18" customHeight="1" x14ac:dyDescent="0.25">
      <c r="A73" s="11"/>
      <c r="C73" s="10"/>
      <c r="D73" s="232"/>
      <c r="E73" s="231"/>
      <c r="F73" s="231"/>
      <c r="G73" s="232"/>
      <c r="H73" s="231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v>0</v>
      </c>
      <c r="E74" s="53">
        <v>0</v>
      </c>
      <c r="F74" s="53">
        <v>0</v>
      </c>
      <c r="G74" s="31">
        <v>0</v>
      </c>
      <c r="H74" s="31">
        <v>0</v>
      </c>
    </row>
    <row r="75" spans="1:10" ht="42.75" customHeight="1" x14ac:dyDescent="0.25">
      <c r="D75" s="228" t="s">
        <v>0</v>
      </c>
      <c r="E75" s="228" t="s">
        <v>1</v>
      </c>
      <c r="F75" s="228" t="s">
        <v>2</v>
      </c>
      <c r="G75" s="228" t="s">
        <v>3</v>
      </c>
      <c r="H75" s="228" t="s">
        <v>4</v>
      </c>
    </row>
    <row r="76" spans="1:10" ht="18" customHeight="1" x14ac:dyDescent="0.25">
      <c r="A76" s="26" t="s">
        <v>262</v>
      </c>
      <c r="B76" s="10" t="s">
        <v>60</v>
      </c>
      <c r="D76" s="81"/>
      <c r="E76" s="81"/>
      <c r="F76" s="81"/>
      <c r="G76" s="81"/>
      <c r="H76" s="81"/>
    </row>
    <row r="77" spans="1:10" ht="18" customHeight="1" x14ac:dyDescent="0.25">
      <c r="A77" s="11" t="s">
        <v>61</v>
      </c>
      <c r="B77" s="8" t="s">
        <v>62</v>
      </c>
      <c r="D77" s="105">
        <v>136640</v>
      </c>
      <c r="E77" s="198"/>
      <c r="F77" s="196"/>
      <c r="G77" s="105"/>
      <c r="H77" s="31">
        <v>136640</v>
      </c>
    </row>
    <row r="78" spans="1:10" ht="18" customHeight="1" x14ac:dyDescent="0.25">
      <c r="A78" s="11" t="s">
        <v>63</v>
      </c>
      <c r="B78" s="8" t="s">
        <v>64</v>
      </c>
      <c r="D78" s="105"/>
      <c r="E78" s="198"/>
      <c r="F78" s="196"/>
      <c r="G78" s="105"/>
      <c r="H78" s="31">
        <v>0</v>
      </c>
    </row>
    <row r="79" spans="1:10" ht="18" customHeight="1" x14ac:dyDescent="0.25">
      <c r="A79" s="11" t="s">
        <v>65</v>
      </c>
      <c r="B79" s="8" t="s">
        <v>66</v>
      </c>
      <c r="D79" s="105">
        <v>29283</v>
      </c>
      <c r="E79" s="198">
        <v>8253</v>
      </c>
      <c r="F79" s="196"/>
      <c r="G79" s="105"/>
      <c r="H79" s="31">
        <v>37536</v>
      </c>
    </row>
    <row r="80" spans="1:10" ht="18" customHeight="1" x14ac:dyDescent="0.25">
      <c r="A80" s="11" t="s">
        <v>67</v>
      </c>
      <c r="B80" s="8" t="s">
        <v>68</v>
      </c>
      <c r="D80" s="105"/>
      <c r="E80" s="198"/>
      <c r="F80" s="196"/>
      <c r="G80" s="105"/>
      <c r="H80" s="31">
        <v>0</v>
      </c>
    </row>
    <row r="81" spans="1:8" ht="18" customHeight="1" x14ac:dyDescent="0.25">
      <c r="A81" s="11"/>
      <c r="D81" s="81"/>
      <c r="E81" s="81"/>
      <c r="F81" s="81"/>
      <c r="G81" s="81"/>
      <c r="H81" s="233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v>165923</v>
      </c>
      <c r="E82" s="209">
        <v>8253</v>
      </c>
      <c r="F82" s="31">
        <v>0</v>
      </c>
      <c r="G82" s="31">
        <v>0</v>
      </c>
      <c r="H82" s="31">
        <v>174176</v>
      </c>
    </row>
    <row r="83" spans="1:8" ht="18" customHeight="1" thickBot="1" x14ac:dyDescent="0.3">
      <c r="A83" s="11"/>
      <c r="D83" s="226"/>
      <c r="E83" s="226"/>
      <c r="F83" s="226"/>
      <c r="G83" s="226"/>
      <c r="H83" s="226"/>
    </row>
    <row r="84" spans="1:8" ht="42.75" customHeight="1" x14ac:dyDescent="0.25">
      <c r="D84" s="228" t="s">
        <v>0</v>
      </c>
      <c r="E84" s="228" t="s">
        <v>1</v>
      </c>
      <c r="F84" s="228" t="s">
        <v>2</v>
      </c>
      <c r="G84" s="228" t="s">
        <v>3</v>
      </c>
      <c r="H84" s="228" t="s">
        <v>4</v>
      </c>
    </row>
    <row r="85" spans="1:8" ht="18" customHeight="1" x14ac:dyDescent="0.25">
      <c r="A85" s="26" t="s">
        <v>264</v>
      </c>
      <c r="B85" s="10" t="s">
        <v>265</v>
      </c>
      <c r="D85" s="81"/>
      <c r="E85" s="81"/>
      <c r="F85" s="81"/>
      <c r="G85" s="81"/>
      <c r="H85" s="81"/>
    </row>
    <row r="86" spans="1:8" ht="18" customHeight="1" x14ac:dyDescent="0.25">
      <c r="A86" s="11" t="s">
        <v>70</v>
      </c>
      <c r="B86" s="8" t="s">
        <v>71</v>
      </c>
      <c r="D86" s="105">
        <v>46413</v>
      </c>
      <c r="E86" s="74"/>
      <c r="F86" s="74"/>
      <c r="G86" s="105"/>
      <c r="H86" s="31">
        <v>46413</v>
      </c>
    </row>
    <row r="87" spans="1:8" ht="18" customHeight="1" x14ac:dyDescent="0.25">
      <c r="A87" s="11" t="s">
        <v>72</v>
      </c>
      <c r="B87" s="8" t="s">
        <v>73</v>
      </c>
      <c r="D87" s="105"/>
      <c r="E87" s="74"/>
      <c r="F87" s="74"/>
      <c r="G87" s="105"/>
      <c r="H87" s="31">
        <v>0</v>
      </c>
    </row>
    <row r="88" spans="1:8" ht="18" customHeight="1" x14ac:dyDescent="0.25">
      <c r="A88" s="11" t="s">
        <v>74</v>
      </c>
      <c r="B88" s="8" t="s">
        <v>75</v>
      </c>
      <c r="D88" s="105"/>
      <c r="E88" s="74"/>
      <c r="F88" s="74"/>
      <c r="G88" s="105"/>
      <c r="H88" s="31">
        <v>0</v>
      </c>
    </row>
    <row r="89" spans="1:8" ht="18" customHeight="1" x14ac:dyDescent="0.25">
      <c r="A89" s="11" t="s">
        <v>76</v>
      </c>
      <c r="B89" s="8" t="s">
        <v>77</v>
      </c>
      <c r="D89" s="105"/>
      <c r="E89" s="74"/>
      <c r="F89" s="74"/>
      <c r="G89" s="105"/>
      <c r="H89" s="31">
        <v>0</v>
      </c>
    </row>
    <row r="90" spans="1:8" ht="18" customHeight="1" x14ac:dyDescent="0.25">
      <c r="A90" s="11" t="s">
        <v>78</v>
      </c>
      <c r="B90" s="8" t="s">
        <v>79</v>
      </c>
      <c r="D90" s="105"/>
      <c r="E90" s="74"/>
      <c r="F90" s="74"/>
      <c r="G90" s="105"/>
      <c r="H90" s="31">
        <v>0</v>
      </c>
    </row>
    <row r="91" spans="1:8" ht="18" customHeight="1" x14ac:dyDescent="0.25">
      <c r="A91" s="11" t="s">
        <v>80</v>
      </c>
      <c r="B91" s="8" t="s">
        <v>81</v>
      </c>
      <c r="D91" s="105"/>
      <c r="E91" s="74"/>
      <c r="F91" s="74"/>
      <c r="G91" s="105"/>
      <c r="H91" s="31">
        <v>0</v>
      </c>
    </row>
    <row r="92" spans="1:8" ht="18" customHeight="1" x14ac:dyDescent="0.25">
      <c r="A92" s="11" t="s">
        <v>82</v>
      </c>
      <c r="B92" s="8" t="s">
        <v>83</v>
      </c>
      <c r="D92" s="199">
        <v>35139</v>
      </c>
      <c r="E92" s="74"/>
      <c r="F92" s="200"/>
      <c r="G92" s="199"/>
      <c r="H92" s="31">
        <v>35139</v>
      </c>
    </row>
    <row r="93" spans="1:8" ht="18" customHeight="1" x14ac:dyDescent="0.25">
      <c r="A93" s="11" t="s">
        <v>84</v>
      </c>
      <c r="B93" s="8" t="s">
        <v>85</v>
      </c>
      <c r="D93" s="105">
        <v>38624</v>
      </c>
      <c r="E93" s="74">
        <v>30861</v>
      </c>
      <c r="F93" s="74"/>
      <c r="G93" s="105"/>
      <c r="H93" s="31">
        <v>69485</v>
      </c>
    </row>
    <row r="94" spans="1:8" ht="18" customHeight="1" x14ac:dyDescent="0.25">
      <c r="A94" s="11" t="s">
        <v>86</v>
      </c>
      <c r="B94" s="41"/>
      <c r="D94" s="105"/>
      <c r="E94" s="74"/>
      <c r="F94" s="74"/>
      <c r="G94" s="105"/>
      <c r="H94" s="31">
        <v>0</v>
      </c>
    </row>
    <row r="95" spans="1:8" ht="18" customHeight="1" x14ac:dyDescent="0.25">
      <c r="A95" s="11" t="s">
        <v>87</v>
      </c>
      <c r="B95" s="41"/>
      <c r="D95" s="105"/>
      <c r="E95" s="74"/>
      <c r="F95" s="74"/>
      <c r="G95" s="105"/>
      <c r="H95" s="31">
        <v>0</v>
      </c>
    </row>
    <row r="96" spans="1:8" ht="18" customHeight="1" x14ac:dyDescent="0.25">
      <c r="A96" s="11" t="s">
        <v>266</v>
      </c>
      <c r="B96" s="41"/>
      <c r="D96" s="105"/>
      <c r="E96" s="74"/>
      <c r="F96" s="74"/>
      <c r="G96" s="105"/>
      <c r="H96" s="31">
        <v>0</v>
      </c>
    </row>
    <row r="97" spans="1:8" ht="18" customHeight="1" x14ac:dyDescent="0.25">
      <c r="A97" s="11"/>
      <c r="D97" s="81"/>
      <c r="E97" s="81"/>
      <c r="F97" s="81"/>
      <c r="G97" s="81"/>
      <c r="H97" s="8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v>120176</v>
      </c>
      <c r="E98" s="31">
        <v>30861</v>
      </c>
      <c r="F98" s="31">
        <v>0</v>
      </c>
      <c r="G98" s="31">
        <v>0</v>
      </c>
      <c r="H98" s="31">
        <v>151037</v>
      </c>
    </row>
    <row r="99" spans="1:8" ht="18" customHeight="1" thickBot="1" x14ac:dyDescent="0.3">
      <c r="B99" s="10"/>
      <c r="D99" s="226"/>
      <c r="E99" s="226"/>
      <c r="F99" s="226"/>
      <c r="G99" s="226"/>
      <c r="H99" s="226"/>
    </row>
    <row r="100" spans="1:8" ht="42.75" customHeight="1" x14ac:dyDescent="0.25">
      <c r="D100" s="228" t="s">
        <v>0</v>
      </c>
      <c r="E100" s="228" t="s">
        <v>1</v>
      </c>
      <c r="F100" s="228" t="s">
        <v>2</v>
      </c>
      <c r="G100" s="228" t="s">
        <v>3</v>
      </c>
      <c r="H100" s="228" t="s">
        <v>4</v>
      </c>
    </row>
    <row r="101" spans="1:8" ht="18" customHeight="1" x14ac:dyDescent="0.25">
      <c r="A101" s="26" t="s">
        <v>268</v>
      </c>
      <c r="B101" s="10" t="s">
        <v>269</v>
      </c>
      <c r="D101" s="81"/>
      <c r="E101" s="81"/>
      <c r="F101" s="81"/>
      <c r="G101" s="81"/>
      <c r="H101" s="81"/>
    </row>
    <row r="102" spans="1:8" ht="18" customHeight="1" x14ac:dyDescent="0.25">
      <c r="A102" s="11" t="s">
        <v>89</v>
      </c>
      <c r="B102" s="8" t="s">
        <v>90</v>
      </c>
      <c r="D102" s="105">
        <v>977314</v>
      </c>
      <c r="E102" s="74">
        <v>484675</v>
      </c>
      <c r="F102" s="74"/>
      <c r="G102" s="105">
        <v>54259</v>
      </c>
      <c r="H102" s="31">
        <v>1407730</v>
      </c>
    </row>
    <row r="103" spans="1:8" ht="18" customHeight="1" x14ac:dyDescent="0.25">
      <c r="A103" s="11" t="s">
        <v>91</v>
      </c>
      <c r="B103" s="8" t="s">
        <v>92</v>
      </c>
      <c r="D103" s="105">
        <v>2401</v>
      </c>
      <c r="E103" s="74">
        <v>1644</v>
      </c>
      <c r="F103" s="74"/>
      <c r="G103" s="105"/>
      <c r="H103" s="31">
        <v>4045</v>
      </c>
    </row>
    <row r="104" spans="1:8" ht="18" customHeight="1" x14ac:dyDescent="0.25">
      <c r="A104" s="11" t="s">
        <v>93</v>
      </c>
      <c r="B104" s="41" t="s">
        <v>492</v>
      </c>
      <c r="D104" s="105">
        <v>78806</v>
      </c>
      <c r="E104" s="74"/>
      <c r="F104" s="74"/>
      <c r="G104" s="105"/>
      <c r="H104" s="31">
        <v>78806</v>
      </c>
    </row>
    <row r="105" spans="1:8" ht="18" customHeight="1" x14ac:dyDescent="0.25">
      <c r="A105" s="11" t="s">
        <v>94</v>
      </c>
      <c r="B105" s="41"/>
      <c r="D105" s="105"/>
      <c r="E105" s="74"/>
      <c r="F105" s="74"/>
      <c r="G105" s="105"/>
      <c r="H105" s="31">
        <v>0</v>
      </c>
    </row>
    <row r="106" spans="1:8" ht="18" customHeight="1" x14ac:dyDescent="0.25">
      <c r="A106" s="11" t="s">
        <v>270</v>
      </c>
      <c r="B106" s="41"/>
      <c r="D106" s="105"/>
      <c r="E106" s="74"/>
      <c r="F106" s="74"/>
      <c r="G106" s="105"/>
      <c r="H106" s="31">
        <v>0</v>
      </c>
    </row>
    <row r="107" spans="1:8" ht="18" customHeight="1" x14ac:dyDescent="0.25">
      <c r="B107" s="10"/>
      <c r="D107" s="81"/>
      <c r="E107" s="81"/>
      <c r="F107" s="81"/>
      <c r="G107" s="81"/>
      <c r="H107" s="81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v>1058521</v>
      </c>
      <c r="E108" s="31">
        <v>486319</v>
      </c>
      <c r="F108" s="31">
        <v>0</v>
      </c>
      <c r="G108" s="31">
        <v>54259</v>
      </c>
      <c r="H108" s="31">
        <v>1490581</v>
      </c>
    </row>
    <row r="109" spans="1:8" ht="18" customHeight="1" thickBot="1" x14ac:dyDescent="0.3">
      <c r="A109" s="58"/>
      <c r="B109" s="59"/>
      <c r="C109" s="60"/>
      <c r="D109" s="226"/>
      <c r="E109" s="226"/>
      <c r="F109" s="226"/>
      <c r="G109" s="226"/>
      <c r="H109" s="226"/>
    </row>
    <row r="110" spans="1:8" ht="26.25" x14ac:dyDescent="0.25">
      <c r="A110" s="26" t="s">
        <v>272</v>
      </c>
      <c r="B110" s="10" t="s">
        <v>273</v>
      </c>
      <c r="D110" s="81"/>
      <c r="E110" s="81"/>
      <c r="F110" s="228"/>
      <c r="G110" s="228" t="s">
        <v>274</v>
      </c>
      <c r="H110" s="228" t="s">
        <v>4</v>
      </c>
    </row>
    <row r="111" spans="1:8" ht="18" customHeight="1" x14ac:dyDescent="0.25">
      <c r="A111" s="26" t="s">
        <v>96</v>
      </c>
      <c r="B111" s="10" t="s">
        <v>97</v>
      </c>
      <c r="D111" s="81"/>
      <c r="E111" s="234" t="s">
        <v>275</v>
      </c>
      <c r="F111" s="105">
        <v>11104975</v>
      </c>
      <c r="G111" s="105"/>
      <c r="H111" s="31">
        <f>F111-G111</f>
        <v>11104975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0.79890000000000005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v>301448288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v>18472639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319920927</v>
      </c>
      <c r="F119" s="65"/>
    </row>
    <row r="120" spans="1:7" ht="18" customHeight="1" x14ac:dyDescent="0.25">
      <c r="A120" s="11"/>
      <c r="B120" s="10"/>
      <c r="E120" s="81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v>318459961</v>
      </c>
      <c r="F121" s="64"/>
    </row>
    <row r="122" spans="1:7" ht="18" customHeight="1" x14ac:dyDescent="0.25">
      <c r="A122" s="11"/>
      <c r="E122" s="81"/>
      <c r="F122" s="19"/>
    </row>
    <row r="123" spans="1:7" ht="18" customHeight="1" x14ac:dyDescent="0.25">
      <c r="A123" s="11" t="s">
        <v>106</v>
      </c>
      <c r="B123" s="10" t="s">
        <v>107</v>
      </c>
      <c r="E123" s="105">
        <f>E119-E121</f>
        <v>1460966</v>
      </c>
      <c r="F123" s="64"/>
    </row>
    <row r="124" spans="1:7" ht="18" customHeight="1" x14ac:dyDescent="0.25">
      <c r="A124" s="11"/>
      <c r="E124" s="81"/>
      <c r="F124" s="19"/>
    </row>
    <row r="125" spans="1:7" ht="18" customHeight="1" x14ac:dyDescent="0.25">
      <c r="A125" s="11" t="s">
        <v>108</v>
      </c>
      <c r="B125" s="10" t="s">
        <v>109</v>
      </c>
      <c r="E125" s="105">
        <v>5092852</v>
      </c>
      <c r="F125" s="64"/>
    </row>
    <row r="126" spans="1:7" ht="18" customHeight="1" x14ac:dyDescent="0.25">
      <c r="A126" s="11"/>
      <c r="E126" s="8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f>E123 + E125</f>
        <v>6553818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1183953</v>
      </c>
      <c r="E141" s="68">
        <f t="shared" ref="E141:H141" si="0">E36</f>
        <v>310938</v>
      </c>
      <c r="F141" s="68">
        <f t="shared" si="0"/>
        <v>0</v>
      </c>
      <c r="G141" s="68">
        <f t="shared" si="0"/>
        <v>202302</v>
      </c>
      <c r="H141" s="68">
        <f t="shared" si="0"/>
        <v>1292589</v>
      </c>
    </row>
    <row r="142" spans="1:8" ht="18" customHeight="1" x14ac:dyDescent="0.25">
      <c r="A142" s="11" t="s">
        <v>41</v>
      </c>
      <c r="B142" s="10" t="s">
        <v>119</v>
      </c>
      <c r="D142" s="68">
        <f>D49</f>
        <v>2922521</v>
      </c>
      <c r="E142" s="68">
        <f t="shared" ref="E142:H142" si="1">E49</f>
        <v>2335095</v>
      </c>
      <c r="F142" s="68">
        <f t="shared" si="1"/>
        <v>0</v>
      </c>
      <c r="G142" s="68">
        <f t="shared" si="1"/>
        <v>0</v>
      </c>
      <c r="H142" s="68">
        <f t="shared" si="1"/>
        <v>5257616</v>
      </c>
    </row>
    <row r="143" spans="1:8" ht="18" customHeight="1" x14ac:dyDescent="0.25">
      <c r="A143" s="11" t="s">
        <v>53</v>
      </c>
      <c r="B143" s="10" t="s">
        <v>120</v>
      </c>
      <c r="D143" s="68">
        <f>D64</f>
        <v>22265666</v>
      </c>
      <c r="E143" s="68">
        <f t="shared" ref="E143:H143" si="2">E64</f>
        <v>0</v>
      </c>
      <c r="F143" s="68">
        <f t="shared" si="2"/>
        <v>0</v>
      </c>
      <c r="G143" s="68">
        <f t="shared" si="2"/>
        <v>14733788</v>
      </c>
      <c r="H143" s="68">
        <f t="shared" si="2"/>
        <v>7531878</v>
      </c>
    </row>
    <row r="144" spans="1:8" ht="18" customHeight="1" x14ac:dyDescent="0.25">
      <c r="A144" s="11" t="s">
        <v>59</v>
      </c>
      <c r="B144" s="10" t="s">
        <v>121</v>
      </c>
      <c r="D144" s="68">
        <f>D74</f>
        <v>0</v>
      </c>
      <c r="E144" s="68">
        <f t="shared" ref="E144:H144" si="3">E74</f>
        <v>0</v>
      </c>
      <c r="F144" s="68">
        <f t="shared" si="3"/>
        <v>0</v>
      </c>
      <c r="G144" s="68">
        <f t="shared" si="3"/>
        <v>0</v>
      </c>
      <c r="H144" s="68">
        <f t="shared" si="3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>D82</f>
        <v>165923</v>
      </c>
      <c r="E145" s="68">
        <f t="shared" ref="E145:H145" si="4">E82</f>
        <v>8253</v>
      </c>
      <c r="F145" s="68">
        <f t="shared" si="4"/>
        <v>0</v>
      </c>
      <c r="G145" s="68">
        <f t="shared" si="4"/>
        <v>0</v>
      </c>
      <c r="H145" s="68">
        <f t="shared" si="4"/>
        <v>174176</v>
      </c>
    </row>
    <row r="146" spans="1:8" ht="18" customHeight="1" x14ac:dyDescent="0.25">
      <c r="A146" s="11" t="s">
        <v>88</v>
      </c>
      <c r="B146" s="10" t="s">
        <v>123</v>
      </c>
      <c r="D146" s="68">
        <f>D98</f>
        <v>120176</v>
      </c>
      <c r="E146" s="68">
        <f t="shared" ref="E146:H146" si="5">E98</f>
        <v>30861</v>
      </c>
      <c r="F146" s="68">
        <f t="shared" si="5"/>
        <v>0</v>
      </c>
      <c r="G146" s="68">
        <f t="shared" si="5"/>
        <v>0</v>
      </c>
      <c r="H146" s="68">
        <f t="shared" si="5"/>
        <v>151037</v>
      </c>
    </row>
    <row r="147" spans="1:8" ht="18" customHeight="1" x14ac:dyDescent="0.25">
      <c r="A147" s="11" t="s">
        <v>95</v>
      </c>
      <c r="B147" s="10" t="s">
        <v>124</v>
      </c>
      <c r="D147" s="31">
        <f>D108</f>
        <v>1058521</v>
      </c>
      <c r="E147" s="31">
        <f t="shared" ref="E147:H147" si="6">E108</f>
        <v>486319</v>
      </c>
      <c r="F147" s="31">
        <f t="shared" si="6"/>
        <v>0</v>
      </c>
      <c r="G147" s="31">
        <f t="shared" si="6"/>
        <v>54259</v>
      </c>
      <c r="H147" s="31">
        <f t="shared" si="6"/>
        <v>1490581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11104975</v>
      </c>
    </row>
    <row r="149" spans="1:8" ht="18" customHeight="1" x14ac:dyDescent="0.25">
      <c r="A149" s="11" t="s">
        <v>116</v>
      </c>
      <c r="B149" s="10" t="s">
        <v>127</v>
      </c>
      <c r="D149" s="31">
        <f>D137</f>
        <v>0</v>
      </c>
      <c r="E149" s="31">
        <f t="shared" ref="E149:H149" si="7">E137</f>
        <v>0</v>
      </c>
      <c r="F149" s="31">
        <f t="shared" si="7"/>
        <v>0</v>
      </c>
      <c r="G149" s="31">
        <f t="shared" si="7"/>
        <v>0</v>
      </c>
      <c r="H149" s="31">
        <f t="shared" si="7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3724240.7661605952</v>
      </c>
      <c r="E150" s="31">
        <f t="shared" ref="E150:H150" si="8">E18</f>
        <v>0</v>
      </c>
      <c r="F150" s="31">
        <f t="shared" si="8"/>
        <v>0</v>
      </c>
      <c r="G150" s="31">
        <f t="shared" si="8"/>
        <v>3625730.6009825002</v>
      </c>
      <c r="H150" s="31">
        <f t="shared" si="8"/>
        <v>98510.165178094991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31441000.766160596</v>
      </c>
      <c r="E152" s="70">
        <f t="shared" ref="E152:H152" si="9">SUM(E141:E150)</f>
        <v>3171466</v>
      </c>
      <c r="F152" s="70">
        <f t="shared" si="9"/>
        <v>0</v>
      </c>
      <c r="G152" s="70">
        <f t="shared" si="9"/>
        <v>18616079.600982502</v>
      </c>
      <c r="H152" s="70">
        <f t="shared" si="9"/>
        <v>27101362.165178094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8.5101317227059811E-2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4.1352021318227168</v>
      </c>
      <c r="E155" s="81"/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hyperlinks>
    <hyperlink ref="C11" r:id="rId1" xr:uid="{A1B52C9F-6749-46C8-82A5-B820DEF94E64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BC77-21D5-46CD-BCAF-D3ED6CD8B76D}">
  <dimension ref="A1:J155"/>
  <sheetViews>
    <sheetView workbookViewId="0"/>
  </sheetViews>
  <sheetFormatPr defaultColWidth="9" defaultRowHeight="18" customHeight="1" x14ac:dyDescent="0.25"/>
  <cols>
    <col min="1" max="1" width="8.140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393</v>
      </c>
      <c r="D5" s="632"/>
      <c r="E5" s="632"/>
      <c r="F5" s="13"/>
    </row>
    <row r="6" spans="1:8" ht="18" customHeight="1" x14ac:dyDescent="0.25">
      <c r="B6" s="11" t="s">
        <v>405</v>
      </c>
      <c r="C6" s="14">
        <v>210057</v>
      </c>
      <c r="D6" s="14"/>
      <c r="E6" s="14"/>
      <c r="F6" s="15"/>
    </row>
    <row r="7" spans="1:8" ht="18" customHeight="1" x14ac:dyDescent="0.25">
      <c r="B7" s="11" t="s">
        <v>406</v>
      </c>
      <c r="C7" s="16">
        <v>2721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2" t="s">
        <v>314</v>
      </c>
      <c r="D9" s="632"/>
      <c r="E9" s="632"/>
      <c r="F9" s="13"/>
    </row>
    <row r="10" spans="1:8" ht="18" customHeight="1" x14ac:dyDescent="0.25">
      <c r="B10" s="11" t="s">
        <v>408</v>
      </c>
      <c r="C10" s="647" t="s">
        <v>315</v>
      </c>
      <c r="D10" s="647"/>
      <c r="E10" s="647"/>
      <c r="F10" s="21"/>
    </row>
    <row r="11" spans="1:8" ht="18" customHeight="1" x14ac:dyDescent="0.25">
      <c r="B11" s="11" t="s">
        <v>409</v>
      </c>
      <c r="C11" s="631" t="s">
        <v>338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6261450.4600918787</v>
      </c>
      <c r="E18" s="27"/>
      <c r="F18" s="27"/>
      <c r="G18" s="27">
        <v>6095828.3755363729</v>
      </c>
      <c r="H18" s="28">
        <v>165622.08455550577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166723.44892940487</v>
      </c>
      <c r="E21" s="67">
        <v>116720.91481197852</v>
      </c>
      <c r="F21" s="67"/>
      <c r="G21" s="61"/>
      <c r="H21" s="31">
        <f>(D21+E21)-F21-G21</f>
        <v>283444.36374138342</v>
      </c>
    </row>
    <row r="22" spans="1:8" ht="18" customHeight="1" x14ac:dyDescent="0.25">
      <c r="A22" s="11" t="s">
        <v>9</v>
      </c>
      <c r="B22" s="8" t="s">
        <v>10</v>
      </c>
      <c r="D22" s="61">
        <v>77445.983370977643</v>
      </c>
      <c r="E22" s="67">
        <v>54218.924126272002</v>
      </c>
      <c r="F22" s="67"/>
      <c r="G22" s="61"/>
      <c r="H22" s="31">
        <f t="shared" ref="H22:H34" si="0">(D22+E22)-F22-G22</f>
        <v>131664.90749724966</v>
      </c>
    </row>
    <row r="23" spans="1:8" ht="18" customHeight="1" x14ac:dyDescent="0.25">
      <c r="A23" s="11" t="s">
        <v>11</v>
      </c>
      <c r="B23" s="8" t="s">
        <v>12</v>
      </c>
      <c r="D23" s="61">
        <v>72141.917463617472</v>
      </c>
      <c r="E23" s="67">
        <v>50505.616676686746</v>
      </c>
      <c r="F23" s="67"/>
      <c r="G23" s="61"/>
      <c r="H23" s="31">
        <f t="shared" si="0"/>
        <v>122647.53414030423</v>
      </c>
    </row>
    <row r="24" spans="1:8" ht="18" customHeight="1" x14ac:dyDescent="0.25">
      <c r="A24" s="11" t="s">
        <v>13</v>
      </c>
      <c r="B24" s="8" t="s">
        <v>14</v>
      </c>
      <c r="D24" s="61">
        <v>661371.92000000004</v>
      </c>
      <c r="E24" s="67">
        <v>463017.86598741426</v>
      </c>
      <c r="F24" s="67"/>
      <c r="G24" s="61">
        <v>273212.6500000002</v>
      </c>
      <c r="H24" s="31">
        <f t="shared" si="0"/>
        <v>851177.13598741428</v>
      </c>
    </row>
    <row r="25" spans="1:8" ht="18" customHeight="1" x14ac:dyDescent="0.25">
      <c r="A25" s="11" t="s">
        <v>15</v>
      </c>
      <c r="B25" s="8" t="s">
        <v>16</v>
      </c>
      <c r="D25" s="61">
        <v>16064.352531250001</v>
      </c>
      <c r="E25" s="67">
        <v>11246.443948646764</v>
      </c>
      <c r="F25" s="67"/>
      <c r="G25" s="61"/>
      <c r="H25" s="31">
        <f t="shared" si="0"/>
        <v>27310.796479896766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2781176.4473219998</v>
      </c>
      <c r="E29" s="67">
        <v>1947065.4024342166</v>
      </c>
      <c r="F29" s="67"/>
      <c r="G29" s="61"/>
      <c r="H29" s="31">
        <f t="shared" si="0"/>
        <v>4728241.8497562166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3774924.06961725</v>
      </c>
      <c r="E36" s="31">
        <f t="shared" si="1"/>
        <v>2642775.1679852149</v>
      </c>
      <c r="F36" s="31">
        <f>SUM(F21:F34)</f>
        <v>0</v>
      </c>
      <c r="G36" s="31">
        <f t="shared" si="1"/>
        <v>273212.6500000002</v>
      </c>
      <c r="H36" s="31">
        <f t="shared" si="1"/>
        <v>6144486.5876024654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55380.000000000029</v>
      </c>
      <c r="E40" s="67">
        <v>38770.816605553824</v>
      </c>
      <c r="F40" s="67"/>
      <c r="G40" s="61"/>
      <c r="H40" s="31">
        <f>(D40+E40)-F40-G40</f>
        <v>94150.816605553846</v>
      </c>
    </row>
    <row r="41" spans="1:8" ht="18" customHeight="1" x14ac:dyDescent="0.25">
      <c r="A41" s="11" t="s">
        <v>32</v>
      </c>
      <c r="B41" s="8" t="s">
        <v>33</v>
      </c>
      <c r="D41" s="61">
        <v>230209.48428750009</v>
      </c>
      <c r="E41" s="67">
        <v>160074.52550135646</v>
      </c>
      <c r="F41" s="67"/>
      <c r="G41" s="61"/>
      <c r="H41" s="31">
        <f t="shared" ref="H41:H47" si="2">(D41+E41)-F41-G41</f>
        <v>390284.00978885655</v>
      </c>
    </row>
    <row r="42" spans="1:8" ht="18" customHeight="1" x14ac:dyDescent="0.25">
      <c r="A42" s="11" t="s">
        <v>34</v>
      </c>
      <c r="B42" s="8" t="s">
        <v>35</v>
      </c>
      <c r="D42" s="61">
        <v>188527.90077597386</v>
      </c>
      <c r="E42" s="67">
        <v>131985.92751923666</v>
      </c>
      <c r="F42" s="67"/>
      <c r="G42" s="61"/>
      <c r="H42" s="31">
        <f t="shared" si="2"/>
        <v>320513.82829521049</v>
      </c>
    </row>
    <row r="43" spans="1:8" ht="18" customHeight="1" x14ac:dyDescent="0.25">
      <c r="A43" s="11" t="s">
        <v>36</v>
      </c>
      <c r="B43" s="8" t="s">
        <v>37</v>
      </c>
      <c r="D43" s="61">
        <v>46587.275000000001</v>
      </c>
      <c r="E43" s="67">
        <v>4658.7275</v>
      </c>
      <c r="F43" s="67"/>
      <c r="G43" s="61">
        <v>32250</v>
      </c>
      <c r="H43" s="31">
        <f t="shared" si="2"/>
        <v>18996.002500000002</v>
      </c>
    </row>
    <row r="44" spans="1:8" ht="18" customHeight="1" x14ac:dyDescent="0.25">
      <c r="A44" s="11" t="s">
        <v>38</v>
      </c>
      <c r="B44" s="32"/>
      <c r="D44" s="147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520704.66006347403</v>
      </c>
      <c r="E49" s="31">
        <f t="shared" si="3"/>
        <v>335489.99712614692</v>
      </c>
      <c r="F49" s="31">
        <f>SUM(F40:F47)</f>
        <v>0</v>
      </c>
      <c r="G49" s="31">
        <f t="shared" si="3"/>
        <v>32250</v>
      </c>
      <c r="H49" s="31">
        <f t="shared" si="3"/>
        <v>823944.65718962089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10">
        <v>12452566.779999999</v>
      </c>
      <c r="E53" s="110"/>
      <c r="F53" s="110"/>
      <c r="G53" s="76"/>
      <c r="H53" s="31">
        <f>(D53+E53)-F53-G53</f>
        <v>12452566.779999999</v>
      </c>
    </row>
    <row r="54" spans="1:8" ht="18" customHeight="1" x14ac:dyDescent="0.25">
      <c r="A54" s="11" t="s">
        <v>44</v>
      </c>
      <c r="B54" s="41" t="s">
        <v>493</v>
      </c>
      <c r="D54" s="61">
        <v>1230812.3799999999</v>
      </c>
      <c r="E54" s="67">
        <v>861675.71435220644</v>
      </c>
      <c r="F54" s="67"/>
      <c r="G54" s="61">
        <v>474626.76</v>
      </c>
      <c r="H54" s="31">
        <f t="shared" ref="H54:H62" si="4">(D54+E54)-F54-G54</f>
        <v>1617861.3343522062</v>
      </c>
    </row>
    <row r="55" spans="1:8" ht="18" customHeight="1" x14ac:dyDescent="0.25">
      <c r="A55" s="11" t="s">
        <v>45</v>
      </c>
      <c r="B55" s="42" t="s">
        <v>494</v>
      </c>
      <c r="D55" s="61">
        <v>1017435.02</v>
      </c>
      <c r="E55" s="67">
        <v>712293.00412582094</v>
      </c>
      <c r="F55" s="67"/>
      <c r="G55" s="61">
        <v>732621.9</v>
      </c>
      <c r="H55" s="31">
        <f t="shared" si="4"/>
        <v>997106.12412582093</v>
      </c>
    </row>
    <row r="56" spans="1:8" ht="18" customHeight="1" x14ac:dyDescent="0.25">
      <c r="A56" s="11" t="s">
        <v>46</v>
      </c>
      <c r="B56" s="41" t="s">
        <v>153</v>
      </c>
      <c r="D56" s="61">
        <v>14111568.376413926</v>
      </c>
      <c r="E56" s="67"/>
      <c r="F56" s="67"/>
      <c r="G56" s="61">
        <v>8061194.529999977</v>
      </c>
      <c r="H56" s="31">
        <f t="shared" si="4"/>
        <v>6050373.8464139495</v>
      </c>
    </row>
    <row r="57" spans="1:8" ht="18" customHeight="1" x14ac:dyDescent="0.25">
      <c r="A57" s="11" t="s">
        <v>47</v>
      </c>
      <c r="B57" s="41" t="s">
        <v>228</v>
      </c>
      <c r="D57" s="61">
        <v>634806.51675000007</v>
      </c>
      <c r="E57" s="67">
        <v>444419.7732200193</v>
      </c>
      <c r="F57" s="67"/>
      <c r="G57" s="61">
        <v>1079226.2899700194</v>
      </c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29447189.073163927</v>
      </c>
      <c r="E64" s="31">
        <f t="shared" ref="E64:G64" si="5">SUM(E53:E62)</f>
        <v>2018388.4916980467</v>
      </c>
      <c r="F64" s="31">
        <f t="shared" si="5"/>
        <v>0</v>
      </c>
      <c r="G64" s="31">
        <f t="shared" si="5"/>
        <v>10347669.479969997</v>
      </c>
      <c r="H64" s="31">
        <f>SUM(H53:H62)</f>
        <v>21117908.084891975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222.79912499999998</v>
      </c>
      <c r="E68" s="67">
        <v>155.97876517249651</v>
      </c>
      <c r="F68" s="67"/>
      <c r="G68" s="90"/>
      <c r="H68" s="31">
        <f>(D68+E68)-F68-G68</f>
        <v>378.77789017249648</v>
      </c>
      <c r="J68" s="51"/>
    </row>
    <row r="69" spans="1:10" ht="18" customHeight="1" x14ac:dyDescent="0.25">
      <c r="A69" s="11" t="s">
        <v>56</v>
      </c>
      <c r="B69" s="8" t="s">
        <v>57</v>
      </c>
      <c r="D69" s="61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222.79912499999998</v>
      </c>
      <c r="E74" s="53">
        <f t="shared" si="7"/>
        <v>155.97876517249651</v>
      </c>
      <c r="F74" s="53">
        <f t="shared" si="7"/>
        <v>0</v>
      </c>
      <c r="G74" s="31">
        <f t="shared" si="7"/>
        <v>0</v>
      </c>
      <c r="H74" s="31">
        <f t="shared" si="7"/>
        <v>378.77789017249648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/>
      <c r="E77" s="54"/>
      <c r="F77" s="86"/>
      <c r="G77" s="61"/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>
        <v>423880.16184410994</v>
      </c>
      <c r="E78" s="54"/>
      <c r="F78" s="86"/>
      <c r="G78" s="61"/>
      <c r="H78" s="31">
        <f t="shared" ref="H78:H80" si="8">(D78-F78-G78)</f>
        <v>423880.16184410994</v>
      </c>
    </row>
    <row r="79" spans="1:10" ht="18" customHeight="1" x14ac:dyDescent="0.25">
      <c r="A79" s="11" t="s">
        <v>65</v>
      </c>
      <c r="B79" s="8" t="s">
        <v>66</v>
      </c>
      <c r="D79" s="61">
        <v>73542.947499999995</v>
      </c>
      <c r="E79" s="54"/>
      <c r="F79" s="86"/>
      <c r="G79" s="61"/>
      <c r="H79" s="31">
        <f t="shared" si="8"/>
        <v>73542.947499999995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497423.10934410995</v>
      </c>
      <c r="E82" s="56"/>
      <c r="F82" s="31">
        <f t="shared" si="9"/>
        <v>0</v>
      </c>
      <c r="G82" s="31">
        <f t="shared" si="9"/>
        <v>0</v>
      </c>
      <c r="H82" s="31">
        <f t="shared" si="9"/>
        <v>497423.10934410995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52397.292387500034</v>
      </c>
      <c r="E88" s="67">
        <v>36682.661859576452</v>
      </c>
      <c r="F88" s="67"/>
      <c r="G88" s="61"/>
      <c r="H88" s="31">
        <f t="shared" si="10"/>
        <v>89079.954247076486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161327.8638625</v>
      </c>
      <c r="E91" s="67">
        <v>112943.53599094867</v>
      </c>
      <c r="F91" s="67"/>
      <c r="G91" s="61"/>
      <c r="H91" s="31">
        <f t="shared" si="10"/>
        <v>274271.39985344867</v>
      </c>
    </row>
    <row r="92" spans="1:8" ht="18" customHeight="1" x14ac:dyDescent="0.25">
      <c r="A92" s="11" t="s">
        <v>82</v>
      </c>
      <c r="B92" s="8" t="s">
        <v>83</v>
      </c>
      <c r="D92" s="92">
        <v>128470.16905</v>
      </c>
      <c r="E92" s="67">
        <v>89940.291865692387</v>
      </c>
      <c r="F92" s="93"/>
      <c r="G92" s="92"/>
      <c r="H92" s="31">
        <f t="shared" si="10"/>
        <v>218410.46091569238</v>
      </c>
    </row>
    <row r="93" spans="1:8" ht="18" customHeight="1" x14ac:dyDescent="0.25">
      <c r="A93" s="11" t="s">
        <v>84</v>
      </c>
      <c r="B93" s="8" t="s">
        <v>85</v>
      </c>
      <c r="D93" s="61">
        <v>0</v>
      </c>
      <c r="E93" s="67">
        <v>0</v>
      </c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342195.32530000003</v>
      </c>
      <c r="E98" s="31">
        <f t="shared" si="11"/>
        <v>239566.4897162175</v>
      </c>
      <c r="F98" s="31">
        <f t="shared" si="11"/>
        <v>0</v>
      </c>
      <c r="G98" s="31">
        <f t="shared" si="11"/>
        <v>0</v>
      </c>
      <c r="H98" s="31">
        <f t="shared" si="11"/>
        <v>581761.81501621753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131606.03649999999</v>
      </c>
      <c r="E102" s="67">
        <v>92135.671818803166</v>
      </c>
      <c r="F102" s="67"/>
      <c r="G102" s="61"/>
      <c r="H102" s="31">
        <f>(D102+E102)-F102-G102</f>
        <v>223741.70831880317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 t="s">
        <v>432</v>
      </c>
      <c r="D104" s="61">
        <v>63464.93463750001</v>
      </c>
      <c r="E104" s="67">
        <v>44430.974028782446</v>
      </c>
      <c r="F104" s="67"/>
      <c r="G104" s="61"/>
      <c r="H104" s="31">
        <f t="shared" si="12"/>
        <v>107895.90866628246</v>
      </c>
    </row>
    <row r="105" spans="1:8" ht="18" customHeight="1" x14ac:dyDescent="0.25">
      <c r="A105" s="11" t="s">
        <v>94</v>
      </c>
      <c r="B105" s="41" t="s">
        <v>433</v>
      </c>
      <c r="D105" s="61">
        <v>2063.4912213706516</v>
      </c>
      <c r="E105" s="67"/>
      <c r="F105" s="67"/>
      <c r="G105" s="61"/>
      <c r="H105" s="31">
        <f t="shared" si="12"/>
        <v>2063.4912213706516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197134.46235887063</v>
      </c>
      <c r="E108" s="31">
        <f t="shared" si="13"/>
        <v>136566.64584758561</v>
      </c>
      <c r="F108" s="31">
        <f t="shared" si="13"/>
        <v>0</v>
      </c>
      <c r="G108" s="31">
        <f t="shared" si="13"/>
        <v>0</v>
      </c>
      <c r="H108" s="31">
        <f t="shared" si="13"/>
        <v>333701.10820645629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14854648.91</v>
      </c>
      <c r="G111" s="61"/>
      <c r="H111" s="31">
        <f>F111-G111</f>
        <v>14854648.91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0.70008697373697726</v>
      </c>
      <c r="F114" s="62" t="s">
        <v>280</v>
      </c>
      <c r="G114" s="63">
        <v>0.15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446027611.64999998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21536505.169999998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467564116.81999999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441086230.26000005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E119-E121</f>
        <v>26477886.559999943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5682741.9500000002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32160628.509999942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3774924.06961725</v>
      </c>
      <c r="E141" s="68">
        <f t="shared" si="16"/>
        <v>2642775.1679852149</v>
      </c>
      <c r="F141" s="68">
        <f>F36</f>
        <v>0</v>
      </c>
      <c r="G141" s="68">
        <f t="shared" si="16"/>
        <v>273212.6500000002</v>
      </c>
      <c r="H141" s="68">
        <f t="shared" si="16"/>
        <v>6144486.5876024654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520704.66006347403</v>
      </c>
      <c r="E142" s="68">
        <f t="shared" si="17"/>
        <v>335489.99712614692</v>
      </c>
      <c r="F142" s="68">
        <f>F49</f>
        <v>0</v>
      </c>
      <c r="G142" s="68">
        <f t="shared" si="17"/>
        <v>32250</v>
      </c>
      <c r="H142" s="68">
        <f t="shared" si="17"/>
        <v>823944.65718962089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29447189.073163927</v>
      </c>
      <c r="E143" s="68">
        <f t="shared" si="18"/>
        <v>2018388.4916980467</v>
      </c>
      <c r="F143" s="68">
        <f>F64</f>
        <v>0</v>
      </c>
      <c r="G143" s="68">
        <f t="shared" si="18"/>
        <v>10347669.479969997</v>
      </c>
      <c r="H143" s="68">
        <f t="shared" si="18"/>
        <v>21117908.084891975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222.79912499999998</v>
      </c>
      <c r="E144" s="68">
        <f t="shared" si="19"/>
        <v>155.97876517249651</v>
      </c>
      <c r="F144" s="68">
        <f>F74</f>
        <v>0</v>
      </c>
      <c r="G144" s="68">
        <f t="shared" si="19"/>
        <v>0</v>
      </c>
      <c r="H144" s="68">
        <f t="shared" si="19"/>
        <v>378.77789017249648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497423.10934410995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497423.10934410995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342195.32530000003</v>
      </c>
      <c r="E146" s="68">
        <f t="shared" si="21"/>
        <v>239566.4897162175</v>
      </c>
      <c r="F146" s="68">
        <f>F98</f>
        <v>0</v>
      </c>
      <c r="G146" s="68">
        <f t="shared" si="21"/>
        <v>0</v>
      </c>
      <c r="H146" s="68">
        <f t="shared" si="21"/>
        <v>581761.81501621753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197134.46235887063</v>
      </c>
      <c r="E147" s="31">
        <f t="shared" si="22"/>
        <v>136566.64584758561</v>
      </c>
      <c r="F147" s="31">
        <f>F108</f>
        <v>0</v>
      </c>
      <c r="G147" s="31">
        <f t="shared" si="22"/>
        <v>0</v>
      </c>
      <c r="H147" s="31">
        <f t="shared" si="22"/>
        <v>333701.10820645629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14854648.91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6261450.4600918787</v>
      </c>
      <c r="E150" s="31">
        <f>E18</f>
        <v>0</v>
      </c>
      <c r="F150" s="31">
        <f>F18</f>
        <v>0</v>
      </c>
      <c r="G150" s="31">
        <f>G18</f>
        <v>6095828.3755363729</v>
      </c>
      <c r="H150" s="31">
        <f>H18</f>
        <v>165622.08455550577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41041243.959064513</v>
      </c>
      <c r="E152" s="70">
        <f t="shared" si="24"/>
        <v>5372942.7711383849</v>
      </c>
      <c r="F152" s="70">
        <f t="shared" si="24"/>
        <v>0</v>
      </c>
      <c r="G152" s="70">
        <f t="shared" si="24"/>
        <v>16748960.50550637</v>
      </c>
      <c r="H152" s="70">
        <f t="shared" si="24"/>
        <v>44519875.134696521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0.10093236215615732</v>
      </c>
      <c r="H154" s="81"/>
    </row>
    <row r="155" spans="1:8" ht="18" customHeight="1" x14ac:dyDescent="0.25">
      <c r="A155" s="26" t="s">
        <v>292</v>
      </c>
      <c r="B155" s="10" t="s">
        <v>293</v>
      </c>
      <c r="D155" s="71">
        <f>H152/E127</f>
        <v>1.384297421950371</v>
      </c>
    </row>
  </sheetData>
  <mergeCells count="6">
    <mergeCell ref="B13:D13"/>
    <mergeCell ref="C2:D2"/>
    <mergeCell ref="C5:E5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7B97-B84C-4067-A579-E9E6FFA447B9}">
  <sheetPr codeName="Sheet10">
    <tabColor theme="3" tint="0.59999389629810485"/>
    <pageSetUpPr fitToPage="1"/>
  </sheetPr>
  <dimension ref="A1:W138"/>
  <sheetViews>
    <sheetView workbookViewId="0">
      <selection activeCell="J92" sqref="J92"/>
    </sheetView>
  </sheetViews>
  <sheetFormatPr defaultColWidth="9.28515625" defaultRowHeight="15" x14ac:dyDescent="0.25"/>
  <cols>
    <col min="1" max="1" width="23" style="412" customWidth="1"/>
    <col min="2" max="2" width="19.140625" style="412" bestFit="1" customWidth="1"/>
    <col min="3" max="3" width="18.5703125" style="412" customWidth="1"/>
    <col min="4" max="8" width="17.5703125" style="412" customWidth="1"/>
    <col min="9" max="9" width="22.28515625" style="412" customWidth="1"/>
    <col min="10" max="21" width="9.28515625" style="412"/>
    <col min="22" max="22" width="27" style="412" customWidth="1"/>
    <col min="23" max="16384" width="9.28515625" style="412"/>
  </cols>
  <sheetData>
    <row r="1" spans="1:23" x14ac:dyDescent="0.25">
      <c r="A1" s="411" t="s">
        <v>581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</row>
    <row r="2" spans="1:23" ht="45" x14ac:dyDescent="0.25">
      <c r="A2" s="413" t="s">
        <v>582</v>
      </c>
      <c r="B2" s="413" t="s">
        <v>583</v>
      </c>
      <c r="C2" s="413" t="s">
        <v>584</v>
      </c>
      <c r="D2" s="385"/>
      <c r="E2" s="385"/>
      <c r="F2" s="385"/>
      <c r="G2" s="385"/>
      <c r="H2" s="414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23" ht="41.25" customHeight="1" x14ac:dyDescent="0.25">
      <c r="A3" s="415" t="s">
        <v>125</v>
      </c>
      <c r="B3" s="416">
        <f>'CB Table 1'!C12</f>
        <v>0.18600221784923737</v>
      </c>
      <c r="C3" s="416">
        <f>'CB Table 1'!E12</f>
        <v>-8.8538271577273224E-3</v>
      </c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U3" s="417"/>
      <c r="V3" s="418"/>
      <c r="W3" s="419"/>
    </row>
    <row r="4" spans="1:23" ht="25.5" x14ac:dyDescent="0.25">
      <c r="A4" s="415" t="s">
        <v>585</v>
      </c>
      <c r="B4" s="416">
        <f>'CB Table 1'!C6</f>
        <v>0.38026744071829566</v>
      </c>
      <c r="C4" s="416">
        <f>'CB Table 1'!E6</f>
        <v>0.63908781908519685</v>
      </c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U4" s="417"/>
      <c r="V4" s="418"/>
      <c r="W4" s="419"/>
    </row>
    <row r="5" spans="1:23" ht="25.5" x14ac:dyDescent="0.25">
      <c r="A5" s="415" t="s">
        <v>119</v>
      </c>
      <c r="B5" s="416">
        <f>'CB Table 1'!C5</f>
        <v>0.30095133907305183</v>
      </c>
      <c r="C5" s="416">
        <f>'CB Table 1'!E5</f>
        <v>0.16575689459401707</v>
      </c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U5" s="417"/>
      <c r="V5" s="420"/>
      <c r="W5" s="419"/>
    </row>
    <row r="6" spans="1:23" ht="27" customHeight="1" x14ac:dyDescent="0.25">
      <c r="A6" s="415" t="s">
        <v>118</v>
      </c>
      <c r="B6" s="416">
        <f>'CB Table 1'!C4</f>
        <v>8.0751858290829703E-2</v>
      </c>
      <c r="C6" s="416">
        <f>'CB Table 1'!E4</f>
        <v>0.11428666680313346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U6" s="417"/>
      <c r="V6" s="418"/>
      <c r="W6" s="419"/>
    </row>
    <row r="7" spans="1:23" ht="25.5" x14ac:dyDescent="0.25">
      <c r="A7" s="415" t="s">
        <v>586</v>
      </c>
      <c r="B7" s="416">
        <f>'CB Table 1'!C3</f>
        <v>2.8143020669150949E-3</v>
      </c>
      <c r="C7" s="416">
        <f>'CB Table 1'!E3</f>
        <v>4.853352449912144E-3</v>
      </c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U7" s="417"/>
      <c r="V7" s="418"/>
      <c r="W7" s="419"/>
    </row>
    <row r="8" spans="1:23" x14ac:dyDescent="0.25">
      <c r="A8" s="415" t="s">
        <v>115</v>
      </c>
      <c r="B8" s="416">
        <f>'CB Table 1'!C9</f>
        <v>1.0640148255164333E-2</v>
      </c>
      <c r="C8" s="416">
        <f>'CB Table 1'!E9</f>
        <v>1.8349270395923063E-2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U8" s="417"/>
      <c r="V8" s="418"/>
      <c r="W8" s="419"/>
    </row>
    <row r="9" spans="1:23" ht="27.75" customHeight="1" x14ac:dyDescent="0.25">
      <c r="A9" s="415" t="s">
        <v>122</v>
      </c>
      <c r="B9" s="416">
        <f>'CB Table 1'!C8</f>
        <v>2.2662624494839464E-2</v>
      </c>
      <c r="C9" s="416">
        <f>'CB Table 1'!E8</f>
        <v>3.9082408887981805E-2</v>
      </c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U9" s="417"/>
      <c r="V9" s="418"/>
      <c r="W9" s="419"/>
    </row>
    <row r="10" spans="1:23" ht="22.5" customHeight="1" x14ac:dyDescent="0.25">
      <c r="A10" s="415" t="s">
        <v>121</v>
      </c>
      <c r="B10" s="416">
        <f>'CB Table 1'!C7</f>
        <v>6.5577235867696985E-3</v>
      </c>
      <c r="C10" s="416">
        <f>'CB Table 1'!E7</f>
        <v>1.1309000625715548E-2</v>
      </c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U10" s="417"/>
      <c r="V10" s="418"/>
      <c r="W10" s="419"/>
    </row>
    <row r="11" spans="1:23" ht="25.5" x14ac:dyDescent="0.25">
      <c r="A11" s="415" t="s">
        <v>124</v>
      </c>
      <c r="B11" s="416">
        <f>'CB Table 1'!C10</f>
        <v>7.9583565072268783E-3</v>
      </c>
      <c r="C11" s="416">
        <f>'CB Table 1'!E10</f>
        <v>1.372443615974827E-2</v>
      </c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U11" s="417"/>
      <c r="V11" s="418"/>
      <c r="W11" s="419"/>
    </row>
    <row r="12" spans="1:23" x14ac:dyDescent="0.25">
      <c r="A12" s="385"/>
      <c r="B12" s="421">
        <f>SUM(B3:B11)</f>
        <v>0.99860601084233014</v>
      </c>
      <c r="C12" s="421">
        <f>SUM(C3:C11)</f>
        <v>0.99759602184390095</v>
      </c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</row>
    <row r="13" spans="1:23" x14ac:dyDescent="0.25">
      <c r="A13" s="385"/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</row>
    <row r="14" spans="1:23" x14ac:dyDescent="0.25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</row>
    <row r="15" spans="1:23" x14ac:dyDescent="0.25">
      <c r="A15" s="385"/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</row>
    <row r="16" spans="1:23" x14ac:dyDescent="0.25">
      <c r="A16" s="385"/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</row>
    <row r="17" spans="1:19" x14ac:dyDescent="0.25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</row>
    <row r="18" spans="1:19" x14ac:dyDescent="0.25">
      <c r="A18" s="385"/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</row>
    <row r="19" spans="1:19" ht="18.75" x14ac:dyDescent="0.3">
      <c r="A19" s="422" t="s">
        <v>677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</row>
    <row r="20" spans="1:19" x14ac:dyDescent="0.25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</row>
    <row r="21" spans="1:19" ht="45" x14ac:dyDescent="0.25">
      <c r="A21" s="423" t="s">
        <v>587</v>
      </c>
      <c r="B21" s="423" t="s">
        <v>125</v>
      </c>
      <c r="C21" s="423" t="s">
        <v>588</v>
      </c>
      <c r="D21" s="423" t="s">
        <v>589</v>
      </c>
      <c r="E21" s="423" t="s">
        <v>590</v>
      </c>
      <c r="F21" s="424" t="s">
        <v>591</v>
      </c>
      <c r="G21" s="424" t="s">
        <v>673</v>
      </c>
      <c r="H21" s="423" t="s">
        <v>592</v>
      </c>
      <c r="I21" s="385"/>
      <c r="J21" s="385"/>
      <c r="K21" s="385"/>
      <c r="L21" s="385"/>
      <c r="M21" s="385"/>
      <c r="N21" s="385"/>
      <c r="O21" s="385"/>
      <c r="P21" s="385"/>
      <c r="Q21" s="385"/>
      <c r="R21" s="385"/>
    </row>
    <row r="22" spans="1:19" x14ac:dyDescent="0.25">
      <c r="A22" s="385">
        <v>2014</v>
      </c>
      <c r="B22" s="425">
        <f t="shared" ref="B22:F31" si="0">+B34/1000000</f>
        <v>463.908838</v>
      </c>
      <c r="C22" s="425">
        <f t="shared" si="0"/>
        <v>294.40706</v>
      </c>
      <c r="D22" s="425">
        <f t="shared" si="0"/>
        <v>15.140921000000001</v>
      </c>
      <c r="E22" s="425"/>
      <c r="F22" s="425"/>
      <c r="G22" s="425"/>
      <c r="H22" s="425">
        <f t="shared" ref="H22:H28" si="1">SUM(B22:D22)</f>
        <v>773.45681900000011</v>
      </c>
      <c r="I22" s="385"/>
      <c r="J22" s="385"/>
      <c r="K22" s="385"/>
      <c r="L22" s="385"/>
      <c r="M22" s="385"/>
      <c r="N22" s="385"/>
      <c r="O22" s="385"/>
      <c r="P22" s="385"/>
      <c r="Q22" s="385"/>
      <c r="R22" s="385"/>
    </row>
    <row r="23" spans="1:19" x14ac:dyDescent="0.25">
      <c r="A23" s="385">
        <v>2015</v>
      </c>
      <c r="B23" s="425">
        <f t="shared" si="0"/>
        <v>428.14220477171256</v>
      </c>
      <c r="C23" s="425">
        <f t="shared" si="0"/>
        <v>302.62216699999999</v>
      </c>
      <c r="D23" s="425">
        <f t="shared" si="0"/>
        <v>15.335908928590001</v>
      </c>
      <c r="E23" s="425"/>
      <c r="F23" s="425"/>
      <c r="G23" s="425"/>
      <c r="H23" s="425">
        <f t="shared" si="1"/>
        <v>746.10028070030262</v>
      </c>
      <c r="I23" s="385"/>
      <c r="J23" s="385"/>
      <c r="K23" s="385"/>
      <c r="L23" s="385"/>
      <c r="M23" s="385"/>
      <c r="N23" s="385"/>
      <c r="O23" s="385"/>
      <c r="P23" s="385"/>
      <c r="Q23" s="385"/>
      <c r="R23" s="385"/>
    </row>
    <row r="24" spans="1:19" x14ac:dyDescent="0.25">
      <c r="A24" s="385">
        <v>2016</v>
      </c>
      <c r="B24" s="425">
        <f t="shared" si="0"/>
        <v>343.87975935278638</v>
      </c>
      <c r="C24" s="425">
        <f t="shared" si="0"/>
        <v>336.45116132896806</v>
      </c>
      <c r="D24" s="425">
        <f t="shared" si="0"/>
        <v>15.674793067800005</v>
      </c>
      <c r="E24" s="425"/>
      <c r="F24" s="425"/>
      <c r="G24" s="425"/>
      <c r="H24" s="425">
        <f t="shared" si="1"/>
        <v>696.00571374955439</v>
      </c>
      <c r="I24" s="385"/>
      <c r="J24" s="385"/>
      <c r="K24" s="385"/>
      <c r="L24" s="385"/>
      <c r="M24" s="385"/>
      <c r="N24" s="385"/>
      <c r="O24" s="385"/>
      <c r="P24" s="385"/>
      <c r="Q24" s="385"/>
      <c r="R24" s="385"/>
    </row>
    <row r="25" spans="1:19" x14ac:dyDescent="0.25">
      <c r="A25" s="385">
        <v>2017</v>
      </c>
      <c r="B25" s="425">
        <f t="shared" si="0"/>
        <v>307.57909999999998</v>
      </c>
      <c r="C25" s="425">
        <f t="shared" si="0"/>
        <v>342.76940100000002</v>
      </c>
      <c r="D25" s="425">
        <f t="shared" si="0"/>
        <v>16.218247999999999</v>
      </c>
      <c r="E25" s="425"/>
      <c r="F25" s="425"/>
      <c r="G25" s="425"/>
      <c r="H25" s="425">
        <f t="shared" si="1"/>
        <v>666.56674899999996</v>
      </c>
      <c r="I25" s="385"/>
      <c r="J25" s="385"/>
      <c r="K25" s="385"/>
      <c r="L25" s="385"/>
      <c r="M25" s="385"/>
      <c r="N25" s="385"/>
      <c r="O25" s="385"/>
      <c r="P25" s="385"/>
      <c r="Q25" s="385"/>
      <c r="R25" s="385"/>
    </row>
    <row r="26" spans="1:19" x14ac:dyDescent="0.25">
      <c r="A26" s="385">
        <v>2018</v>
      </c>
      <c r="B26" s="425">
        <f t="shared" si="0"/>
        <v>301.54137674841866</v>
      </c>
      <c r="C26" s="425">
        <f t="shared" si="0"/>
        <v>344.07951964127801</v>
      </c>
      <c r="D26" s="425">
        <f t="shared" si="0"/>
        <v>16.639269999</v>
      </c>
      <c r="E26" s="425"/>
      <c r="F26" s="425"/>
      <c r="G26" s="425"/>
      <c r="H26" s="425">
        <f t="shared" si="1"/>
        <v>662.26016638869669</v>
      </c>
      <c r="I26" s="385"/>
      <c r="J26" s="385"/>
      <c r="K26" s="385"/>
      <c r="L26" s="385"/>
      <c r="M26" s="385"/>
      <c r="N26" s="385"/>
      <c r="O26" s="385"/>
      <c r="P26" s="385"/>
      <c r="Q26" s="385"/>
      <c r="R26" s="385"/>
    </row>
    <row r="27" spans="1:19" x14ac:dyDescent="0.25">
      <c r="A27" s="426">
        <v>2019</v>
      </c>
      <c r="B27" s="425">
        <f t="shared" si="0"/>
        <v>280.32054054977982</v>
      </c>
      <c r="C27" s="425">
        <f t="shared" si="0"/>
        <v>352.61474722317746</v>
      </c>
      <c r="D27" s="425">
        <f t="shared" si="0"/>
        <v>16.992206434180002</v>
      </c>
      <c r="E27" s="425"/>
      <c r="F27" s="425"/>
      <c r="G27" s="425"/>
      <c r="H27" s="425">
        <f t="shared" si="1"/>
        <v>649.92749420713733</v>
      </c>
      <c r="I27" s="385"/>
      <c r="J27" s="385"/>
      <c r="K27" s="385"/>
      <c r="L27" s="385"/>
      <c r="M27" s="385"/>
      <c r="N27" s="385"/>
      <c r="O27" s="385"/>
      <c r="P27" s="385"/>
      <c r="Q27" s="385"/>
      <c r="R27" s="385"/>
    </row>
    <row r="28" spans="1:19" x14ac:dyDescent="0.25">
      <c r="A28" s="385">
        <v>2020</v>
      </c>
      <c r="B28" s="425">
        <f t="shared" si="0"/>
        <v>332.22753366999643</v>
      </c>
      <c r="C28" s="425">
        <f t="shared" si="0"/>
        <v>354.84823966031098</v>
      </c>
      <c r="D28" s="425">
        <f t="shared" si="0"/>
        <v>18.666216124790296</v>
      </c>
      <c r="E28" s="425"/>
      <c r="F28" s="425"/>
      <c r="G28" s="425"/>
      <c r="H28" s="425">
        <f t="shared" si="1"/>
        <v>705.74198945509761</v>
      </c>
      <c r="I28" s="385"/>
      <c r="J28" s="385"/>
      <c r="K28" s="385"/>
      <c r="L28" s="385"/>
      <c r="M28" s="385"/>
      <c r="N28" s="385"/>
      <c r="O28" s="385"/>
      <c r="P28" s="385"/>
      <c r="Q28" s="385"/>
      <c r="R28" s="385"/>
    </row>
    <row r="29" spans="1:19" x14ac:dyDescent="0.25">
      <c r="A29" s="385">
        <v>2021</v>
      </c>
      <c r="B29" s="425">
        <f t="shared" si="0"/>
        <v>329.41137069998263</v>
      </c>
      <c r="C29" s="425">
        <f t="shared" si="0"/>
        <v>373.89938028208957</v>
      </c>
      <c r="D29" s="425">
        <f t="shared" si="0"/>
        <v>17.532501487999998</v>
      </c>
      <c r="E29" s="425">
        <f t="shared" si="0"/>
        <v>17.243362434000002</v>
      </c>
      <c r="F29" s="425">
        <f t="shared" si="0"/>
        <v>11.410715547699997</v>
      </c>
      <c r="G29" s="425"/>
      <c r="H29" s="425">
        <f>SUM(B29:F29)</f>
        <v>749.4973304517722</v>
      </c>
      <c r="I29" s="385"/>
      <c r="J29" s="385"/>
      <c r="K29" s="385"/>
      <c r="L29" s="385"/>
      <c r="M29" s="385"/>
      <c r="N29" s="385"/>
      <c r="O29" s="385"/>
      <c r="P29" s="385"/>
      <c r="Q29" s="385"/>
      <c r="R29" s="385"/>
    </row>
    <row r="30" spans="1:19" x14ac:dyDescent="0.25">
      <c r="A30" s="385">
        <v>2022</v>
      </c>
      <c r="B30" s="425">
        <f t="shared" si="0"/>
        <v>375.73154277467074</v>
      </c>
      <c r="C30" s="425">
        <f t="shared" si="0"/>
        <v>412.44121629386382</v>
      </c>
      <c r="D30" s="425">
        <f t="shared" si="0"/>
        <v>17.412985941000002</v>
      </c>
      <c r="E30" s="425">
        <f t="shared" si="0"/>
        <v>17.154888</v>
      </c>
      <c r="F30" s="425">
        <f t="shared" si="0"/>
        <v>26.854323466499999</v>
      </c>
      <c r="G30" s="425"/>
      <c r="H30" s="425">
        <f>SUM(B30:F30)</f>
        <v>849.59495647603455</v>
      </c>
      <c r="I30" s="385"/>
      <c r="J30" s="385"/>
      <c r="K30" s="385"/>
      <c r="L30" s="385"/>
      <c r="M30" s="385"/>
      <c r="N30" s="385"/>
      <c r="O30" s="385"/>
      <c r="P30" s="385"/>
      <c r="Q30" s="385"/>
      <c r="R30" s="385"/>
    </row>
    <row r="31" spans="1:19" x14ac:dyDescent="0.25">
      <c r="A31" s="385">
        <v>2023</v>
      </c>
      <c r="B31" s="425">
        <f>+B43/1000000</f>
        <v>438.67755785027401</v>
      </c>
      <c r="C31" s="425">
        <f t="shared" si="0"/>
        <v>436.71268302418594</v>
      </c>
      <c r="D31" s="425">
        <f t="shared" si="0"/>
        <v>19.075878468999996</v>
      </c>
      <c r="E31" s="425">
        <f t="shared" si="0"/>
        <v>18.805220811999998</v>
      </c>
      <c r="F31" s="425">
        <f t="shared" si="0"/>
        <v>32.594902064350009</v>
      </c>
      <c r="G31" s="425"/>
      <c r="H31" s="425">
        <f>SUM(B31:F31)</f>
        <v>945.86624221981003</v>
      </c>
      <c r="I31" s="385"/>
      <c r="J31" s="385"/>
      <c r="K31" s="385"/>
      <c r="L31" s="385"/>
      <c r="M31" s="385"/>
      <c r="N31" s="385"/>
      <c r="O31" s="385"/>
      <c r="P31" s="385"/>
      <c r="Q31" s="385"/>
      <c r="R31" s="385"/>
    </row>
    <row r="32" spans="1:19" x14ac:dyDescent="0.25">
      <c r="A32" s="385">
        <v>2024</v>
      </c>
      <c r="B32" s="425">
        <f>+B44/1000000</f>
        <v>449.847380030083</v>
      </c>
      <c r="C32" s="425">
        <f t="shared" ref="C32:H32" si="2">+C44/1000000</f>
        <v>443.36644728424926</v>
      </c>
      <c r="D32" s="425">
        <f t="shared" si="2"/>
        <v>19.502091992</v>
      </c>
      <c r="E32" s="425">
        <f t="shared" si="2"/>
        <v>19.217700000000001</v>
      </c>
      <c r="F32" s="425">
        <f t="shared" si="2"/>
        <v>34.080988693550005</v>
      </c>
      <c r="G32" s="425">
        <f t="shared" si="2"/>
        <v>22.784860999999999</v>
      </c>
      <c r="H32" s="425">
        <f t="shared" si="2"/>
        <v>988.79946899988227</v>
      </c>
      <c r="I32" s="385"/>
      <c r="J32" s="385"/>
      <c r="K32" s="385"/>
      <c r="L32" s="385"/>
      <c r="M32" s="385"/>
      <c r="N32" s="385"/>
      <c r="O32" s="385"/>
      <c r="P32" s="385"/>
      <c r="Q32" s="385"/>
      <c r="R32" s="385"/>
    </row>
    <row r="33" spans="1:19" x14ac:dyDescent="0.25">
      <c r="A33" s="385">
        <v>2013</v>
      </c>
      <c r="B33" s="427">
        <v>462590418</v>
      </c>
      <c r="C33" s="425">
        <v>316213911</v>
      </c>
      <c r="D33" s="425">
        <v>13303674</v>
      </c>
      <c r="E33" s="425"/>
      <c r="F33" s="425"/>
      <c r="G33" s="425"/>
      <c r="H33" s="425">
        <f>SUM(B33:D33)</f>
        <v>792108003</v>
      </c>
      <c r="I33" s="385"/>
      <c r="J33" s="385"/>
      <c r="K33" s="385"/>
      <c r="L33" s="385"/>
      <c r="M33" s="385"/>
      <c r="N33" s="385"/>
      <c r="O33" s="385"/>
      <c r="P33" s="385"/>
      <c r="Q33" s="385"/>
      <c r="R33" s="385"/>
    </row>
    <row r="34" spans="1:19" x14ac:dyDescent="0.25">
      <c r="A34" s="385">
        <v>2014</v>
      </c>
      <c r="B34" s="427">
        <v>463908838</v>
      </c>
      <c r="C34" s="425">
        <v>294407060</v>
      </c>
      <c r="D34" s="425">
        <v>15140921</v>
      </c>
      <c r="E34" s="425"/>
      <c r="F34" s="425"/>
      <c r="G34" s="425"/>
      <c r="H34" s="425">
        <f>SUM(B34:D34)</f>
        <v>773456819</v>
      </c>
      <c r="I34" s="385"/>
      <c r="J34" s="385"/>
      <c r="K34" s="385"/>
      <c r="L34" s="385"/>
      <c r="M34" s="385"/>
      <c r="N34" s="385"/>
      <c r="O34" s="385"/>
      <c r="P34" s="385"/>
      <c r="Q34" s="385"/>
      <c r="R34" s="385"/>
    </row>
    <row r="35" spans="1:19" x14ac:dyDescent="0.25">
      <c r="A35" s="385">
        <v>2015</v>
      </c>
      <c r="B35" s="427">
        <v>428142204.77171254</v>
      </c>
      <c r="C35" s="425">
        <v>302622167</v>
      </c>
      <c r="D35" s="425">
        <v>15335908.928590002</v>
      </c>
      <c r="E35" s="425"/>
      <c r="F35" s="425"/>
      <c r="G35" s="425"/>
      <c r="H35" s="425">
        <f>SUM(B35:D35)</f>
        <v>746100280.7003026</v>
      </c>
      <c r="I35" s="385"/>
      <c r="J35" s="385"/>
      <c r="K35" s="385"/>
      <c r="L35" s="385"/>
      <c r="M35" s="385"/>
      <c r="N35" s="385"/>
      <c r="O35" s="385"/>
      <c r="P35" s="385"/>
      <c r="Q35" s="385"/>
      <c r="R35" s="385"/>
    </row>
    <row r="36" spans="1:19" x14ac:dyDescent="0.25">
      <c r="A36" s="385">
        <v>2016</v>
      </c>
      <c r="B36" s="427">
        <v>343879759.35278636</v>
      </c>
      <c r="C36" s="425">
        <v>336451161.32896805</v>
      </c>
      <c r="D36" s="425">
        <v>15674793.067800004</v>
      </c>
      <c r="E36" s="425"/>
      <c r="F36" s="425"/>
      <c r="G36" s="425"/>
      <c r="H36" s="425">
        <f>SUM(B36:D36)</f>
        <v>696005713.7495544</v>
      </c>
      <c r="I36" s="385"/>
      <c r="J36" s="385"/>
      <c r="K36" s="385"/>
      <c r="L36" s="385"/>
      <c r="M36" s="385"/>
      <c r="N36" s="385"/>
      <c r="O36" s="385"/>
      <c r="P36" s="385"/>
      <c r="Q36" s="385"/>
      <c r="R36" s="385"/>
    </row>
    <row r="37" spans="1:19" x14ac:dyDescent="0.25">
      <c r="A37" s="385">
        <v>2017</v>
      </c>
      <c r="B37" s="428">
        <v>307579100</v>
      </c>
      <c r="C37" s="429">
        <v>342769401</v>
      </c>
      <c r="D37" s="429">
        <v>16218248</v>
      </c>
      <c r="E37" s="429"/>
      <c r="F37" s="429"/>
      <c r="G37" s="429"/>
      <c r="H37" s="425">
        <f>SUM(B37:D37)</f>
        <v>666566749</v>
      </c>
      <c r="I37" s="385"/>
      <c r="J37" s="385"/>
      <c r="K37" s="385"/>
      <c r="L37" s="385"/>
      <c r="M37" s="385"/>
      <c r="N37" s="385"/>
      <c r="O37" s="385"/>
      <c r="P37" s="385"/>
      <c r="Q37" s="385"/>
      <c r="R37" s="385"/>
    </row>
    <row r="38" spans="1:19" x14ac:dyDescent="0.25">
      <c r="A38" s="385">
        <v>2018</v>
      </c>
      <c r="B38" s="428">
        <v>301541376.74841863</v>
      </c>
      <c r="C38" s="429">
        <v>344079519.64127803</v>
      </c>
      <c r="D38" s="429">
        <v>16639269.999</v>
      </c>
      <c r="E38" s="429"/>
      <c r="F38" s="429"/>
      <c r="G38" s="429"/>
      <c r="H38" s="425">
        <v>662260166.38869655</v>
      </c>
      <c r="I38" s="385"/>
      <c r="J38" s="385"/>
      <c r="K38" s="385"/>
      <c r="L38" s="385"/>
      <c r="M38" s="385"/>
      <c r="N38" s="385"/>
      <c r="O38" s="385"/>
      <c r="P38" s="385"/>
      <c r="Q38" s="385"/>
      <c r="R38" s="385"/>
    </row>
    <row r="39" spans="1:19" x14ac:dyDescent="0.25">
      <c r="A39" s="426">
        <v>2019</v>
      </c>
      <c r="B39" s="430">
        <v>280320540.54977983</v>
      </c>
      <c r="C39" s="431">
        <v>352614747.22317743</v>
      </c>
      <c r="D39" s="431">
        <v>16992206.434180003</v>
      </c>
      <c r="E39" s="431"/>
      <c r="F39" s="431"/>
      <c r="G39" s="431"/>
      <c r="H39" s="432">
        <v>649927494.20713735</v>
      </c>
      <c r="I39" s="385"/>
      <c r="J39" s="385"/>
      <c r="K39" s="385"/>
      <c r="L39" s="385"/>
      <c r="M39" s="385"/>
      <c r="N39" s="385"/>
      <c r="O39" s="385"/>
      <c r="P39" s="385"/>
      <c r="Q39" s="385"/>
      <c r="R39" s="385"/>
    </row>
    <row r="40" spans="1:19" x14ac:dyDescent="0.25">
      <c r="A40" s="385">
        <v>2020</v>
      </c>
      <c r="B40" s="427">
        <v>332227533.66999644</v>
      </c>
      <c r="C40" s="425">
        <v>354848239.66031098</v>
      </c>
      <c r="D40" s="425">
        <v>18666216.124790296</v>
      </c>
      <c r="E40" s="425"/>
      <c r="F40" s="425"/>
      <c r="G40" s="425"/>
      <c r="H40" s="425">
        <v>705741989.45509779</v>
      </c>
      <c r="I40" s="385"/>
      <c r="J40" s="385"/>
      <c r="K40" s="385"/>
      <c r="L40" s="385"/>
      <c r="M40" s="385"/>
      <c r="N40" s="385"/>
      <c r="O40" s="385"/>
      <c r="P40" s="385"/>
      <c r="Q40" s="385"/>
      <c r="R40" s="385"/>
    </row>
    <row r="41" spans="1:19" x14ac:dyDescent="0.25">
      <c r="A41" s="385">
        <v>2021</v>
      </c>
      <c r="B41" s="427">
        <v>329411370.69998264</v>
      </c>
      <c r="C41" s="425">
        <v>373899380.28208959</v>
      </c>
      <c r="D41" s="425">
        <v>17532501.487999998</v>
      </c>
      <c r="E41" s="425">
        <v>17243362.434</v>
      </c>
      <c r="F41" s="425">
        <v>11410715.547699997</v>
      </c>
      <c r="G41" s="425"/>
      <c r="H41" s="425">
        <v>749497330.45177233</v>
      </c>
      <c r="I41" s="385"/>
      <c r="J41" s="385"/>
      <c r="K41" s="385"/>
      <c r="L41" s="385"/>
      <c r="M41" s="385"/>
      <c r="N41" s="385"/>
      <c r="O41" s="385"/>
      <c r="P41" s="385"/>
      <c r="Q41" s="385"/>
      <c r="R41" s="385"/>
    </row>
    <row r="42" spans="1:19" x14ac:dyDescent="0.25">
      <c r="A42" s="385">
        <v>2022</v>
      </c>
      <c r="B42" s="427">
        <v>375731542.77467072</v>
      </c>
      <c r="C42" s="425">
        <v>412441216.29386383</v>
      </c>
      <c r="D42" s="425">
        <v>17412985.941000003</v>
      </c>
      <c r="E42" s="425">
        <v>17154888</v>
      </c>
      <c r="F42" s="425">
        <v>26854323.466499999</v>
      </c>
      <c r="G42" s="425"/>
      <c r="H42" s="425">
        <v>849764542.16425443</v>
      </c>
      <c r="I42" s="385"/>
      <c r="J42" s="385"/>
      <c r="K42" s="385"/>
      <c r="L42" s="385"/>
      <c r="M42" s="385"/>
      <c r="N42" s="385"/>
      <c r="O42" s="385"/>
      <c r="P42" s="385"/>
      <c r="Q42" s="385"/>
      <c r="R42" s="385"/>
    </row>
    <row r="43" spans="1:19" x14ac:dyDescent="0.25">
      <c r="A43" s="385">
        <v>2023</v>
      </c>
      <c r="B43" s="427">
        <v>438677557.85027403</v>
      </c>
      <c r="C43" s="433">
        <v>436712683.02418596</v>
      </c>
      <c r="D43" s="433">
        <v>19075878.468999997</v>
      </c>
      <c r="E43" s="433">
        <v>18805220.811999999</v>
      </c>
      <c r="F43" s="433">
        <v>32594902.064350013</v>
      </c>
      <c r="G43" s="433"/>
      <c r="H43" s="433">
        <v>945866242.21981001</v>
      </c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</row>
    <row r="44" spans="1:19" x14ac:dyDescent="0.25">
      <c r="A44" s="385">
        <v>2024</v>
      </c>
      <c r="B44" s="433">
        <f>'Rate Support-Attachment I'!G52</f>
        <v>449847380.030083</v>
      </c>
      <c r="C44" s="433">
        <f>'Rate Support-Attachment I'!C52</f>
        <v>443366447.28424925</v>
      </c>
      <c r="D44" s="433">
        <f>'Rate Support-Attachment I'!D52</f>
        <v>19502091.991999999</v>
      </c>
      <c r="E44" s="433">
        <f>'Rate Support-Attachment I'!E52</f>
        <v>19217700</v>
      </c>
      <c r="F44" s="433">
        <f>'Rate Support-Attachment I'!F52</f>
        <v>34080988.693550006</v>
      </c>
      <c r="G44" s="433">
        <f>'Rate Support-Attachment I'!H52</f>
        <v>22784861</v>
      </c>
      <c r="H44" s="425">
        <f>SUM(B44:G44)</f>
        <v>988799468.99988222</v>
      </c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</row>
    <row r="45" spans="1:19" x14ac:dyDescent="0.25">
      <c r="A45" s="385"/>
      <c r="B45" s="385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</row>
    <row r="46" spans="1:19" x14ac:dyDescent="0.25">
      <c r="A46" s="434" t="s">
        <v>670</v>
      </c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</row>
    <row r="47" spans="1:19" ht="30" x14ac:dyDescent="0.25">
      <c r="A47" s="435" t="s">
        <v>587</v>
      </c>
      <c r="B47" s="436" t="s">
        <v>593</v>
      </c>
      <c r="C47" s="436" t="s">
        <v>594</v>
      </c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</row>
    <row r="48" spans="1:19" x14ac:dyDescent="0.25">
      <c r="A48" s="385">
        <v>2014</v>
      </c>
      <c r="B48" s="425">
        <f t="shared" ref="B48:C57" si="3">+C61</f>
        <v>1498.125311</v>
      </c>
      <c r="C48" s="425">
        <f t="shared" si="3"/>
        <v>724.6684919999999</v>
      </c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</row>
    <row r="49" spans="1:19" x14ac:dyDescent="0.25">
      <c r="A49" s="385">
        <v>2015</v>
      </c>
      <c r="B49" s="425">
        <f t="shared" si="3"/>
        <v>1477.3026560000001</v>
      </c>
      <c r="C49" s="425">
        <f t="shared" si="3"/>
        <v>731.20237529969745</v>
      </c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</row>
    <row r="50" spans="1:19" x14ac:dyDescent="0.25">
      <c r="A50" s="385">
        <v>2016</v>
      </c>
      <c r="B50" s="425">
        <f t="shared" si="3"/>
        <v>1523.6728668289177</v>
      </c>
      <c r="C50" s="425">
        <f t="shared" si="3"/>
        <v>827.66715307936329</v>
      </c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</row>
    <row r="51" spans="1:19" x14ac:dyDescent="0.25">
      <c r="A51" s="385">
        <v>2017</v>
      </c>
      <c r="B51" s="425">
        <f t="shared" si="3"/>
        <v>1562.5152129999999</v>
      </c>
      <c r="C51" s="425">
        <f t="shared" si="3"/>
        <v>895.94846399999994</v>
      </c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</row>
    <row r="52" spans="1:19" x14ac:dyDescent="0.25">
      <c r="A52" s="385">
        <v>2018</v>
      </c>
      <c r="B52" s="425">
        <f t="shared" si="3"/>
        <v>1748.4416889699364</v>
      </c>
      <c r="C52" s="425">
        <f t="shared" si="3"/>
        <v>1086.1815225812397</v>
      </c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</row>
    <row r="53" spans="1:19" x14ac:dyDescent="0.25">
      <c r="A53" s="426">
        <v>2019</v>
      </c>
      <c r="B53" s="425">
        <f t="shared" si="3"/>
        <v>1885.9526062099812</v>
      </c>
      <c r="C53" s="425">
        <f t="shared" si="3"/>
        <v>1236.0251120028438</v>
      </c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</row>
    <row r="54" spans="1:19" x14ac:dyDescent="0.25">
      <c r="A54" s="385">
        <v>2020</v>
      </c>
      <c r="B54" s="425">
        <f t="shared" si="3"/>
        <v>1942.5955654023769</v>
      </c>
      <c r="C54" s="425">
        <f t="shared" si="3"/>
        <v>1236.8535759472793</v>
      </c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</row>
    <row r="55" spans="1:19" x14ac:dyDescent="0.25">
      <c r="A55" s="385">
        <v>2021</v>
      </c>
      <c r="B55" s="425">
        <f t="shared" si="3"/>
        <v>1952.5760372664199</v>
      </c>
      <c r="C55" s="425">
        <f t="shared" si="3"/>
        <v>1203.0787068146478</v>
      </c>
      <c r="D55" s="385"/>
      <c r="E55" s="385"/>
      <c r="F55" s="385"/>
      <c r="G55" s="385"/>
      <c r="H55" s="385"/>
      <c r="I55" s="385"/>
      <c r="J55" s="385"/>
      <c r="K55" s="385"/>
      <c r="L55" s="385"/>
      <c r="M55" s="385"/>
      <c r="N55" s="385"/>
      <c r="O55" s="385"/>
      <c r="P55" s="385"/>
      <c r="Q55" s="385"/>
      <c r="R55" s="385"/>
      <c r="S55" s="385"/>
    </row>
    <row r="56" spans="1:19" x14ac:dyDescent="0.25">
      <c r="A56" s="385">
        <v>2022</v>
      </c>
      <c r="B56" s="425">
        <f t="shared" si="3"/>
        <v>2064.6443077946828</v>
      </c>
      <c r="C56" s="425">
        <f t="shared" si="3"/>
        <v>1215.0493513186484</v>
      </c>
      <c r="D56" s="385"/>
      <c r="E56" s="385"/>
      <c r="F56" s="385"/>
      <c r="G56" s="385"/>
      <c r="H56" s="385"/>
      <c r="I56" s="385"/>
      <c r="J56" s="385"/>
      <c r="K56" s="385"/>
      <c r="L56" s="385"/>
      <c r="M56" s="385"/>
      <c r="N56" s="385"/>
      <c r="O56" s="385"/>
      <c r="P56" s="385"/>
      <c r="Q56" s="385"/>
      <c r="R56" s="385"/>
      <c r="S56" s="385"/>
    </row>
    <row r="57" spans="1:19" x14ac:dyDescent="0.25">
      <c r="A57" s="385">
        <v>2023</v>
      </c>
      <c r="B57" s="425">
        <f t="shared" si="3"/>
        <v>2281.463323967826</v>
      </c>
      <c r="C57" s="425">
        <f t="shared" si="3"/>
        <v>1335.5970817480161</v>
      </c>
      <c r="D57" s="385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</row>
    <row r="58" spans="1:19" x14ac:dyDescent="0.25">
      <c r="A58" s="385">
        <v>2024</v>
      </c>
      <c r="B58" s="425">
        <f>C71</f>
        <v>2353.5427890157002</v>
      </c>
      <c r="C58" s="425">
        <f>D71</f>
        <v>1364.743320015818</v>
      </c>
      <c r="D58" s="385"/>
      <c r="E58" s="385"/>
      <c r="F58" s="385"/>
      <c r="G58" s="385"/>
      <c r="H58" s="385"/>
      <c r="I58" s="385"/>
      <c r="J58" s="385"/>
      <c r="K58" s="385"/>
      <c r="L58" s="385"/>
      <c r="M58" s="385"/>
      <c r="N58" s="385"/>
      <c r="O58" s="385"/>
      <c r="P58" s="385"/>
      <c r="Q58" s="385"/>
      <c r="R58" s="385"/>
      <c r="S58" s="385"/>
    </row>
    <row r="59" spans="1:19" x14ac:dyDescent="0.25">
      <c r="A59" s="385"/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85"/>
      <c r="R59" s="385"/>
      <c r="S59" s="385"/>
    </row>
    <row r="60" spans="1:19" ht="30" x14ac:dyDescent="0.25">
      <c r="A60" s="435" t="s">
        <v>587</v>
      </c>
      <c r="B60" s="436" t="s">
        <v>595</v>
      </c>
      <c r="C60" s="436" t="s">
        <v>596</v>
      </c>
      <c r="D60" s="436" t="s">
        <v>597</v>
      </c>
      <c r="E60" s="388"/>
      <c r="F60" s="388"/>
      <c r="G60" s="388"/>
      <c r="H60" s="388"/>
      <c r="I60" s="385"/>
      <c r="J60" s="385"/>
      <c r="K60" s="385"/>
      <c r="L60" s="385"/>
      <c r="M60" s="385"/>
      <c r="N60" s="385"/>
      <c r="O60" s="385"/>
      <c r="P60" s="385"/>
      <c r="Q60" s="385"/>
      <c r="R60" s="385"/>
      <c r="S60" s="385"/>
    </row>
    <row r="61" spans="1:19" x14ac:dyDescent="0.25">
      <c r="A61" s="385">
        <v>2014</v>
      </c>
      <c r="B61" s="425">
        <f t="shared" ref="B61:C70" si="4">+B87/1000000</f>
        <v>14105.52369</v>
      </c>
      <c r="C61" s="425">
        <f t="shared" si="4"/>
        <v>1498.125311</v>
      </c>
      <c r="D61" s="425">
        <f t="shared" ref="D61:D71" si="5">+C61-H22</f>
        <v>724.6684919999999</v>
      </c>
      <c r="E61" s="425"/>
      <c r="F61" s="425"/>
      <c r="G61" s="425"/>
      <c r="H61" s="425"/>
      <c r="I61" s="437"/>
      <c r="J61" s="385"/>
      <c r="K61" s="385"/>
      <c r="L61" s="385"/>
      <c r="M61" s="385"/>
      <c r="N61" s="385"/>
      <c r="O61" s="385"/>
      <c r="P61" s="385"/>
      <c r="Q61" s="385"/>
      <c r="R61" s="385"/>
      <c r="S61" s="385"/>
    </row>
    <row r="62" spans="1:19" x14ac:dyDescent="0.25">
      <c r="A62" s="385">
        <v>2015</v>
      </c>
      <c r="B62" s="425">
        <f t="shared" si="4"/>
        <v>14693.452601719999</v>
      </c>
      <c r="C62" s="425">
        <f t="shared" si="4"/>
        <v>1477.3026560000001</v>
      </c>
      <c r="D62" s="425">
        <f t="shared" si="5"/>
        <v>731.20237529969745</v>
      </c>
      <c r="E62" s="425"/>
      <c r="F62" s="425"/>
      <c r="G62" s="425"/>
      <c r="H62" s="425"/>
      <c r="I62" s="437"/>
      <c r="J62" s="437"/>
      <c r="K62" s="385"/>
      <c r="L62" s="385"/>
      <c r="M62" s="385"/>
      <c r="N62" s="385"/>
      <c r="O62" s="385"/>
      <c r="P62" s="385"/>
      <c r="Q62" s="385"/>
      <c r="R62" s="385"/>
      <c r="S62" s="385"/>
    </row>
    <row r="63" spans="1:19" x14ac:dyDescent="0.25">
      <c r="A63" s="385">
        <v>2016</v>
      </c>
      <c r="B63" s="425">
        <f t="shared" si="4"/>
        <v>16329.405720936335</v>
      </c>
      <c r="C63" s="425">
        <f t="shared" si="4"/>
        <v>1523.6728668289177</v>
      </c>
      <c r="D63" s="425">
        <f t="shared" si="5"/>
        <v>827.66715307936329</v>
      </c>
      <c r="E63" s="425"/>
      <c r="F63" s="425"/>
      <c r="G63" s="425"/>
      <c r="H63" s="425"/>
      <c r="I63" s="437"/>
      <c r="J63" s="385"/>
      <c r="K63" s="385"/>
      <c r="L63" s="385"/>
      <c r="M63" s="385"/>
      <c r="N63" s="385"/>
      <c r="O63" s="385"/>
      <c r="P63" s="385"/>
      <c r="Q63" s="385"/>
      <c r="R63" s="385"/>
      <c r="S63" s="385"/>
    </row>
    <row r="64" spans="1:19" x14ac:dyDescent="0.25">
      <c r="A64" s="385">
        <v>2017</v>
      </c>
      <c r="B64" s="425">
        <f t="shared" si="4"/>
        <v>15834.40826</v>
      </c>
      <c r="C64" s="425">
        <f t="shared" si="4"/>
        <v>1562.5152129999999</v>
      </c>
      <c r="D64" s="425">
        <f t="shared" si="5"/>
        <v>895.94846399999994</v>
      </c>
      <c r="E64" s="425"/>
      <c r="F64" s="425"/>
      <c r="G64" s="425"/>
      <c r="H64" s="425"/>
      <c r="I64" s="437"/>
      <c r="J64" s="385"/>
      <c r="K64" s="385"/>
      <c r="L64" s="385"/>
      <c r="M64" s="385"/>
      <c r="N64" s="385"/>
      <c r="O64" s="385"/>
      <c r="P64" s="385"/>
      <c r="Q64" s="385"/>
      <c r="R64" s="385"/>
      <c r="S64" s="385"/>
    </row>
    <row r="65" spans="1:19" x14ac:dyDescent="0.25">
      <c r="A65" s="385">
        <v>2018</v>
      </c>
      <c r="B65" s="425">
        <f t="shared" si="4"/>
        <v>16143.540167628906</v>
      </c>
      <c r="C65" s="425">
        <f t="shared" si="4"/>
        <v>1748.4416889699364</v>
      </c>
      <c r="D65" s="425">
        <f t="shared" si="5"/>
        <v>1086.1815225812397</v>
      </c>
      <c r="E65" s="425"/>
      <c r="F65" s="425"/>
      <c r="G65" s="425"/>
      <c r="H65" s="425"/>
      <c r="I65" s="437"/>
      <c r="J65" s="385"/>
      <c r="K65" s="385"/>
      <c r="L65" s="385"/>
      <c r="M65" s="385"/>
      <c r="N65" s="385"/>
      <c r="O65" s="385"/>
      <c r="P65" s="385"/>
      <c r="Q65" s="385"/>
      <c r="R65" s="385"/>
      <c r="S65" s="385"/>
    </row>
    <row r="66" spans="1:19" x14ac:dyDescent="0.25">
      <c r="A66" s="426">
        <v>2019</v>
      </c>
      <c r="B66" s="425">
        <f t="shared" si="4"/>
        <v>16778.744994412515</v>
      </c>
      <c r="C66" s="425">
        <f t="shared" si="4"/>
        <v>1885.9526062099812</v>
      </c>
      <c r="D66" s="425">
        <f t="shared" si="5"/>
        <v>1236.0251120028438</v>
      </c>
      <c r="E66" s="425"/>
      <c r="F66" s="425"/>
      <c r="G66" s="425"/>
      <c r="H66" s="425"/>
      <c r="I66" s="437"/>
      <c r="J66" s="385"/>
      <c r="K66" s="385"/>
      <c r="L66" s="385"/>
      <c r="M66" s="385"/>
      <c r="N66" s="385"/>
      <c r="O66" s="385"/>
      <c r="P66" s="385"/>
      <c r="Q66" s="385"/>
      <c r="R66" s="385"/>
      <c r="S66" s="385"/>
    </row>
    <row r="67" spans="1:19" x14ac:dyDescent="0.25">
      <c r="A67" s="385">
        <v>2020</v>
      </c>
      <c r="B67" s="425">
        <f t="shared" si="4"/>
        <v>17148.098364310001</v>
      </c>
      <c r="C67" s="425">
        <f t="shared" si="4"/>
        <v>1942.5955654023769</v>
      </c>
      <c r="D67" s="425">
        <f t="shared" si="5"/>
        <v>1236.8535759472793</v>
      </c>
      <c r="E67" s="425"/>
      <c r="F67" s="425"/>
      <c r="G67" s="425"/>
      <c r="H67" s="425"/>
      <c r="I67" s="437"/>
      <c r="J67" s="385"/>
      <c r="K67" s="385"/>
      <c r="L67" s="385"/>
      <c r="M67" s="385"/>
      <c r="N67" s="385"/>
      <c r="O67" s="385"/>
      <c r="P67" s="385"/>
      <c r="Q67" s="385"/>
      <c r="R67" s="385"/>
      <c r="S67" s="385"/>
    </row>
    <row r="68" spans="1:19" x14ac:dyDescent="0.25">
      <c r="A68" s="385">
        <v>2021</v>
      </c>
      <c r="B68" s="425">
        <f t="shared" si="4"/>
        <v>18226.100701769999</v>
      </c>
      <c r="C68" s="425">
        <f t="shared" si="4"/>
        <v>1952.5760372664199</v>
      </c>
      <c r="D68" s="425">
        <f t="shared" si="5"/>
        <v>1203.0787068146478</v>
      </c>
      <c r="E68" s="425"/>
      <c r="F68" s="425"/>
      <c r="G68" s="425"/>
      <c r="H68" s="425"/>
      <c r="I68" s="437"/>
      <c r="J68" s="385"/>
      <c r="K68" s="385"/>
      <c r="L68" s="385"/>
      <c r="M68" s="385"/>
      <c r="N68" s="385"/>
      <c r="O68" s="385"/>
      <c r="P68" s="385"/>
      <c r="Q68" s="385"/>
      <c r="R68" s="385"/>
      <c r="S68" s="385"/>
    </row>
    <row r="69" spans="1:19" x14ac:dyDescent="0.25">
      <c r="A69" s="385">
        <v>2022</v>
      </c>
      <c r="B69" s="425">
        <f t="shared" si="4"/>
        <v>19462.320155749996</v>
      </c>
      <c r="C69" s="425">
        <f t="shared" si="4"/>
        <v>2064.6443077946828</v>
      </c>
      <c r="D69" s="425">
        <f t="shared" si="5"/>
        <v>1215.0493513186484</v>
      </c>
      <c r="E69" s="425"/>
      <c r="F69" s="425"/>
      <c r="G69" s="425"/>
      <c r="H69" s="425"/>
      <c r="I69" s="437"/>
      <c r="J69" s="385"/>
      <c r="K69" s="385"/>
      <c r="L69" s="385"/>
      <c r="M69" s="385"/>
      <c r="N69" s="385"/>
      <c r="O69" s="385"/>
      <c r="P69" s="385"/>
      <c r="Q69" s="385"/>
      <c r="R69" s="385"/>
      <c r="S69" s="385"/>
    </row>
    <row r="70" spans="1:19" x14ac:dyDescent="0.25">
      <c r="A70" s="385">
        <v>2023</v>
      </c>
      <c r="B70" s="425">
        <f t="shared" si="4"/>
        <v>20151.069757650002</v>
      </c>
      <c r="C70" s="425">
        <f t="shared" si="4"/>
        <v>2281.463323967826</v>
      </c>
      <c r="D70" s="425">
        <f t="shared" si="5"/>
        <v>1335.5970817480161</v>
      </c>
      <c r="E70" s="425"/>
      <c r="F70" s="425"/>
      <c r="G70" s="425"/>
      <c r="H70" s="425"/>
      <c r="I70" s="437"/>
      <c r="J70" s="385"/>
      <c r="K70" s="385"/>
      <c r="L70" s="385"/>
      <c r="M70" s="385"/>
      <c r="N70" s="385"/>
      <c r="O70" s="385"/>
      <c r="P70" s="385"/>
      <c r="Q70" s="385"/>
      <c r="R70" s="385"/>
      <c r="S70" s="385"/>
    </row>
    <row r="71" spans="1:19" x14ac:dyDescent="0.25">
      <c r="A71" s="385">
        <v>2024</v>
      </c>
      <c r="B71" s="425">
        <f>B97/1000000</f>
        <v>20860.182516570003</v>
      </c>
      <c r="C71" s="425">
        <f>+C97/1000000</f>
        <v>2353.5427890157002</v>
      </c>
      <c r="D71" s="425">
        <f t="shared" si="5"/>
        <v>1364.743320015818</v>
      </c>
      <c r="E71" s="425"/>
      <c r="F71" s="425"/>
      <c r="G71" s="425"/>
      <c r="H71" s="425"/>
      <c r="I71" s="437"/>
      <c r="J71" s="385"/>
      <c r="K71" s="385"/>
      <c r="L71" s="385"/>
      <c r="M71" s="385"/>
      <c r="N71" s="385"/>
      <c r="O71" s="385"/>
      <c r="P71" s="385"/>
      <c r="Q71" s="385"/>
      <c r="R71" s="385"/>
      <c r="S71" s="385"/>
    </row>
    <row r="72" spans="1:19" x14ac:dyDescent="0.25">
      <c r="A72" s="385"/>
      <c r="B72" s="385"/>
      <c r="C72" s="385"/>
      <c r="D72" s="385"/>
      <c r="E72" s="385"/>
      <c r="F72" s="385"/>
      <c r="G72" s="385"/>
      <c r="H72" s="385"/>
      <c r="I72" s="385"/>
      <c r="J72" s="385"/>
      <c r="K72" s="385"/>
      <c r="L72" s="385"/>
      <c r="M72" s="385"/>
      <c r="N72" s="385"/>
      <c r="O72" s="385"/>
      <c r="P72" s="385"/>
      <c r="Q72" s="385"/>
      <c r="R72" s="385"/>
      <c r="S72" s="385"/>
    </row>
    <row r="73" spans="1:19" ht="45" x14ac:dyDescent="0.25">
      <c r="A73" s="435" t="s">
        <v>587</v>
      </c>
      <c r="B73" s="436" t="s">
        <v>598</v>
      </c>
      <c r="C73" s="436" t="s">
        <v>599</v>
      </c>
      <c r="D73" s="385"/>
      <c r="E73" s="385"/>
      <c r="F73" s="385"/>
      <c r="G73" s="385"/>
      <c r="H73" s="385"/>
      <c r="I73" s="385"/>
      <c r="J73" s="385"/>
      <c r="K73" s="385"/>
      <c r="L73" s="385"/>
      <c r="M73" s="385"/>
      <c r="N73" s="385"/>
      <c r="O73" s="385"/>
      <c r="P73" s="385"/>
      <c r="Q73" s="385"/>
      <c r="R73" s="385"/>
      <c r="S73" s="385"/>
    </row>
    <row r="74" spans="1:19" x14ac:dyDescent="0.25">
      <c r="A74" s="385">
        <v>2014</v>
      </c>
      <c r="B74" s="437">
        <f t="shared" ref="B74:B83" si="6">+C61/B61</f>
        <v>0.10620841479725308</v>
      </c>
      <c r="C74" s="438">
        <f t="shared" ref="C74:C83" si="7">D61/B61</f>
        <v>5.1374802377152994E-2</v>
      </c>
      <c r="D74" s="385"/>
      <c r="E74" s="385"/>
      <c r="F74" s="385"/>
      <c r="G74" s="385"/>
      <c r="H74" s="385"/>
      <c r="I74" s="385"/>
      <c r="J74" s="385"/>
      <c r="K74" s="385"/>
      <c r="L74" s="385"/>
      <c r="M74" s="385"/>
      <c r="N74" s="385"/>
      <c r="O74" s="385"/>
      <c r="P74" s="385"/>
      <c r="Q74" s="385"/>
      <c r="R74" s="385"/>
      <c r="S74" s="385"/>
    </row>
    <row r="75" spans="1:19" x14ac:dyDescent="0.25">
      <c r="A75" s="385">
        <v>2015</v>
      </c>
      <c r="B75" s="437">
        <f t="shared" si="6"/>
        <v>0.10054156065587122</v>
      </c>
      <c r="C75" s="438">
        <f t="shared" si="7"/>
        <v>4.9763823052323575E-2</v>
      </c>
      <c r="D75" s="385"/>
      <c r="E75" s="385"/>
      <c r="F75" s="385"/>
      <c r="G75" s="385"/>
      <c r="H75" s="385"/>
      <c r="I75" s="385"/>
      <c r="J75" s="385"/>
      <c r="K75" s="385"/>
      <c r="L75" s="385"/>
      <c r="M75" s="385"/>
      <c r="N75" s="385"/>
      <c r="O75" s="385"/>
      <c r="P75" s="385"/>
      <c r="Q75" s="385"/>
      <c r="R75" s="385"/>
      <c r="S75" s="385"/>
    </row>
    <row r="76" spans="1:19" x14ac:dyDescent="0.25">
      <c r="A76" s="385">
        <v>2016</v>
      </c>
      <c r="B76" s="437">
        <f t="shared" si="6"/>
        <v>9.3308531422878357E-2</v>
      </c>
      <c r="C76" s="438">
        <f t="shared" si="7"/>
        <v>5.0685687355920786E-2</v>
      </c>
      <c r="D76" s="385"/>
      <c r="E76" s="385"/>
      <c r="F76" s="385"/>
      <c r="G76" s="385"/>
      <c r="H76" s="385"/>
      <c r="I76" s="385"/>
      <c r="J76" s="385"/>
      <c r="K76" s="385"/>
      <c r="L76" s="385"/>
      <c r="M76" s="385"/>
      <c r="N76" s="385"/>
      <c r="O76" s="385"/>
      <c r="P76" s="385"/>
      <c r="Q76" s="385"/>
      <c r="R76" s="385"/>
      <c r="S76" s="385"/>
    </row>
    <row r="77" spans="1:19" x14ac:dyDescent="0.25">
      <c r="A77" s="385">
        <v>2017</v>
      </c>
      <c r="B77" s="437">
        <f t="shared" si="6"/>
        <v>9.8678472055513361E-2</v>
      </c>
      <c r="C77" s="438">
        <f t="shared" si="7"/>
        <v>5.6582377395389953E-2</v>
      </c>
      <c r="D77" s="385"/>
      <c r="E77" s="385"/>
      <c r="F77" s="385"/>
      <c r="G77" s="385"/>
      <c r="H77" s="385"/>
      <c r="I77" s="385"/>
      <c r="J77" s="385"/>
      <c r="K77" s="385"/>
      <c r="L77" s="385"/>
      <c r="M77" s="385"/>
      <c r="N77" s="385"/>
      <c r="O77" s="385"/>
      <c r="P77" s="385"/>
      <c r="Q77" s="385"/>
      <c r="R77" s="385"/>
      <c r="S77" s="385"/>
    </row>
    <row r="78" spans="1:19" x14ac:dyDescent="0.25">
      <c r="A78" s="385">
        <v>2018</v>
      </c>
      <c r="B78" s="437">
        <f t="shared" si="6"/>
        <v>0.1083059645415272</v>
      </c>
      <c r="C78" s="438">
        <f t="shared" si="7"/>
        <v>6.7282734226985441E-2</v>
      </c>
      <c r="D78" s="385"/>
      <c r="E78" s="385"/>
      <c r="F78" s="385"/>
      <c r="G78" s="385"/>
      <c r="H78" s="385"/>
      <c r="I78" s="385"/>
      <c r="J78" s="385"/>
      <c r="K78" s="385"/>
      <c r="L78" s="385"/>
      <c r="M78" s="385"/>
      <c r="N78" s="385"/>
      <c r="O78" s="385"/>
      <c r="P78" s="385"/>
      <c r="Q78" s="385"/>
      <c r="R78" s="385"/>
      <c r="S78" s="385"/>
    </row>
    <row r="79" spans="1:19" x14ac:dyDescent="0.25">
      <c r="A79" s="426">
        <v>2019</v>
      </c>
      <c r="B79" s="437">
        <f t="shared" si="6"/>
        <v>0.11240129144569644</v>
      </c>
      <c r="C79" s="438">
        <f t="shared" si="7"/>
        <v>7.3666124159730187E-2</v>
      </c>
      <c r="D79" s="385"/>
      <c r="E79" s="385"/>
      <c r="F79" s="385"/>
      <c r="G79" s="385"/>
      <c r="H79" s="385"/>
      <c r="I79" s="385"/>
      <c r="J79" s="385"/>
      <c r="K79" s="385"/>
      <c r="L79" s="385"/>
      <c r="M79" s="385"/>
      <c r="N79" s="385"/>
      <c r="O79" s="385"/>
      <c r="P79" s="385"/>
      <c r="Q79" s="385"/>
      <c r="R79" s="385"/>
      <c r="S79" s="385"/>
    </row>
    <row r="80" spans="1:19" x14ac:dyDescent="0.25">
      <c r="A80" s="385">
        <v>2020</v>
      </c>
      <c r="B80" s="437">
        <f t="shared" si="6"/>
        <v>0.11328343960549368</v>
      </c>
      <c r="C80" s="438">
        <f t="shared" si="7"/>
        <v>7.2127739745272174E-2</v>
      </c>
      <c r="D80" s="385"/>
      <c r="E80" s="385"/>
      <c r="F80" s="385"/>
      <c r="G80" s="385"/>
      <c r="H80" s="385"/>
      <c r="I80" s="385"/>
      <c r="J80" s="385"/>
      <c r="K80" s="385"/>
      <c r="L80" s="385"/>
      <c r="M80" s="385"/>
      <c r="N80" s="385"/>
      <c r="O80" s="385"/>
      <c r="P80" s="385"/>
      <c r="Q80" s="385"/>
      <c r="R80" s="385"/>
      <c r="S80" s="385"/>
    </row>
    <row r="81" spans="1:19" x14ac:dyDescent="0.25">
      <c r="A81" s="385">
        <v>2021</v>
      </c>
      <c r="B81" s="437">
        <f t="shared" si="6"/>
        <v>0.10713076094640465</v>
      </c>
      <c r="C81" s="438">
        <f t="shared" si="7"/>
        <v>6.6008562473146695E-2</v>
      </c>
      <c r="D81" s="385"/>
      <c r="E81" s="385"/>
      <c r="F81" s="385"/>
      <c r="G81" s="385"/>
      <c r="H81" s="385"/>
      <c r="I81" s="385"/>
      <c r="J81" s="385"/>
      <c r="K81" s="385"/>
      <c r="L81" s="385"/>
      <c r="M81" s="385"/>
      <c r="N81" s="385"/>
      <c r="O81" s="385"/>
      <c r="P81" s="385"/>
      <c r="Q81" s="385"/>
      <c r="R81" s="385"/>
      <c r="S81" s="385"/>
    </row>
    <row r="82" spans="1:19" x14ac:dyDescent="0.25">
      <c r="A82" s="385">
        <v>2022</v>
      </c>
      <c r="B82" s="437">
        <f t="shared" si="6"/>
        <v>0.10608418170454868</v>
      </c>
      <c r="C82" s="438">
        <f t="shared" si="7"/>
        <v>6.2430858273579019E-2</v>
      </c>
      <c r="D82" s="385"/>
      <c r="E82" s="385"/>
      <c r="F82" s="385"/>
      <c r="G82" s="385"/>
      <c r="H82" s="385"/>
      <c r="I82" s="385"/>
      <c r="J82" s="385"/>
      <c r="K82" s="385"/>
      <c r="L82" s="385"/>
      <c r="M82" s="385"/>
      <c r="N82" s="385"/>
      <c r="O82" s="385"/>
      <c r="P82" s="385"/>
      <c r="Q82" s="385"/>
      <c r="R82" s="385"/>
      <c r="S82" s="385"/>
    </row>
    <row r="83" spans="1:19" x14ac:dyDescent="0.25">
      <c r="A83" s="385">
        <v>2023</v>
      </c>
      <c r="B83" s="437">
        <f t="shared" si="6"/>
        <v>0.11321797559167836</v>
      </c>
      <c r="C83" s="438">
        <f t="shared" si="7"/>
        <v>6.6279214841235903E-2</v>
      </c>
      <c r="D83" s="385"/>
      <c r="E83" s="385"/>
      <c r="F83" s="385"/>
      <c r="G83" s="385"/>
      <c r="H83" s="385"/>
      <c r="I83" s="385"/>
      <c r="J83" s="385"/>
      <c r="K83" s="385"/>
      <c r="L83" s="385"/>
      <c r="M83" s="385"/>
      <c r="N83" s="385"/>
      <c r="O83" s="385"/>
      <c r="P83" s="385"/>
      <c r="Q83" s="385"/>
      <c r="R83" s="385"/>
      <c r="S83" s="385"/>
    </row>
    <row r="84" spans="1:19" x14ac:dyDescent="0.25">
      <c r="A84" s="385">
        <v>2024</v>
      </c>
      <c r="B84" s="437">
        <f>+C71/B71</f>
        <v>0.11282464988722872</v>
      </c>
      <c r="C84" s="438">
        <f>D71/B71</f>
        <v>6.5423364293756905E-2</v>
      </c>
      <c r="D84" s="385"/>
      <c r="E84" s="385"/>
      <c r="F84" s="385"/>
      <c r="G84" s="385"/>
      <c r="H84" s="385"/>
      <c r="I84" s="385"/>
      <c r="J84" s="385"/>
      <c r="K84" s="385"/>
      <c r="L84" s="385"/>
      <c r="M84" s="385"/>
      <c r="N84" s="385"/>
      <c r="O84" s="385"/>
      <c r="P84" s="385"/>
      <c r="Q84" s="385"/>
      <c r="R84" s="385"/>
      <c r="S84" s="385"/>
    </row>
    <row r="85" spans="1:19" x14ac:dyDescent="0.25">
      <c r="A85" s="385"/>
      <c r="B85" s="385"/>
      <c r="C85" s="385"/>
      <c r="D85" s="385"/>
      <c r="E85" s="385"/>
      <c r="F85" s="385"/>
      <c r="G85" s="385"/>
      <c r="H85" s="385"/>
      <c r="I85" s="385"/>
      <c r="J85" s="385"/>
      <c r="K85" s="385"/>
      <c r="L85" s="385"/>
      <c r="M85" s="385"/>
      <c r="N85" s="385"/>
      <c r="O85" s="385"/>
      <c r="P85" s="385"/>
      <c r="Q85" s="385"/>
      <c r="R85" s="385"/>
      <c r="S85" s="385"/>
    </row>
    <row r="86" spans="1:19" ht="75" x14ac:dyDescent="0.25">
      <c r="A86" s="423" t="s">
        <v>587</v>
      </c>
      <c r="B86" s="439" t="s">
        <v>600</v>
      </c>
      <c r="C86" s="439" t="s">
        <v>601</v>
      </c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5"/>
      <c r="P86" s="385"/>
      <c r="Q86" s="385"/>
      <c r="R86" s="385"/>
      <c r="S86" s="385"/>
    </row>
    <row r="87" spans="1:19" x14ac:dyDescent="0.25">
      <c r="A87" s="385">
        <v>2014</v>
      </c>
      <c r="B87" s="440">
        <v>14105523690</v>
      </c>
      <c r="C87" s="440">
        <v>1498125311</v>
      </c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5"/>
      <c r="P87" s="385"/>
      <c r="Q87" s="385"/>
      <c r="R87" s="385"/>
      <c r="S87" s="385"/>
    </row>
    <row r="88" spans="1:19" x14ac:dyDescent="0.25">
      <c r="A88" s="389">
        <v>2015</v>
      </c>
      <c r="B88" s="441">
        <v>14693452601.719999</v>
      </c>
      <c r="C88" s="442">
        <v>1477302656</v>
      </c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5"/>
      <c r="P88" s="385"/>
      <c r="Q88" s="385"/>
      <c r="R88" s="385"/>
      <c r="S88" s="385"/>
    </row>
    <row r="89" spans="1:19" x14ac:dyDescent="0.25">
      <c r="A89" s="389">
        <v>2016</v>
      </c>
      <c r="B89" s="441">
        <v>16329405720.936335</v>
      </c>
      <c r="C89" s="442">
        <v>1523672866.8289177</v>
      </c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5"/>
      <c r="P89" s="385"/>
      <c r="Q89" s="385"/>
      <c r="R89" s="385"/>
      <c r="S89" s="385"/>
    </row>
    <row r="90" spans="1:19" x14ac:dyDescent="0.25">
      <c r="A90" s="389">
        <v>2017</v>
      </c>
      <c r="B90" s="443">
        <v>15834408260</v>
      </c>
      <c r="C90" s="443">
        <v>1562515213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25">
      <c r="A91" s="389">
        <v>2018</v>
      </c>
      <c r="B91" s="444">
        <v>16143540167.628906</v>
      </c>
      <c r="C91" s="444">
        <v>1748441688.9699364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25">
      <c r="A92" s="426">
        <v>2019</v>
      </c>
      <c r="B92" s="444">
        <v>16778744994.412516</v>
      </c>
      <c r="C92" s="444">
        <v>1885952606.2099812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25">
      <c r="A93" s="389">
        <v>2020</v>
      </c>
      <c r="B93" s="441">
        <v>17148098364.309999</v>
      </c>
      <c r="C93" s="441">
        <v>1942595565.4023769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25">
      <c r="A94" s="389">
        <v>2021</v>
      </c>
      <c r="B94" s="441">
        <v>18226100701.77</v>
      </c>
      <c r="C94" s="441">
        <v>1952576037.2664199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25">
      <c r="A95" s="385">
        <v>2022</v>
      </c>
      <c r="B95" s="384">
        <v>19462320155.749996</v>
      </c>
      <c r="C95" s="384">
        <v>2064644307.7946827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25">
      <c r="A96" s="385">
        <v>2023</v>
      </c>
      <c r="B96" s="384">
        <v>20151069757.650002</v>
      </c>
      <c r="C96" s="384">
        <v>2281463323.9678259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25">
      <c r="A97" s="385">
        <v>2024</v>
      </c>
      <c r="B97" s="384">
        <f>'Attachment III-All'!D110</f>
        <v>20860182516.570004</v>
      </c>
      <c r="C97" s="384">
        <f>'CB Table 1'!B13</f>
        <v>2353542789.0157003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25">
      <c r="A98" s="8"/>
      <c r="B98" s="445"/>
      <c r="C98" s="445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100" spans="1:19" x14ac:dyDescent="0.25">
      <c r="C100" s="446"/>
    </row>
    <row r="101" spans="1:19" x14ac:dyDescent="0.25">
      <c r="C101" s="446"/>
    </row>
    <row r="102" spans="1:19" x14ac:dyDescent="0.25">
      <c r="C102" s="446"/>
    </row>
    <row r="103" spans="1:19" x14ac:dyDescent="0.25">
      <c r="C103" s="447"/>
    </row>
    <row r="104" spans="1:19" x14ac:dyDescent="0.25">
      <c r="C104" s="448"/>
    </row>
    <row r="106" spans="1:19" x14ac:dyDescent="0.25">
      <c r="C106" s="446"/>
    </row>
    <row r="107" spans="1:19" x14ac:dyDescent="0.25">
      <c r="C107" s="446"/>
    </row>
    <row r="109" spans="1:19" x14ac:dyDescent="0.25">
      <c r="C109" s="447"/>
    </row>
    <row r="110" spans="1:19" x14ac:dyDescent="0.25">
      <c r="C110" s="448"/>
    </row>
    <row r="114" spans="1:9" ht="18.75" x14ac:dyDescent="0.3">
      <c r="A114" s="449"/>
      <c r="B114" s="450"/>
      <c r="D114" s="451"/>
      <c r="E114" s="451"/>
      <c r="F114" s="451"/>
      <c r="G114" s="451"/>
      <c r="H114" s="451"/>
      <c r="I114" s="452"/>
    </row>
    <row r="115" spans="1:9" x14ac:dyDescent="0.25">
      <c r="B115" s="450"/>
      <c r="D115" s="453"/>
      <c r="E115" s="453"/>
      <c r="F115" s="453"/>
      <c r="G115" s="453"/>
      <c r="H115" s="453"/>
    </row>
    <row r="116" spans="1:9" x14ac:dyDescent="0.25">
      <c r="B116" s="450"/>
      <c r="D116" s="453"/>
      <c r="E116" s="453"/>
      <c r="F116" s="453"/>
      <c r="G116" s="453"/>
      <c r="H116" s="453"/>
      <c r="I116" s="453"/>
    </row>
    <row r="117" spans="1:9" x14ac:dyDescent="0.25">
      <c r="B117" s="450"/>
      <c r="D117" s="446"/>
      <c r="E117" s="446"/>
      <c r="F117" s="446"/>
      <c r="G117" s="446"/>
      <c r="H117" s="446"/>
      <c r="I117" s="446"/>
    </row>
    <row r="118" spans="1:9" ht="17.25" x14ac:dyDescent="0.4">
      <c r="B118" s="450"/>
      <c r="D118" s="454"/>
      <c r="E118" s="454"/>
      <c r="F118" s="454"/>
      <c r="G118" s="454"/>
      <c r="H118" s="454"/>
      <c r="I118" s="454"/>
    </row>
    <row r="119" spans="1:9" x14ac:dyDescent="0.25">
      <c r="A119" s="455"/>
      <c r="B119" s="456"/>
      <c r="C119" s="455"/>
      <c r="D119" s="457"/>
      <c r="E119" s="457"/>
      <c r="F119" s="457"/>
      <c r="G119" s="457"/>
      <c r="H119" s="457"/>
      <c r="I119" s="457"/>
    </row>
    <row r="120" spans="1:9" x14ac:dyDescent="0.25">
      <c r="B120" s="450"/>
      <c r="D120" s="453"/>
      <c r="E120" s="453"/>
      <c r="F120" s="453"/>
      <c r="G120" s="453"/>
      <c r="H120" s="453"/>
    </row>
    <row r="121" spans="1:9" x14ac:dyDescent="0.25">
      <c r="D121" s="446"/>
      <c r="E121" s="446"/>
      <c r="F121" s="446"/>
      <c r="G121" s="446"/>
      <c r="H121" s="446"/>
    </row>
    <row r="122" spans="1:9" x14ac:dyDescent="0.25">
      <c r="A122" s="458"/>
      <c r="D122" s="446"/>
      <c r="E122" s="446"/>
      <c r="F122" s="446"/>
      <c r="G122" s="446"/>
      <c r="H122" s="446"/>
    </row>
    <row r="123" spans="1:9" x14ac:dyDescent="0.25">
      <c r="D123" s="446"/>
      <c r="E123" s="446"/>
      <c r="F123" s="446"/>
      <c r="G123" s="446"/>
      <c r="H123" s="446"/>
    </row>
    <row r="124" spans="1:9" x14ac:dyDescent="0.25">
      <c r="D124" s="446"/>
      <c r="E124" s="446"/>
      <c r="F124" s="446"/>
      <c r="G124" s="446"/>
      <c r="H124" s="446"/>
    </row>
    <row r="125" spans="1:9" x14ac:dyDescent="0.25">
      <c r="D125" s="446"/>
      <c r="E125" s="446"/>
      <c r="F125" s="446"/>
      <c r="G125" s="446"/>
      <c r="H125" s="446"/>
    </row>
    <row r="126" spans="1:9" ht="17.25" x14ac:dyDescent="0.4">
      <c r="D126" s="454"/>
      <c r="E126" s="454"/>
      <c r="F126" s="454"/>
      <c r="G126" s="454"/>
      <c r="H126" s="454"/>
    </row>
    <row r="127" spans="1:9" ht="17.25" x14ac:dyDescent="0.4">
      <c r="A127" s="455"/>
      <c r="B127" s="455"/>
      <c r="C127" s="455"/>
      <c r="D127" s="459"/>
      <c r="E127" s="459"/>
      <c r="F127" s="459"/>
      <c r="G127" s="459"/>
      <c r="H127" s="459"/>
      <c r="I127" s="460"/>
    </row>
    <row r="128" spans="1:9" x14ac:dyDescent="0.25">
      <c r="A128" s="455"/>
      <c r="B128" s="455"/>
      <c r="C128" s="455"/>
      <c r="D128" s="455"/>
      <c r="E128" s="455"/>
      <c r="F128" s="455"/>
      <c r="G128" s="455"/>
      <c r="H128" s="455"/>
      <c r="I128" s="461"/>
    </row>
    <row r="129" spans="1:9" ht="17.25" x14ac:dyDescent="0.4">
      <c r="D129" s="462"/>
      <c r="E129" s="462"/>
      <c r="F129" s="462"/>
      <c r="G129" s="462"/>
      <c r="H129" s="462"/>
      <c r="I129" s="463"/>
    </row>
    <row r="132" spans="1:9" ht="17.25" x14ac:dyDescent="0.4">
      <c r="D132" s="464"/>
      <c r="E132" s="464"/>
      <c r="F132" s="464"/>
      <c r="G132" s="464"/>
      <c r="H132" s="464"/>
      <c r="I132" s="460"/>
    </row>
    <row r="134" spans="1:9" ht="17.25" x14ac:dyDescent="0.4">
      <c r="D134" s="465"/>
      <c r="E134" s="465"/>
      <c r="F134" s="465"/>
      <c r="G134" s="465"/>
      <c r="H134" s="465"/>
      <c r="I134" s="465"/>
    </row>
    <row r="136" spans="1:9" ht="17.25" x14ac:dyDescent="0.4">
      <c r="D136" s="460"/>
      <c r="E136" s="460"/>
      <c r="F136" s="460"/>
      <c r="G136" s="460"/>
      <c r="H136" s="460"/>
      <c r="I136" s="460"/>
    </row>
    <row r="138" spans="1:9" ht="18.75" x14ac:dyDescent="0.3">
      <c r="A138" s="466"/>
      <c r="B138" s="466"/>
      <c r="C138" s="466"/>
      <c r="D138" s="467"/>
      <c r="E138" s="467"/>
      <c r="F138" s="467"/>
      <c r="G138" s="467"/>
      <c r="H138" s="467"/>
      <c r="I138" s="467"/>
    </row>
  </sheetData>
  <pageMargins left="0.7" right="0.7" top="0.75" bottom="0.75" header="0.3" footer="0.3"/>
  <pageSetup scale="46" fitToHeight="0" orientation="landscape" horizontalDpi="1200" verticalDpi="1200" r:id="rId1"/>
  <rowBreaks count="1" manualBreakCount="1">
    <brk id="37" max="16383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82B7F-522B-41C7-889A-E7ECD7F4E84B}">
  <dimension ref="A1:J159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262" customWidth="1"/>
    <col min="5" max="5" width="21.140625" style="262" customWidth="1"/>
    <col min="6" max="6" width="21.140625" style="8" customWidth="1"/>
    <col min="7" max="7" width="19.85546875" style="8" customWidth="1"/>
    <col min="8" max="8" width="17.5703125" style="262" customWidth="1"/>
    <col min="9" max="9" width="11.85546875" customWidth="1"/>
    <col min="10" max="16384" width="9" style="8"/>
  </cols>
  <sheetData>
    <row r="1" spans="1:8" ht="18" customHeight="1" x14ac:dyDescent="0.25">
      <c r="C1" s="9"/>
      <c r="D1" s="261"/>
      <c r="E1" s="261"/>
      <c r="F1" s="9"/>
      <c r="G1" s="9"/>
      <c r="H1" s="261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230</v>
      </c>
      <c r="D5" s="632"/>
      <c r="E5" s="632"/>
      <c r="F5" s="13"/>
    </row>
    <row r="6" spans="1:8" ht="18" customHeight="1" x14ac:dyDescent="0.25">
      <c r="B6" s="11" t="s">
        <v>405</v>
      </c>
      <c r="C6" s="646">
        <v>210058</v>
      </c>
      <c r="D6" s="646"/>
      <c r="E6" s="646"/>
      <c r="F6" s="15"/>
    </row>
    <row r="7" spans="1:8" ht="18" customHeight="1" x14ac:dyDescent="0.25">
      <c r="B7" s="11" t="s">
        <v>406</v>
      </c>
      <c r="C7" s="111">
        <v>665</v>
      </c>
      <c r="D7" s="263"/>
      <c r="E7" s="263"/>
      <c r="F7" s="17"/>
    </row>
    <row r="8" spans="1:8" ht="18" customHeight="1" x14ac:dyDescent="0.25">
      <c r="C8" s="18"/>
      <c r="D8" s="264"/>
      <c r="E8" s="264"/>
      <c r="F8" s="19"/>
    </row>
    <row r="9" spans="1:8" ht="18" customHeight="1" x14ac:dyDescent="0.25">
      <c r="B9" s="11" t="s">
        <v>407</v>
      </c>
      <c r="C9" s="632" t="s">
        <v>394</v>
      </c>
      <c r="D9" s="632"/>
      <c r="E9" s="632"/>
      <c r="F9" s="13"/>
    </row>
    <row r="10" spans="1:8" ht="18" customHeight="1" x14ac:dyDescent="0.25">
      <c r="B10" s="11" t="s">
        <v>408</v>
      </c>
      <c r="C10" s="647"/>
      <c r="D10" s="647"/>
      <c r="E10" s="647"/>
      <c r="F10" s="21"/>
    </row>
    <row r="11" spans="1:8" ht="18" customHeight="1" x14ac:dyDescent="0.25">
      <c r="B11" s="11" t="s">
        <v>409</v>
      </c>
      <c r="C11" s="631" t="s">
        <v>395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261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65" t="s">
        <v>0</v>
      </c>
      <c r="E16" s="265" t="s">
        <v>1</v>
      </c>
      <c r="F16" s="25" t="s">
        <v>2</v>
      </c>
      <c r="G16" s="25" t="s">
        <v>3</v>
      </c>
      <c r="H16" s="26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66">
        <v>1734627.2798999182</v>
      </c>
      <c r="E18" s="266"/>
      <c r="F18" s="27"/>
      <c r="G18" s="27">
        <v>1688744.5267175741</v>
      </c>
      <c r="H18" s="266">
        <v>45882.753182344139</v>
      </c>
    </row>
    <row r="19" spans="1:8" ht="45" customHeight="1" x14ac:dyDescent="0.25">
      <c r="A19" s="24" t="s">
        <v>244</v>
      </c>
      <c r="B19" s="9"/>
      <c r="C19" s="9"/>
      <c r="D19" s="265" t="s">
        <v>0</v>
      </c>
      <c r="E19" s="265" t="s">
        <v>1</v>
      </c>
      <c r="F19" s="25" t="s">
        <v>2</v>
      </c>
      <c r="G19" s="25" t="s">
        <v>3</v>
      </c>
      <c r="H19" s="26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212">
        <v>3438</v>
      </c>
      <c r="E21" s="267">
        <f>D21*$E$118</f>
        <v>2289.7080000000001</v>
      </c>
      <c r="F21" s="67"/>
      <c r="G21" s="61"/>
      <c r="H21" s="268">
        <f>(D21+E21)-F21-G21</f>
        <v>5727.7080000000005</v>
      </c>
    </row>
    <row r="22" spans="1:8" ht="18" customHeight="1" x14ac:dyDescent="0.25">
      <c r="A22" s="11" t="s">
        <v>9</v>
      </c>
      <c r="B22" s="8" t="s">
        <v>10</v>
      </c>
      <c r="D22" s="212"/>
      <c r="E22" s="267"/>
      <c r="F22" s="67"/>
      <c r="G22" s="61"/>
      <c r="H22" s="268">
        <f t="shared" ref="H22:H38" si="0">(D22+E22)-F22-G22</f>
        <v>0</v>
      </c>
    </row>
    <row r="23" spans="1:8" ht="18" customHeight="1" x14ac:dyDescent="0.25">
      <c r="A23" s="11" t="s">
        <v>527</v>
      </c>
      <c r="B23" s="46" t="s">
        <v>495</v>
      </c>
      <c r="C23" s="269"/>
      <c r="D23" s="212">
        <v>13750</v>
      </c>
      <c r="E23" s="267">
        <f t="shared" ref="E23:E26" si="1">D23*$E$118</f>
        <v>9157.5</v>
      </c>
      <c r="F23" s="67"/>
      <c r="G23" s="61"/>
      <c r="H23" s="268">
        <f t="shared" si="0"/>
        <v>22907.5</v>
      </c>
    </row>
    <row r="24" spans="1:8" ht="18" customHeight="1" x14ac:dyDescent="0.25">
      <c r="A24" s="11" t="s">
        <v>528</v>
      </c>
      <c r="B24" s="46" t="s">
        <v>496</v>
      </c>
      <c r="C24" s="269"/>
      <c r="D24" s="212">
        <v>4401</v>
      </c>
      <c r="E24" s="267">
        <f t="shared" si="1"/>
        <v>2931.0660000000003</v>
      </c>
      <c r="F24" s="67"/>
      <c r="G24" s="61"/>
      <c r="H24" s="268">
        <f t="shared" si="0"/>
        <v>7332.0660000000007</v>
      </c>
    </row>
    <row r="25" spans="1:8" ht="18" customHeight="1" x14ac:dyDescent="0.25">
      <c r="A25" s="11" t="s">
        <v>529</v>
      </c>
      <c r="B25" s="46" t="s">
        <v>497</v>
      </c>
      <c r="C25" s="269"/>
      <c r="D25" s="212">
        <v>25275</v>
      </c>
      <c r="E25" s="267">
        <f t="shared" si="1"/>
        <v>16833.150000000001</v>
      </c>
      <c r="F25" s="67"/>
      <c r="G25" s="61"/>
      <c r="H25" s="268">
        <f t="shared" si="0"/>
        <v>42108.15</v>
      </c>
    </row>
    <row r="26" spans="1:8" ht="18" customHeight="1" x14ac:dyDescent="0.25">
      <c r="A26" s="11" t="s">
        <v>530</v>
      </c>
      <c r="B26" s="46" t="s">
        <v>498</v>
      </c>
      <c r="C26" s="269"/>
      <c r="D26" s="212">
        <v>4132</v>
      </c>
      <c r="E26" s="267">
        <f t="shared" si="1"/>
        <v>2751.9120000000003</v>
      </c>
      <c r="F26" s="67"/>
      <c r="G26" s="61"/>
      <c r="H26" s="268">
        <f t="shared" si="0"/>
        <v>6883.9120000000003</v>
      </c>
    </row>
    <row r="27" spans="1:8" ht="18" customHeight="1" x14ac:dyDescent="0.25">
      <c r="A27" s="11" t="s">
        <v>11</v>
      </c>
      <c r="B27" s="8" t="s">
        <v>12</v>
      </c>
      <c r="D27" s="212"/>
      <c r="E27" s="267"/>
      <c r="F27" s="67"/>
      <c r="G27" s="61"/>
      <c r="H27" s="268">
        <f t="shared" si="0"/>
        <v>0</v>
      </c>
    </row>
    <row r="28" spans="1:8" ht="18" customHeight="1" x14ac:dyDescent="0.25">
      <c r="A28" s="11" t="s">
        <v>13</v>
      </c>
      <c r="B28" s="8" t="s">
        <v>14</v>
      </c>
      <c r="D28" s="212"/>
      <c r="E28" s="267"/>
      <c r="F28" s="67"/>
      <c r="G28" s="61"/>
      <c r="H28" s="268">
        <f t="shared" si="0"/>
        <v>0</v>
      </c>
    </row>
    <row r="29" spans="1:8" ht="18" customHeight="1" x14ac:dyDescent="0.25">
      <c r="A29" s="11" t="s">
        <v>15</v>
      </c>
      <c r="B29" s="8" t="s">
        <v>16</v>
      </c>
      <c r="D29" s="212"/>
      <c r="E29" s="267"/>
      <c r="F29" s="67"/>
      <c r="G29" s="61"/>
      <c r="H29" s="268">
        <f t="shared" si="0"/>
        <v>0</v>
      </c>
    </row>
    <row r="30" spans="1:8" ht="18" customHeight="1" x14ac:dyDescent="0.25">
      <c r="A30" s="11" t="s">
        <v>17</v>
      </c>
      <c r="B30" s="8" t="s">
        <v>18</v>
      </c>
      <c r="D30" s="212"/>
      <c r="E30" s="267"/>
      <c r="F30" s="67"/>
      <c r="G30" s="61"/>
      <c r="H30" s="268">
        <f t="shared" si="0"/>
        <v>0</v>
      </c>
    </row>
    <row r="31" spans="1:8" ht="18" customHeight="1" x14ac:dyDescent="0.25">
      <c r="A31" s="11" t="s">
        <v>19</v>
      </c>
      <c r="B31" s="8" t="s">
        <v>20</v>
      </c>
      <c r="D31" s="212"/>
      <c r="E31" s="267"/>
      <c r="F31" s="67"/>
      <c r="G31" s="61"/>
      <c r="H31" s="268">
        <f t="shared" si="0"/>
        <v>0</v>
      </c>
    </row>
    <row r="32" spans="1:8" ht="18" customHeight="1" x14ac:dyDescent="0.25">
      <c r="A32" s="11" t="s">
        <v>21</v>
      </c>
      <c r="B32" s="8" t="s">
        <v>22</v>
      </c>
      <c r="D32" s="212"/>
      <c r="E32" s="267"/>
      <c r="F32" s="67"/>
      <c r="G32" s="61"/>
      <c r="H32" s="268">
        <f t="shared" si="0"/>
        <v>0</v>
      </c>
    </row>
    <row r="33" spans="1:8" ht="18" customHeight="1" x14ac:dyDescent="0.25">
      <c r="A33" s="11" t="s">
        <v>23</v>
      </c>
      <c r="B33" s="8" t="s">
        <v>24</v>
      </c>
      <c r="D33" s="212"/>
      <c r="E33" s="267"/>
      <c r="F33" s="67"/>
      <c r="G33" s="61"/>
      <c r="H33" s="268">
        <f t="shared" si="0"/>
        <v>0</v>
      </c>
    </row>
    <row r="34" spans="1:8" ht="18" customHeight="1" x14ac:dyDescent="0.25">
      <c r="A34" s="11" t="s">
        <v>25</v>
      </c>
      <c r="B34" s="46" t="s">
        <v>499</v>
      </c>
      <c r="D34" s="212">
        <v>17146.757076923077</v>
      </c>
      <c r="E34" s="267">
        <f t="shared" ref="E34" si="2">D34*$E$118</f>
        <v>11419.740213230771</v>
      </c>
      <c r="F34" s="67"/>
      <c r="G34" s="61"/>
      <c r="H34" s="268">
        <f t="shared" si="0"/>
        <v>28566.497290153849</v>
      </c>
    </row>
    <row r="35" spans="1:8" ht="18" customHeight="1" x14ac:dyDescent="0.25">
      <c r="A35" s="11" t="s">
        <v>26</v>
      </c>
      <c r="B35" s="32"/>
      <c r="D35" s="212"/>
      <c r="E35" s="267"/>
      <c r="F35" s="67"/>
      <c r="G35" s="61"/>
      <c r="H35" s="268">
        <f t="shared" si="0"/>
        <v>0</v>
      </c>
    </row>
    <row r="36" spans="1:8" ht="18" customHeight="1" x14ac:dyDescent="0.25">
      <c r="A36" s="11" t="s">
        <v>27</v>
      </c>
      <c r="B36" s="32"/>
      <c r="D36" s="212"/>
      <c r="E36" s="267"/>
      <c r="F36" s="67"/>
      <c r="G36" s="61"/>
      <c r="H36" s="268">
        <f t="shared" si="0"/>
        <v>0</v>
      </c>
    </row>
    <row r="37" spans="1:8" ht="18" customHeight="1" x14ac:dyDescent="0.25">
      <c r="A37" s="11" t="s">
        <v>294</v>
      </c>
      <c r="B37" s="32"/>
      <c r="D37" s="212"/>
      <c r="E37" s="267"/>
      <c r="F37" s="67"/>
      <c r="G37" s="61"/>
      <c r="H37" s="268">
        <f t="shared" si="0"/>
        <v>0</v>
      </c>
    </row>
    <row r="38" spans="1:8" ht="18" customHeight="1" x14ac:dyDescent="0.25">
      <c r="A38" s="11" t="s">
        <v>28</v>
      </c>
      <c r="B38" s="32"/>
      <c r="D38" s="212"/>
      <c r="E38" s="267"/>
      <c r="F38" s="67"/>
      <c r="G38" s="61"/>
      <c r="H38" s="268">
        <f t="shared" si="0"/>
        <v>0</v>
      </c>
    </row>
    <row r="39" spans="1:8" ht="18" customHeight="1" x14ac:dyDescent="0.25">
      <c r="H39" s="270"/>
    </row>
    <row r="40" spans="1:8" ht="18" customHeight="1" x14ac:dyDescent="0.25">
      <c r="A40" s="26" t="s">
        <v>29</v>
      </c>
      <c r="B40" s="10" t="s">
        <v>247</v>
      </c>
      <c r="C40" s="10" t="s">
        <v>248</v>
      </c>
      <c r="D40" s="268">
        <v>68142.757076923081</v>
      </c>
      <c r="E40" s="268">
        <f>SUM(E21:E38)</f>
        <v>45383.076213230772</v>
      </c>
      <c r="F40" s="31">
        <f>SUM(F21:F38)</f>
        <v>0</v>
      </c>
      <c r="G40" s="31">
        <f>SUM(G21:G38)</f>
        <v>0</v>
      </c>
      <c r="H40" s="268">
        <f>SUM(H21:H38)</f>
        <v>113525.83329015385</v>
      </c>
    </row>
    <row r="41" spans="1:8" ht="18" customHeight="1" thickBot="1" x14ac:dyDescent="0.3">
      <c r="B41" s="10"/>
      <c r="D41" s="271"/>
      <c r="E41" s="271"/>
      <c r="F41" s="34"/>
      <c r="G41" s="34"/>
      <c r="H41" s="272"/>
    </row>
    <row r="42" spans="1:8" ht="42.75" customHeight="1" x14ac:dyDescent="0.25">
      <c r="D42" s="265" t="s">
        <v>0</v>
      </c>
      <c r="E42" s="265" t="s">
        <v>1</v>
      </c>
      <c r="F42" s="25" t="s">
        <v>2</v>
      </c>
      <c r="G42" s="25" t="s">
        <v>3</v>
      </c>
      <c r="H42" s="265" t="s">
        <v>4</v>
      </c>
    </row>
    <row r="43" spans="1:8" ht="18.75" customHeight="1" x14ac:dyDescent="0.25">
      <c r="A43" s="26" t="s">
        <v>249</v>
      </c>
      <c r="B43" s="10" t="s">
        <v>250</v>
      </c>
    </row>
    <row r="44" spans="1:8" ht="18" customHeight="1" x14ac:dyDescent="0.25">
      <c r="A44" s="11" t="s">
        <v>30</v>
      </c>
      <c r="B44" s="8" t="s">
        <v>31</v>
      </c>
      <c r="D44" s="212">
        <v>1584975</v>
      </c>
      <c r="E44" s="267">
        <f>D44*$E$118</f>
        <v>1055593.3500000001</v>
      </c>
      <c r="F44" s="67"/>
      <c r="G44" s="61"/>
      <c r="H44" s="268">
        <f>(D44+E44)-F44-G44</f>
        <v>2640568.35</v>
      </c>
    </row>
    <row r="45" spans="1:8" ht="18" customHeight="1" x14ac:dyDescent="0.25">
      <c r="A45" s="11" t="s">
        <v>32</v>
      </c>
      <c r="B45" s="8" t="s">
        <v>33</v>
      </c>
      <c r="D45" s="212">
        <v>75858.375</v>
      </c>
      <c r="E45" s="267">
        <f t="shared" ref="E45:E46" si="3">D45*$E$118</f>
        <v>50521.677750000003</v>
      </c>
      <c r="F45" s="67"/>
      <c r="G45" s="61"/>
      <c r="H45" s="268">
        <f t="shared" ref="H45:H51" si="4">(D45+E45)-F45-G45</f>
        <v>126380.05275</v>
      </c>
    </row>
    <row r="46" spans="1:8" ht="18" customHeight="1" x14ac:dyDescent="0.25">
      <c r="A46" s="11" t="s">
        <v>34</v>
      </c>
      <c r="B46" s="8" t="s">
        <v>35</v>
      </c>
      <c r="D46" s="212">
        <v>1791768</v>
      </c>
      <c r="E46" s="267">
        <f t="shared" si="3"/>
        <v>1193317.4880000001</v>
      </c>
      <c r="F46" s="67"/>
      <c r="G46" s="61"/>
      <c r="H46" s="268">
        <f t="shared" si="4"/>
        <v>2985085.4879999999</v>
      </c>
    </row>
    <row r="47" spans="1:8" ht="18" customHeight="1" x14ac:dyDescent="0.25">
      <c r="A47" s="11" t="s">
        <v>36</v>
      </c>
      <c r="B47" s="8" t="s">
        <v>37</v>
      </c>
      <c r="D47" s="212"/>
      <c r="E47" s="267"/>
      <c r="F47" s="67"/>
      <c r="G47" s="61"/>
      <c r="H47" s="268">
        <f t="shared" si="4"/>
        <v>0</v>
      </c>
    </row>
    <row r="48" spans="1:8" ht="18" customHeight="1" x14ac:dyDescent="0.25">
      <c r="A48" s="11" t="s">
        <v>38</v>
      </c>
      <c r="B48" s="32"/>
      <c r="D48" s="273"/>
      <c r="E48" s="274"/>
      <c r="F48" s="86"/>
      <c r="G48" s="85"/>
      <c r="H48" s="268">
        <f t="shared" si="4"/>
        <v>0</v>
      </c>
    </row>
    <row r="49" spans="1:8" ht="18" customHeight="1" x14ac:dyDescent="0.25">
      <c r="A49" s="11" t="s">
        <v>39</v>
      </c>
      <c r="B49" s="32"/>
      <c r="D49" s="212"/>
      <c r="E49" s="267"/>
      <c r="F49" s="67"/>
      <c r="G49" s="61"/>
      <c r="H49" s="268">
        <f t="shared" si="4"/>
        <v>0</v>
      </c>
    </row>
    <row r="50" spans="1:8" ht="18" customHeight="1" x14ac:dyDescent="0.25">
      <c r="A50" s="11" t="s">
        <v>40</v>
      </c>
      <c r="B50" s="32"/>
      <c r="D50" s="212"/>
      <c r="E50" s="267"/>
      <c r="F50" s="67"/>
      <c r="G50" s="61"/>
      <c r="H50" s="268">
        <f t="shared" si="4"/>
        <v>0</v>
      </c>
    </row>
    <row r="51" spans="1:8" ht="18" customHeight="1" x14ac:dyDescent="0.25">
      <c r="A51" s="11" t="s">
        <v>251</v>
      </c>
      <c r="B51" s="32"/>
      <c r="D51" s="212"/>
      <c r="E51" s="267"/>
      <c r="F51" s="67"/>
      <c r="G51" s="61"/>
      <c r="H51" s="268">
        <f t="shared" si="4"/>
        <v>0</v>
      </c>
    </row>
    <row r="53" spans="1:8" ht="18" customHeight="1" x14ac:dyDescent="0.25">
      <c r="A53" s="26" t="s">
        <v>41</v>
      </c>
      <c r="B53" s="10" t="s">
        <v>252</v>
      </c>
      <c r="C53" s="10" t="s">
        <v>248</v>
      </c>
      <c r="D53" s="268">
        <v>3452601.375</v>
      </c>
      <c r="E53" s="268">
        <f t="shared" ref="E53:H53" si="5">SUM(E44:E51)</f>
        <v>2299432.5157500003</v>
      </c>
      <c r="F53" s="31">
        <f>SUM(F44:F51)</f>
        <v>0</v>
      </c>
      <c r="G53" s="31">
        <f t="shared" si="5"/>
        <v>0</v>
      </c>
      <c r="H53" s="268">
        <f t="shared" si="5"/>
        <v>5752033.8907500003</v>
      </c>
    </row>
    <row r="54" spans="1:8" ht="18" customHeight="1" thickBot="1" x14ac:dyDescent="0.3">
      <c r="D54" s="271"/>
      <c r="E54" s="271"/>
      <c r="F54" s="38"/>
      <c r="G54" s="38"/>
      <c r="H54" s="271"/>
    </row>
    <row r="55" spans="1:8" ht="42.75" customHeight="1" x14ac:dyDescent="0.25">
      <c r="D55" s="265" t="s">
        <v>0</v>
      </c>
      <c r="E55" s="265" t="s">
        <v>1</v>
      </c>
      <c r="F55" s="25" t="s">
        <v>2</v>
      </c>
      <c r="G55" s="25" t="s">
        <v>3</v>
      </c>
      <c r="H55" s="265" t="s">
        <v>4</v>
      </c>
    </row>
    <row r="56" spans="1:8" ht="18" customHeight="1" x14ac:dyDescent="0.25">
      <c r="A56" s="26" t="s">
        <v>253</v>
      </c>
      <c r="B56" s="39" t="s">
        <v>254</v>
      </c>
    </row>
    <row r="57" spans="1:8" ht="18" customHeight="1" x14ac:dyDescent="0.25">
      <c r="A57" s="11" t="s">
        <v>42</v>
      </c>
      <c r="B57" s="41" t="s">
        <v>43</v>
      </c>
      <c r="D57" s="212"/>
      <c r="E57" s="256"/>
      <c r="F57" s="76"/>
      <c r="G57" s="76"/>
      <c r="H57" s="268">
        <f>(D57+E57)-F57-G57</f>
        <v>0</v>
      </c>
    </row>
    <row r="58" spans="1:8" ht="18" customHeight="1" x14ac:dyDescent="0.25">
      <c r="A58" s="11" t="s">
        <v>44</v>
      </c>
      <c r="B58" s="41" t="s">
        <v>500</v>
      </c>
      <c r="D58" s="212">
        <v>2023932.4410000001</v>
      </c>
      <c r="E58" s="267">
        <f t="shared" ref="E58:E62" si="6">D58*$E$118</f>
        <v>1347939.0057060001</v>
      </c>
      <c r="F58" s="67"/>
      <c r="G58" s="61">
        <v>788907</v>
      </c>
      <c r="H58" s="268">
        <f t="shared" ref="H58:H66" si="7">(D58+E58)-F58-G58</f>
        <v>2582964.4467060002</v>
      </c>
    </row>
    <row r="59" spans="1:8" ht="18" customHeight="1" x14ac:dyDescent="0.25">
      <c r="A59" s="11" t="s">
        <v>45</v>
      </c>
      <c r="B59" s="42" t="s">
        <v>231</v>
      </c>
      <c r="D59" s="212">
        <v>4538</v>
      </c>
      <c r="E59" s="267">
        <f t="shared" si="6"/>
        <v>3022.308</v>
      </c>
      <c r="F59" s="67"/>
      <c r="G59" s="61"/>
      <c r="H59" s="268">
        <f t="shared" si="7"/>
        <v>7560.308</v>
      </c>
    </row>
    <row r="60" spans="1:8" ht="18" customHeight="1" x14ac:dyDescent="0.25">
      <c r="A60" s="11" t="s">
        <v>46</v>
      </c>
      <c r="B60" s="41" t="s">
        <v>232</v>
      </c>
      <c r="D60" s="212">
        <v>61000</v>
      </c>
      <c r="E60" s="267">
        <f t="shared" si="6"/>
        <v>40626</v>
      </c>
      <c r="F60" s="67"/>
      <c r="G60" s="61"/>
      <c r="H60" s="268">
        <f t="shared" si="7"/>
        <v>101626</v>
      </c>
    </row>
    <row r="61" spans="1:8" ht="18" customHeight="1" x14ac:dyDescent="0.25">
      <c r="A61" s="11" t="s">
        <v>47</v>
      </c>
      <c r="B61" s="41" t="s">
        <v>501</v>
      </c>
      <c r="D61" s="212">
        <v>7998</v>
      </c>
      <c r="E61" s="267">
        <f t="shared" si="6"/>
        <v>5326.6680000000006</v>
      </c>
      <c r="F61" s="67"/>
      <c r="G61" s="61"/>
      <c r="H61" s="268">
        <f t="shared" si="7"/>
        <v>13324.668000000001</v>
      </c>
    </row>
    <row r="62" spans="1:8" ht="18" customHeight="1" x14ac:dyDescent="0.25">
      <c r="A62" s="11" t="s">
        <v>48</v>
      </c>
      <c r="B62" s="41" t="s">
        <v>502</v>
      </c>
      <c r="D62" s="212">
        <v>3826</v>
      </c>
      <c r="E62" s="267">
        <f t="shared" si="6"/>
        <v>2548.116</v>
      </c>
      <c r="F62" s="67"/>
      <c r="G62" s="61"/>
      <c r="H62" s="268">
        <f>(D62+E62)-F62-G62</f>
        <v>6374.116</v>
      </c>
    </row>
    <row r="63" spans="1:8" ht="18" customHeight="1" x14ac:dyDescent="0.25">
      <c r="A63" s="11" t="s">
        <v>49</v>
      </c>
      <c r="B63" s="43"/>
      <c r="D63" s="275"/>
      <c r="E63" s="276"/>
      <c r="F63" s="89"/>
      <c r="G63" s="88"/>
      <c r="H63" s="268">
        <f t="shared" si="7"/>
        <v>0</v>
      </c>
    </row>
    <row r="64" spans="1:8" ht="18" customHeight="1" x14ac:dyDescent="0.25">
      <c r="A64" s="11" t="s">
        <v>50</v>
      </c>
      <c r="B64" s="46"/>
      <c r="C64" s="19"/>
      <c r="D64" s="256"/>
      <c r="E64" s="256"/>
      <c r="F64" s="76"/>
      <c r="G64" s="76"/>
      <c r="H64" s="268">
        <f t="shared" si="7"/>
        <v>0</v>
      </c>
    </row>
    <row r="65" spans="1:10" ht="18" customHeight="1" x14ac:dyDescent="0.25">
      <c r="A65" s="11" t="s">
        <v>51</v>
      </c>
      <c r="B65" s="46"/>
      <c r="C65" s="19"/>
      <c r="D65" s="256"/>
      <c r="E65" s="256"/>
      <c r="F65" s="76"/>
      <c r="G65" s="76"/>
      <c r="H65" s="268">
        <f t="shared" si="7"/>
        <v>0</v>
      </c>
    </row>
    <row r="66" spans="1:10" ht="18" customHeight="1" x14ac:dyDescent="0.25">
      <c r="A66" s="11" t="s">
        <v>52</v>
      </c>
      <c r="B66" s="46"/>
      <c r="C66" s="19"/>
      <c r="D66" s="256"/>
      <c r="E66" s="256"/>
      <c r="F66" s="76"/>
      <c r="G66" s="76"/>
      <c r="H66" s="268">
        <f t="shared" si="7"/>
        <v>0</v>
      </c>
    </row>
    <row r="67" spans="1:10" ht="18" customHeight="1" x14ac:dyDescent="0.25">
      <c r="A67" s="11"/>
      <c r="E67" s="277"/>
      <c r="F67" s="48"/>
    </row>
    <row r="68" spans="1:10" ht="18" customHeight="1" x14ac:dyDescent="0.25">
      <c r="A68" s="11" t="s">
        <v>53</v>
      </c>
      <c r="B68" s="10" t="s">
        <v>256</v>
      </c>
      <c r="C68" s="10" t="s">
        <v>248</v>
      </c>
      <c r="D68" s="268">
        <v>2101294.4410000001</v>
      </c>
      <c r="E68" s="268">
        <f t="shared" ref="E68:G68" si="8">SUM(E57:E66)</f>
        <v>1399462.0977060001</v>
      </c>
      <c r="F68" s="31">
        <f t="shared" si="8"/>
        <v>0</v>
      </c>
      <c r="G68" s="31">
        <f t="shared" si="8"/>
        <v>788907</v>
      </c>
      <c r="H68" s="268">
        <f>SUM(H57:H66)</f>
        <v>2711849.5387060004</v>
      </c>
    </row>
    <row r="69" spans="1:10" ht="18" customHeight="1" x14ac:dyDescent="0.25">
      <c r="D69" s="278"/>
      <c r="E69" s="278"/>
      <c r="F69" s="49"/>
      <c r="G69" s="49"/>
      <c r="H69" s="278"/>
    </row>
    <row r="70" spans="1:10" ht="42.75" customHeight="1" x14ac:dyDescent="0.25">
      <c r="D70" s="265" t="s">
        <v>0</v>
      </c>
      <c r="E70" s="265" t="s">
        <v>1</v>
      </c>
      <c r="F70" s="25" t="s">
        <v>2</v>
      </c>
      <c r="G70" s="25" t="s">
        <v>3</v>
      </c>
      <c r="H70" s="265" t="s">
        <v>4</v>
      </c>
    </row>
    <row r="71" spans="1:10" ht="18" customHeight="1" x14ac:dyDescent="0.25">
      <c r="A71" s="26" t="s">
        <v>257</v>
      </c>
      <c r="B71" s="10" t="s">
        <v>258</v>
      </c>
      <c r="D71" s="279"/>
      <c r="E71" s="279"/>
      <c r="F71" s="48"/>
      <c r="G71" s="50"/>
      <c r="H71" s="279"/>
    </row>
    <row r="72" spans="1:10" ht="18" customHeight="1" x14ac:dyDescent="0.25">
      <c r="A72" s="11" t="s">
        <v>54</v>
      </c>
      <c r="B72" s="8" t="s">
        <v>55</v>
      </c>
      <c r="D72" s="212"/>
      <c r="E72" s="267"/>
      <c r="F72" s="67"/>
      <c r="G72" s="90"/>
      <c r="H72" s="268">
        <f>(D72+E72)-F72-G72</f>
        <v>0</v>
      </c>
      <c r="J72" s="51"/>
    </row>
    <row r="73" spans="1:10" ht="18" customHeight="1" x14ac:dyDescent="0.25">
      <c r="A73" s="11" t="s">
        <v>56</v>
      </c>
      <c r="B73" s="8" t="s">
        <v>57</v>
      </c>
      <c r="D73" s="212"/>
      <c r="E73" s="267"/>
      <c r="F73" s="67"/>
      <c r="G73" s="90"/>
      <c r="H73" s="268">
        <f t="shared" ref="H73:H76" si="9">(D73+E73)-F73-G73</f>
        <v>0</v>
      </c>
    </row>
    <row r="74" spans="1:10" ht="18" customHeight="1" x14ac:dyDescent="0.25">
      <c r="A74" s="11" t="s">
        <v>58</v>
      </c>
      <c r="B74" s="41"/>
      <c r="C74" s="10"/>
      <c r="D74" s="275"/>
      <c r="E74" s="267"/>
      <c r="F74" s="89"/>
      <c r="G74" s="88"/>
      <c r="H74" s="268">
        <f t="shared" si="9"/>
        <v>0</v>
      </c>
    </row>
    <row r="75" spans="1:10" ht="18" customHeight="1" x14ac:dyDescent="0.25">
      <c r="A75" s="11" t="s">
        <v>259</v>
      </c>
      <c r="B75" s="41"/>
      <c r="C75" s="10"/>
      <c r="D75" s="275"/>
      <c r="E75" s="267"/>
      <c r="F75" s="89"/>
      <c r="G75" s="88"/>
      <c r="H75" s="268">
        <f t="shared" si="9"/>
        <v>0</v>
      </c>
    </row>
    <row r="76" spans="1:10" ht="18" customHeight="1" x14ac:dyDescent="0.25">
      <c r="A76" s="11" t="s">
        <v>260</v>
      </c>
      <c r="B76" s="42"/>
      <c r="C76" s="10"/>
      <c r="D76" s="212"/>
      <c r="E76" s="267"/>
      <c r="F76" s="67"/>
      <c r="G76" s="61"/>
      <c r="H76" s="268">
        <f t="shared" si="9"/>
        <v>0</v>
      </c>
    </row>
    <row r="77" spans="1:10" ht="18" customHeight="1" x14ac:dyDescent="0.25">
      <c r="A77" s="11"/>
      <c r="C77" s="10"/>
      <c r="D77" s="280"/>
      <c r="E77" s="279"/>
      <c r="F77" s="48"/>
      <c r="G77" s="52"/>
      <c r="H77" s="279"/>
    </row>
    <row r="78" spans="1:10" ht="18" customHeight="1" x14ac:dyDescent="0.25">
      <c r="A78" s="26" t="s">
        <v>59</v>
      </c>
      <c r="B78" s="10" t="s">
        <v>261</v>
      </c>
      <c r="C78" s="10" t="s">
        <v>248</v>
      </c>
      <c r="D78" s="268">
        <v>0</v>
      </c>
      <c r="E78" s="281">
        <f t="shared" ref="E78:H78" si="10">SUM(E72:E76)</f>
        <v>0</v>
      </c>
      <c r="F78" s="53">
        <f t="shared" si="10"/>
        <v>0</v>
      </c>
      <c r="G78" s="31">
        <f t="shared" si="10"/>
        <v>0</v>
      </c>
      <c r="H78" s="268">
        <f t="shared" si="10"/>
        <v>0</v>
      </c>
    </row>
    <row r="79" spans="1:10" ht="42.75" customHeight="1" x14ac:dyDescent="0.25">
      <c r="D79" s="265" t="s">
        <v>0</v>
      </c>
      <c r="E79" s="265" t="s">
        <v>1</v>
      </c>
      <c r="F79" s="25" t="s">
        <v>2</v>
      </c>
      <c r="G79" s="25" t="s">
        <v>3</v>
      </c>
      <c r="H79" s="265" t="s">
        <v>4</v>
      </c>
    </row>
    <row r="80" spans="1:10" ht="18" customHeight="1" x14ac:dyDescent="0.25">
      <c r="A80" s="26" t="s">
        <v>262</v>
      </c>
      <c r="B80" s="10" t="s">
        <v>60</v>
      </c>
    </row>
    <row r="81" spans="1:8" ht="18" customHeight="1" x14ac:dyDescent="0.25">
      <c r="A81" s="11" t="s">
        <v>61</v>
      </c>
      <c r="B81" s="8" t="s">
        <v>62</v>
      </c>
      <c r="D81" s="212"/>
      <c r="E81" s="282"/>
      <c r="F81" s="86"/>
      <c r="G81" s="61"/>
      <c r="H81" s="268">
        <f>(D81-F81-G81)</f>
        <v>0</v>
      </c>
    </row>
    <row r="82" spans="1:8" ht="18" customHeight="1" x14ac:dyDescent="0.25">
      <c r="A82" s="11" t="s">
        <v>63</v>
      </c>
      <c r="B82" s="8" t="s">
        <v>64</v>
      </c>
      <c r="D82" s="212"/>
      <c r="E82" s="282"/>
      <c r="F82" s="86"/>
      <c r="G82" s="61"/>
      <c r="H82" s="268">
        <f t="shared" ref="H82:H84" si="11">(D82-F82-G82)</f>
        <v>0</v>
      </c>
    </row>
    <row r="83" spans="1:8" ht="18" customHeight="1" x14ac:dyDescent="0.25">
      <c r="A83" s="11" t="s">
        <v>65</v>
      </c>
      <c r="B83" s="8" t="s">
        <v>66</v>
      </c>
      <c r="D83" s="212"/>
      <c r="E83" s="282"/>
      <c r="F83" s="86"/>
      <c r="G83" s="61"/>
      <c r="H83" s="268">
        <f t="shared" si="11"/>
        <v>0</v>
      </c>
    </row>
    <row r="84" spans="1:8" ht="18" customHeight="1" x14ac:dyDescent="0.25">
      <c r="A84" s="11" t="s">
        <v>67</v>
      </c>
      <c r="B84" s="8" t="s">
        <v>68</v>
      </c>
      <c r="D84" s="212"/>
      <c r="E84" s="282"/>
      <c r="F84" s="86"/>
      <c r="G84" s="61"/>
      <c r="H84" s="268">
        <f t="shared" si="11"/>
        <v>0</v>
      </c>
    </row>
    <row r="85" spans="1:8" ht="18" customHeight="1" x14ac:dyDescent="0.25">
      <c r="A85" s="11"/>
      <c r="H85" s="283"/>
    </row>
    <row r="86" spans="1:8" ht="18" customHeight="1" x14ac:dyDescent="0.25">
      <c r="A86" s="11" t="s">
        <v>69</v>
      </c>
      <c r="B86" s="10" t="s">
        <v>263</v>
      </c>
      <c r="C86" s="10" t="s">
        <v>248</v>
      </c>
      <c r="D86" s="268">
        <v>0</v>
      </c>
      <c r="E86" s="284"/>
      <c r="F86" s="31">
        <f t="shared" ref="F86:H86" si="12">SUM(F81:F84)</f>
        <v>0</v>
      </c>
      <c r="G86" s="31">
        <f t="shared" si="12"/>
        <v>0</v>
      </c>
      <c r="H86" s="268">
        <f t="shared" si="12"/>
        <v>0</v>
      </c>
    </row>
    <row r="87" spans="1:8" ht="18" customHeight="1" thickBot="1" x14ac:dyDescent="0.3">
      <c r="A87" s="11"/>
      <c r="D87" s="271"/>
      <c r="E87" s="271"/>
      <c r="F87" s="38"/>
      <c r="G87" s="38"/>
      <c r="H87" s="271"/>
    </row>
    <row r="88" spans="1:8" ht="42.75" customHeight="1" x14ac:dyDescent="0.25">
      <c r="D88" s="265" t="s">
        <v>0</v>
      </c>
      <c r="E88" s="265" t="s">
        <v>1</v>
      </c>
      <c r="F88" s="25" t="s">
        <v>2</v>
      </c>
      <c r="G88" s="25" t="s">
        <v>3</v>
      </c>
      <c r="H88" s="265" t="s">
        <v>4</v>
      </c>
    </row>
    <row r="89" spans="1:8" ht="18" customHeight="1" x14ac:dyDescent="0.25">
      <c r="A89" s="26" t="s">
        <v>264</v>
      </c>
      <c r="B89" s="10" t="s">
        <v>265</v>
      </c>
    </row>
    <row r="90" spans="1:8" ht="18" customHeight="1" x14ac:dyDescent="0.25">
      <c r="A90" s="11" t="s">
        <v>70</v>
      </c>
      <c r="B90" s="8" t="s">
        <v>71</v>
      </c>
      <c r="D90" s="212"/>
      <c r="E90" s="267"/>
      <c r="F90" s="67"/>
      <c r="G90" s="61"/>
      <c r="H90" s="268">
        <f>(D90+E90)-F90-G90</f>
        <v>0</v>
      </c>
    </row>
    <row r="91" spans="1:8" ht="18" customHeight="1" x14ac:dyDescent="0.25">
      <c r="A91" s="11" t="s">
        <v>72</v>
      </c>
      <c r="B91" s="8" t="s">
        <v>73</v>
      </c>
      <c r="D91" s="212"/>
      <c r="E91" s="267"/>
      <c r="F91" s="67"/>
      <c r="G91" s="61"/>
      <c r="H91" s="268">
        <f t="shared" ref="H91:H100" si="13">(D91+E91)-F91-G91</f>
        <v>0</v>
      </c>
    </row>
    <row r="92" spans="1:8" ht="18" customHeight="1" x14ac:dyDescent="0.25">
      <c r="A92" s="11" t="s">
        <v>74</v>
      </c>
      <c r="B92" s="8" t="s">
        <v>75</v>
      </c>
      <c r="D92" s="212"/>
      <c r="E92" s="267"/>
      <c r="F92" s="67"/>
      <c r="G92" s="61"/>
      <c r="H92" s="268">
        <f t="shared" si="13"/>
        <v>0</v>
      </c>
    </row>
    <row r="93" spans="1:8" ht="18" customHeight="1" x14ac:dyDescent="0.25">
      <c r="A93" s="11" t="s">
        <v>76</v>
      </c>
      <c r="B93" s="8" t="s">
        <v>77</v>
      </c>
      <c r="D93" s="212"/>
      <c r="E93" s="267"/>
      <c r="F93" s="67"/>
      <c r="G93" s="61"/>
      <c r="H93" s="268">
        <f t="shared" si="13"/>
        <v>0</v>
      </c>
    </row>
    <row r="94" spans="1:8" ht="18" customHeight="1" x14ac:dyDescent="0.25">
      <c r="A94" s="11" t="s">
        <v>78</v>
      </c>
      <c r="B94" s="8" t="s">
        <v>79</v>
      </c>
      <c r="D94" s="212"/>
      <c r="E94" s="267"/>
      <c r="F94" s="67"/>
      <c r="G94" s="61"/>
      <c r="H94" s="268">
        <f t="shared" si="13"/>
        <v>0</v>
      </c>
    </row>
    <row r="95" spans="1:8" ht="18" customHeight="1" x14ac:dyDescent="0.25">
      <c r="A95" s="11" t="s">
        <v>80</v>
      </c>
      <c r="B95" s="8" t="s">
        <v>81</v>
      </c>
      <c r="D95" s="212"/>
      <c r="E95" s="267"/>
      <c r="F95" s="67"/>
      <c r="G95" s="61"/>
      <c r="H95" s="268">
        <f t="shared" si="13"/>
        <v>0</v>
      </c>
    </row>
    <row r="96" spans="1:8" ht="18" customHeight="1" x14ac:dyDescent="0.25">
      <c r="A96" s="11" t="s">
        <v>82</v>
      </c>
      <c r="B96" s="8" t="s">
        <v>83</v>
      </c>
      <c r="D96" s="285"/>
      <c r="E96" s="267"/>
      <c r="F96" s="93"/>
      <c r="G96" s="92"/>
      <c r="H96" s="268">
        <f t="shared" si="13"/>
        <v>0</v>
      </c>
    </row>
    <row r="97" spans="1:8" ht="18" customHeight="1" x14ac:dyDescent="0.25">
      <c r="A97" s="11" t="s">
        <v>84</v>
      </c>
      <c r="B97" s="8" t="s">
        <v>85</v>
      </c>
      <c r="D97" s="212"/>
      <c r="E97" s="267"/>
      <c r="F97" s="67"/>
      <c r="G97" s="61"/>
      <c r="H97" s="268">
        <f t="shared" si="13"/>
        <v>0</v>
      </c>
    </row>
    <row r="98" spans="1:8" ht="18" customHeight="1" x14ac:dyDescent="0.25">
      <c r="A98" s="11" t="s">
        <v>86</v>
      </c>
      <c r="B98" s="41"/>
      <c r="D98" s="212"/>
      <c r="E98" s="267"/>
      <c r="F98" s="67"/>
      <c r="G98" s="61"/>
      <c r="H98" s="268">
        <f t="shared" si="13"/>
        <v>0</v>
      </c>
    </row>
    <row r="99" spans="1:8" ht="18" customHeight="1" x14ac:dyDescent="0.25">
      <c r="A99" s="11" t="s">
        <v>87</v>
      </c>
      <c r="B99" s="41"/>
      <c r="D99" s="212"/>
      <c r="E99" s="267"/>
      <c r="F99" s="67"/>
      <c r="G99" s="61"/>
      <c r="H99" s="268">
        <f t="shared" si="13"/>
        <v>0</v>
      </c>
    </row>
    <row r="100" spans="1:8" ht="18" customHeight="1" x14ac:dyDescent="0.25">
      <c r="A100" s="11" t="s">
        <v>266</v>
      </c>
      <c r="B100" s="41"/>
      <c r="D100" s="212"/>
      <c r="E100" s="267"/>
      <c r="F100" s="67"/>
      <c r="G100" s="61"/>
      <c r="H100" s="268">
        <f t="shared" si="13"/>
        <v>0</v>
      </c>
    </row>
    <row r="101" spans="1:8" ht="18" customHeight="1" x14ac:dyDescent="0.25">
      <c r="A101" s="11"/>
    </row>
    <row r="102" spans="1:8" ht="18" customHeight="1" x14ac:dyDescent="0.25">
      <c r="A102" s="26" t="s">
        <v>88</v>
      </c>
      <c r="B102" s="10" t="s">
        <v>267</v>
      </c>
      <c r="C102" s="10" t="s">
        <v>248</v>
      </c>
      <c r="D102" s="268">
        <v>0</v>
      </c>
      <c r="E102" s="268">
        <f t="shared" ref="E102:H102" si="14">SUM(E90:E100)</f>
        <v>0</v>
      </c>
      <c r="F102" s="31">
        <f t="shared" si="14"/>
        <v>0</v>
      </c>
      <c r="G102" s="31">
        <f t="shared" si="14"/>
        <v>0</v>
      </c>
      <c r="H102" s="268">
        <f t="shared" si="14"/>
        <v>0</v>
      </c>
    </row>
    <row r="103" spans="1:8" ht="18" customHeight="1" thickBot="1" x14ac:dyDescent="0.3">
      <c r="B103" s="10"/>
      <c r="D103" s="271"/>
      <c r="E103" s="271"/>
      <c r="F103" s="38"/>
      <c r="G103" s="38"/>
      <c r="H103" s="271"/>
    </row>
    <row r="104" spans="1:8" ht="42.75" customHeight="1" x14ac:dyDescent="0.25">
      <c r="D104" s="265" t="s">
        <v>0</v>
      </c>
      <c r="E104" s="265" t="s">
        <v>1</v>
      </c>
      <c r="F104" s="25" t="s">
        <v>2</v>
      </c>
      <c r="G104" s="25" t="s">
        <v>3</v>
      </c>
      <c r="H104" s="265" t="s">
        <v>4</v>
      </c>
    </row>
    <row r="105" spans="1:8" ht="18" customHeight="1" x14ac:dyDescent="0.25">
      <c r="A105" s="26" t="s">
        <v>268</v>
      </c>
      <c r="B105" s="10" t="s">
        <v>269</v>
      </c>
    </row>
    <row r="106" spans="1:8" ht="18" customHeight="1" x14ac:dyDescent="0.25">
      <c r="A106" s="11" t="s">
        <v>89</v>
      </c>
      <c r="B106" s="8" t="s">
        <v>90</v>
      </c>
      <c r="D106" s="212">
        <v>82815.565384615387</v>
      </c>
      <c r="E106" s="267">
        <f t="shared" ref="E106" si="15">D106*$E$118</f>
        <v>55155.166546153851</v>
      </c>
      <c r="F106" s="67"/>
      <c r="G106" s="61"/>
      <c r="H106" s="268">
        <f>(D106+E106)-F106-G106</f>
        <v>137970.73193076922</v>
      </c>
    </row>
    <row r="107" spans="1:8" ht="18" customHeight="1" x14ac:dyDescent="0.25">
      <c r="A107" s="11" t="s">
        <v>91</v>
      </c>
      <c r="B107" s="8" t="s">
        <v>92</v>
      </c>
      <c r="D107" s="212"/>
      <c r="E107" s="267"/>
      <c r="F107" s="67"/>
      <c r="G107" s="61"/>
      <c r="H107" s="268">
        <f t="shared" ref="H107:H110" si="16">(D107+E107)-F107-G107</f>
        <v>0</v>
      </c>
    </row>
    <row r="108" spans="1:8" ht="18" customHeight="1" x14ac:dyDescent="0.25">
      <c r="A108" s="11" t="s">
        <v>93</v>
      </c>
      <c r="B108" s="41"/>
      <c r="D108" s="212"/>
      <c r="E108" s="267"/>
      <c r="F108" s="67"/>
      <c r="G108" s="61"/>
      <c r="H108" s="268">
        <f t="shared" si="16"/>
        <v>0</v>
      </c>
    </row>
    <row r="109" spans="1:8" ht="18" customHeight="1" x14ac:dyDescent="0.25">
      <c r="A109" s="11" t="s">
        <v>94</v>
      </c>
      <c r="B109" s="41"/>
      <c r="D109" s="212"/>
      <c r="E109" s="267"/>
      <c r="F109" s="67"/>
      <c r="G109" s="61"/>
      <c r="H109" s="268">
        <f t="shared" si="16"/>
        <v>0</v>
      </c>
    </row>
    <row r="110" spans="1:8" ht="18" customHeight="1" x14ac:dyDescent="0.25">
      <c r="A110" s="11" t="s">
        <v>270</v>
      </c>
      <c r="B110" s="41"/>
      <c r="D110" s="212"/>
      <c r="E110" s="267"/>
      <c r="F110" s="67"/>
      <c r="G110" s="61"/>
      <c r="H110" s="268">
        <f t="shared" si="16"/>
        <v>0</v>
      </c>
    </row>
    <row r="111" spans="1:8" ht="18" customHeight="1" x14ac:dyDescent="0.25">
      <c r="B111" s="10"/>
    </row>
    <row r="112" spans="1:8" ht="18" customHeight="1" x14ac:dyDescent="0.25">
      <c r="A112" s="26" t="s">
        <v>95</v>
      </c>
      <c r="B112" s="10" t="s">
        <v>271</v>
      </c>
      <c r="C112" s="10" t="s">
        <v>248</v>
      </c>
      <c r="D112" s="268">
        <f t="shared" ref="D112:H112" si="17">SUM(D106:D110)</f>
        <v>82815.565384615387</v>
      </c>
      <c r="E112" s="268">
        <f t="shared" si="17"/>
        <v>55155.166546153851</v>
      </c>
      <c r="F112" s="31">
        <f t="shared" si="17"/>
        <v>0</v>
      </c>
      <c r="G112" s="31">
        <f t="shared" si="17"/>
        <v>0</v>
      </c>
      <c r="H112" s="268">
        <f t="shared" si="17"/>
        <v>137970.73193076922</v>
      </c>
    </row>
    <row r="113" spans="1:8" ht="18" customHeight="1" thickBot="1" x14ac:dyDescent="0.3">
      <c r="A113" s="58"/>
      <c r="B113" s="59"/>
      <c r="C113" s="60"/>
      <c r="D113" s="271"/>
      <c r="E113" s="271"/>
      <c r="F113" s="38"/>
      <c r="G113" s="38"/>
      <c r="H113" s="271"/>
    </row>
    <row r="114" spans="1:8" ht="26.25" x14ac:dyDescent="0.25">
      <c r="A114" s="26" t="s">
        <v>272</v>
      </c>
      <c r="B114" s="10" t="s">
        <v>273</v>
      </c>
      <c r="F114" s="25"/>
      <c r="G114" s="25" t="s">
        <v>274</v>
      </c>
      <c r="H114" s="265" t="s">
        <v>4</v>
      </c>
    </row>
    <row r="115" spans="1:8" ht="18" customHeight="1" x14ac:dyDescent="0.25">
      <c r="A115" s="26" t="s">
        <v>96</v>
      </c>
      <c r="B115" s="10" t="s">
        <v>97</v>
      </c>
      <c r="E115" s="286" t="s">
        <v>275</v>
      </c>
      <c r="F115" s="61">
        <v>1357000</v>
      </c>
      <c r="G115" s="61"/>
      <c r="H115" s="268">
        <f>F115-G115</f>
        <v>1357000</v>
      </c>
    </row>
    <row r="116" spans="1:8" ht="18" customHeight="1" x14ac:dyDescent="0.25">
      <c r="B116" s="10"/>
      <c r="D116" s="286"/>
    </row>
    <row r="117" spans="1:8" ht="18" customHeight="1" x14ac:dyDescent="0.25">
      <c r="A117" s="26"/>
      <c r="B117" s="10" t="s">
        <v>276</v>
      </c>
    </row>
    <row r="118" spans="1:8" ht="18" customHeight="1" x14ac:dyDescent="0.25">
      <c r="A118" s="11" t="s">
        <v>277</v>
      </c>
      <c r="B118" s="8" t="s">
        <v>278</v>
      </c>
      <c r="D118" s="287" t="s">
        <v>279</v>
      </c>
      <c r="E118" s="223">
        <v>0.66600000000000004</v>
      </c>
      <c r="F118" s="62" t="s">
        <v>280</v>
      </c>
      <c r="G118" s="63">
        <v>0.106</v>
      </c>
    </row>
    <row r="119" spans="1:8" ht="18" customHeight="1" x14ac:dyDescent="0.25">
      <c r="A119" s="11"/>
      <c r="B119" s="10"/>
      <c r="F119" s="19"/>
    </row>
    <row r="120" spans="1:8" ht="18" customHeight="1" x14ac:dyDescent="0.25">
      <c r="A120" s="11" t="s">
        <v>281</v>
      </c>
      <c r="B120" s="10" t="s">
        <v>282</v>
      </c>
      <c r="F120" s="19"/>
    </row>
    <row r="121" spans="1:8" ht="18" customHeight="1" x14ac:dyDescent="0.25">
      <c r="A121" s="11" t="s">
        <v>98</v>
      </c>
      <c r="B121" s="8" t="s">
        <v>99</v>
      </c>
      <c r="E121" s="212">
        <v>124908000</v>
      </c>
      <c r="F121" s="64"/>
    </row>
    <row r="122" spans="1:8" ht="18" customHeight="1" x14ac:dyDescent="0.25">
      <c r="A122" s="11" t="s">
        <v>100</v>
      </c>
      <c r="B122" s="8" t="s">
        <v>101</v>
      </c>
      <c r="E122" s="212">
        <v>1388000</v>
      </c>
      <c r="F122" s="64"/>
    </row>
    <row r="123" spans="1:8" ht="18" customHeight="1" x14ac:dyDescent="0.25">
      <c r="A123" s="11" t="s">
        <v>102</v>
      </c>
      <c r="B123" s="10" t="s">
        <v>103</v>
      </c>
      <c r="E123" s="268">
        <f>SUM(E121:E122)</f>
        <v>126296000</v>
      </c>
      <c r="F123" s="65"/>
    </row>
    <row r="124" spans="1:8" ht="18" customHeight="1" x14ac:dyDescent="0.25">
      <c r="A124" s="11"/>
      <c r="B124" s="10"/>
      <c r="F124" s="19"/>
    </row>
    <row r="125" spans="1:8" ht="18" customHeight="1" x14ac:dyDescent="0.25">
      <c r="A125" s="11" t="s">
        <v>104</v>
      </c>
      <c r="B125" s="10" t="s">
        <v>105</v>
      </c>
      <c r="E125" s="212">
        <v>129865000</v>
      </c>
      <c r="F125" s="64"/>
    </row>
    <row r="126" spans="1:8" ht="18" customHeight="1" x14ac:dyDescent="0.25">
      <c r="A126" s="11"/>
      <c r="F126" s="19"/>
    </row>
    <row r="127" spans="1:8" ht="18" customHeight="1" x14ac:dyDescent="0.25">
      <c r="A127" s="11" t="s">
        <v>106</v>
      </c>
      <c r="B127" s="10" t="s">
        <v>107</v>
      </c>
      <c r="E127" s="212">
        <f>E123-E125</f>
        <v>-3569000</v>
      </c>
      <c r="F127" s="64"/>
    </row>
    <row r="128" spans="1:8" ht="18" customHeight="1" x14ac:dyDescent="0.25">
      <c r="A128" s="11"/>
      <c r="F128" s="19"/>
    </row>
    <row r="129" spans="1:8" ht="18" customHeight="1" x14ac:dyDescent="0.25">
      <c r="A129" s="11" t="s">
        <v>108</v>
      </c>
      <c r="B129" s="10" t="s">
        <v>109</v>
      </c>
      <c r="E129" s="212">
        <v>6968000</v>
      </c>
      <c r="F129" s="64"/>
    </row>
    <row r="130" spans="1:8" ht="18" customHeight="1" x14ac:dyDescent="0.25">
      <c r="A130" s="11"/>
      <c r="F130" s="19"/>
    </row>
    <row r="131" spans="1:8" ht="18" customHeight="1" x14ac:dyDescent="0.25">
      <c r="A131" s="11" t="s">
        <v>110</v>
      </c>
      <c r="B131" s="10" t="s">
        <v>111</v>
      </c>
      <c r="E131" s="212">
        <f>E127+E129</f>
        <v>3399000</v>
      </c>
      <c r="F131" s="64"/>
    </row>
    <row r="132" spans="1:8" ht="18" customHeight="1" x14ac:dyDescent="0.25">
      <c r="A132" s="11"/>
    </row>
    <row r="133" spans="1:8" ht="42.75" customHeight="1" x14ac:dyDescent="0.25">
      <c r="D133" s="265" t="s">
        <v>0</v>
      </c>
      <c r="E133" s="265" t="s">
        <v>1</v>
      </c>
      <c r="F133" s="25" t="s">
        <v>2</v>
      </c>
      <c r="G133" s="25" t="s">
        <v>3</v>
      </c>
      <c r="H133" s="265" t="s">
        <v>4</v>
      </c>
    </row>
    <row r="134" spans="1:8" ht="18" customHeight="1" x14ac:dyDescent="0.25">
      <c r="A134" s="26" t="s">
        <v>283</v>
      </c>
      <c r="B134" s="10" t="s">
        <v>284</v>
      </c>
    </row>
    <row r="135" spans="1:8" ht="18" customHeight="1" x14ac:dyDescent="0.25">
      <c r="A135" s="11" t="s">
        <v>112</v>
      </c>
      <c r="B135" s="8" t="s">
        <v>113</v>
      </c>
      <c r="D135" s="212"/>
      <c r="E135" s="267"/>
      <c r="F135" s="67"/>
      <c r="G135" s="61"/>
      <c r="H135" s="268">
        <f>(D135+E135)-F135-G135</f>
        <v>0</v>
      </c>
    </row>
    <row r="136" spans="1:8" ht="18" customHeight="1" x14ac:dyDescent="0.25">
      <c r="A136" s="11" t="s">
        <v>114</v>
      </c>
      <c r="B136" s="8" t="s">
        <v>115</v>
      </c>
      <c r="D136" s="212"/>
      <c r="E136" s="267"/>
      <c r="F136" s="67"/>
      <c r="G136" s="61"/>
      <c r="H136" s="268">
        <f t="shared" ref="H136:H139" si="18">(D136+E136)-F136-G136</f>
        <v>0</v>
      </c>
    </row>
    <row r="137" spans="1:8" ht="18" customHeight="1" x14ac:dyDescent="0.25">
      <c r="A137" s="11" t="s">
        <v>285</v>
      </c>
      <c r="B137" s="32"/>
      <c r="D137" s="212"/>
      <c r="E137" s="267"/>
      <c r="F137" s="67"/>
      <c r="G137" s="61"/>
      <c r="H137" s="268">
        <f t="shared" si="18"/>
        <v>0</v>
      </c>
    </row>
    <row r="138" spans="1:8" ht="18" customHeight="1" x14ac:dyDescent="0.25">
      <c r="A138" s="11" t="s">
        <v>286</v>
      </c>
      <c r="B138" s="32"/>
      <c r="D138" s="212"/>
      <c r="E138" s="267"/>
      <c r="F138" s="67"/>
      <c r="G138" s="61"/>
      <c r="H138" s="268">
        <f t="shared" si="18"/>
        <v>0</v>
      </c>
    </row>
    <row r="139" spans="1:8" ht="18" customHeight="1" x14ac:dyDescent="0.25">
      <c r="A139" s="11" t="s">
        <v>287</v>
      </c>
      <c r="B139" s="32"/>
      <c r="D139" s="212"/>
      <c r="E139" s="267"/>
      <c r="F139" s="67"/>
      <c r="G139" s="61"/>
      <c r="H139" s="268">
        <f t="shared" si="18"/>
        <v>0</v>
      </c>
    </row>
    <row r="140" spans="1:8" ht="18" customHeight="1" x14ac:dyDescent="0.25">
      <c r="A140" s="26"/>
    </row>
    <row r="141" spans="1:8" ht="18" customHeight="1" x14ac:dyDescent="0.25">
      <c r="A141" s="26" t="s">
        <v>116</v>
      </c>
      <c r="B141" s="10" t="s">
        <v>288</v>
      </c>
      <c r="D141" s="268">
        <f t="shared" ref="D141:H141" si="19">SUM(D135:D139)</f>
        <v>0</v>
      </c>
      <c r="E141" s="268">
        <f t="shared" si="19"/>
        <v>0</v>
      </c>
      <c r="F141" s="31">
        <f t="shared" si="19"/>
        <v>0</v>
      </c>
      <c r="G141" s="31">
        <f t="shared" si="19"/>
        <v>0</v>
      </c>
      <c r="H141" s="268">
        <f t="shared" si="19"/>
        <v>0</v>
      </c>
    </row>
    <row r="142" spans="1:8" ht="18" customHeight="1" x14ac:dyDescent="0.25">
      <c r="A142" s="8"/>
    </row>
    <row r="143" spans="1:8" ht="42.75" customHeight="1" x14ac:dyDescent="0.25">
      <c r="D143" s="265" t="s">
        <v>0</v>
      </c>
      <c r="E143" s="265" t="s">
        <v>1</v>
      </c>
      <c r="F143" s="25" t="s">
        <v>2</v>
      </c>
      <c r="G143" s="25" t="s">
        <v>3</v>
      </c>
      <c r="H143" s="265" t="s">
        <v>4</v>
      </c>
    </row>
    <row r="144" spans="1:8" ht="18" customHeight="1" x14ac:dyDescent="0.25">
      <c r="A144" s="26" t="s">
        <v>289</v>
      </c>
      <c r="B144" s="10" t="s">
        <v>117</v>
      </c>
    </row>
    <row r="145" spans="1:8" ht="18" customHeight="1" x14ac:dyDescent="0.25">
      <c r="A145" s="11" t="s">
        <v>29</v>
      </c>
      <c r="B145" s="10" t="s">
        <v>118</v>
      </c>
      <c r="D145" s="288">
        <f t="shared" ref="D145:H145" si="20">D40</f>
        <v>68142.757076923081</v>
      </c>
      <c r="E145" s="288">
        <f t="shared" si="20"/>
        <v>45383.076213230772</v>
      </c>
      <c r="F145" s="68">
        <f>F40</f>
        <v>0</v>
      </c>
      <c r="G145" s="68">
        <f t="shared" si="20"/>
        <v>0</v>
      </c>
      <c r="H145" s="288">
        <f t="shared" si="20"/>
        <v>113525.83329015385</v>
      </c>
    </row>
    <row r="146" spans="1:8" ht="18" customHeight="1" x14ac:dyDescent="0.25">
      <c r="A146" s="11" t="s">
        <v>41</v>
      </c>
      <c r="B146" s="10" t="s">
        <v>119</v>
      </c>
      <c r="D146" s="288">
        <f t="shared" ref="D146:H146" si="21">D53</f>
        <v>3452601.375</v>
      </c>
      <c r="E146" s="288">
        <f t="shared" si="21"/>
        <v>2299432.5157500003</v>
      </c>
      <c r="F146" s="68">
        <f>F53</f>
        <v>0</v>
      </c>
      <c r="G146" s="68">
        <f t="shared" si="21"/>
        <v>0</v>
      </c>
      <c r="H146" s="288">
        <f t="shared" si="21"/>
        <v>5752033.8907500003</v>
      </c>
    </row>
    <row r="147" spans="1:8" ht="18" customHeight="1" x14ac:dyDescent="0.25">
      <c r="A147" s="11" t="s">
        <v>53</v>
      </c>
      <c r="B147" s="10" t="s">
        <v>120</v>
      </c>
      <c r="D147" s="288">
        <f t="shared" ref="D147:H147" si="22">D68</f>
        <v>2101294.4410000001</v>
      </c>
      <c r="E147" s="288">
        <f t="shared" si="22"/>
        <v>1399462.0977060001</v>
      </c>
      <c r="F147" s="68">
        <f>F68</f>
        <v>0</v>
      </c>
      <c r="G147" s="68">
        <f t="shared" si="22"/>
        <v>788907</v>
      </c>
      <c r="H147" s="288">
        <f t="shared" si="22"/>
        <v>2711849.5387060004</v>
      </c>
    </row>
    <row r="148" spans="1:8" ht="18" customHeight="1" x14ac:dyDescent="0.25">
      <c r="A148" s="11" t="s">
        <v>59</v>
      </c>
      <c r="B148" s="10" t="s">
        <v>121</v>
      </c>
      <c r="D148" s="288">
        <f t="shared" ref="D148:H148" si="23">D78</f>
        <v>0</v>
      </c>
      <c r="E148" s="288">
        <f t="shared" si="23"/>
        <v>0</v>
      </c>
      <c r="F148" s="68">
        <f>F78</f>
        <v>0</v>
      </c>
      <c r="G148" s="68">
        <f t="shared" si="23"/>
        <v>0</v>
      </c>
      <c r="H148" s="288">
        <f t="shared" si="23"/>
        <v>0</v>
      </c>
    </row>
    <row r="149" spans="1:8" ht="18" customHeight="1" x14ac:dyDescent="0.25">
      <c r="A149" s="11" t="s">
        <v>69</v>
      </c>
      <c r="B149" s="10" t="s">
        <v>122</v>
      </c>
      <c r="D149" s="288">
        <f t="shared" ref="D149:H149" si="24">D86</f>
        <v>0</v>
      </c>
      <c r="E149" s="288">
        <f t="shared" si="24"/>
        <v>0</v>
      </c>
      <c r="F149" s="68">
        <f>F86</f>
        <v>0</v>
      </c>
      <c r="G149" s="68">
        <f t="shared" si="24"/>
        <v>0</v>
      </c>
      <c r="H149" s="288">
        <f t="shared" si="24"/>
        <v>0</v>
      </c>
    </row>
    <row r="150" spans="1:8" ht="18" customHeight="1" x14ac:dyDescent="0.25">
      <c r="A150" s="11" t="s">
        <v>88</v>
      </c>
      <c r="B150" s="10" t="s">
        <v>123</v>
      </c>
      <c r="D150" s="288">
        <f t="shared" ref="D150:H150" si="25">D102</f>
        <v>0</v>
      </c>
      <c r="E150" s="288">
        <f t="shared" si="25"/>
        <v>0</v>
      </c>
      <c r="F150" s="68">
        <f>F102</f>
        <v>0</v>
      </c>
      <c r="G150" s="68">
        <f t="shared" si="25"/>
        <v>0</v>
      </c>
      <c r="H150" s="288">
        <f t="shared" si="25"/>
        <v>0</v>
      </c>
    </row>
    <row r="151" spans="1:8" ht="18" customHeight="1" x14ac:dyDescent="0.25">
      <c r="A151" s="11" t="s">
        <v>95</v>
      </c>
      <c r="B151" s="10" t="s">
        <v>124</v>
      </c>
      <c r="D151" s="268">
        <f t="shared" ref="D151:H151" si="26">D112</f>
        <v>82815.565384615387</v>
      </c>
      <c r="E151" s="268">
        <f t="shared" si="26"/>
        <v>55155.166546153851</v>
      </c>
      <c r="F151" s="31">
        <f>F112</f>
        <v>0</v>
      </c>
      <c r="G151" s="31">
        <f t="shared" si="26"/>
        <v>0</v>
      </c>
      <c r="H151" s="268">
        <f t="shared" si="26"/>
        <v>137970.73193076922</v>
      </c>
    </row>
    <row r="152" spans="1:8" ht="18" customHeight="1" x14ac:dyDescent="0.25">
      <c r="A152" s="11" t="s">
        <v>96</v>
      </c>
      <c r="B152" s="10" t="s">
        <v>125</v>
      </c>
      <c r="D152" s="289" t="s">
        <v>126</v>
      </c>
      <c r="E152" s="289" t="s">
        <v>126</v>
      </c>
      <c r="F152" s="69"/>
      <c r="G152" s="69" t="s">
        <v>126</v>
      </c>
      <c r="H152" s="288">
        <f>H115</f>
        <v>1357000</v>
      </c>
    </row>
    <row r="153" spans="1:8" ht="18" customHeight="1" x14ac:dyDescent="0.25">
      <c r="A153" s="11" t="s">
        <v>116</v>
      </c>
      <c r="B153" s="10" t="s">
        <v>127</v>
      </c>
      <c r="D153" s="268">
        <f t="shared" ref="D153:H153" si="27">D141</f>
        <v>0</v>
      </c>
      <c r="E153" s="268">
        <f t="shared" si="27"/>
        <v>0</v>
      </c>
      <c r="F153" s="31">
        <f>F141</f>
        <v>0</v>
      </c>
      <c r="G153" s="31">
        <f t="shared" si="27"/>
        <v>0</v>
      </c>
      <c r="H153" s="268">
        <f t="shared" si="27"/>
        <v>0</v>
      </c>
    </row>
    <row r="154" spans="1:8" ht="18" customHeight="1" x14ac:dyDescent="0.25">
      <c r="A154" s="11" t="s">
        <v>5</v>
      </c>
      <c r="B154" s="10" t="s">
        <v>6</v>
      </c>
      <c r="D154" s="268">
        <f>D18</f>
        <v>1734627.2798999182</v>
      </c>
      <c r="E154" s="268">
        <f>E18</f>
        <v>0</v>
      </c>
      <c r="F154" s="31">
        <f>F18</f>
        <v>0</v>
      </c>
      <c r="G154" s="31">
        <f>G18</f>
        <v>1688744.5267175741</v>
      </c>
      <c r="H154" s="268">
        <f>H18</f>
        <v>45882.753182344139</v>
      </c>
    </row>
    <row r="155" spans="1:8" ht="18" customHeight="1" x14ac:dyDescent="0.25">
      <c r="B155" s="10"/>
      <c r="D155" s="278"/>
      <c r="E155" s="278"/>
      <c r="F155" s="49"/>
      <c r="G155" s="49"/>
      <c r="H155" s="278"/>
    </row>
    <row r="156" spans="1:8" ht="18" customHeight="1" x14ac:dyDescent="0.25">
      <c r="A156" s="26" t="s">
        <v>128</v>
      </c>
      <c r="B156" s="10" t="s">
        <v>117</v>
      </c>
      <c r="D156" s="290">
        <f t="shared" ref="D156:H156" si="28">SUM(D145:D154)</f>
        <v>7439481.4183614571</v>
      </c>
      <c r="E156" s="290">
        <f t="shared" si="28"/>
        <v>3799432.8562153848</v>
      </c>
      <c r="F156" s="70">
        <f t="shared" si="28"/>
        <v>0</v>
      </c>
      <c r="G156" s="70">
        <f t="shared" si="28"/>
        <v>2477651.5267175743</v>
      </c>
      <c r="H156" s="290">
        <f t="shared" si="28"/>
        <v>10118262.747859269</v>
      </c>
    </row>
    <row r="157" spans="1:8" ht="18" customHeight="1" x14ac:dyDescent="0.25">
      <c r="E157" s="291"/>
    </row>
    <row r="158" spans="1:8" ht="18" customHeight="1" x14ac:dyDescent="0.25">
      <c r="A158" s="26" t="s">
        <v>290</v>
      </c>
      <c r="B158" s="10" t="s">
        <v>291</v>
      </c>
      <c r="D158" s="292">
        <f>H156/E125</f>
        <v>7.7913700749695988E-2</v>
      </c>
    </row>
    <row r="159" spans="1:8" ht="18" customHeight="1" x14ac:dyDescent="0.25">
      <c r="A159" s="26" t="s">
        <v>292</v>
      </c>
      <c r="B159" s="10" t="s">
        <v>293</v>
      </c>
      <c r="D159" s="292">
        <f>H156/E131</f>
        <v>2.9768351714796322</v>
      </c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hyperlinks>
    <hyperlink ref="C11" r:id="rId1" xr:uid="{0110BABE-5D26-4294-9FF6-41CB5BC187E6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41" max="16383" man="1"/>
    <brk id="78" max="16383" man="1"/>
    <brk id="113" max="16383" man="1"/>
    <brk id="142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0A2A-DBCD-44E3-AE1E-C541DC240974}">
  <dimension ref="A1:J155"/>
  <sheetViews>
    <sheetView workbookViewId="0"/>
  </sheetViews>
  <sheetFormatPr defaultColWidth="9" defaultRowHeight="18" customHeight="1" x14ac:dyDescent="0.25"/>
  <cols>
    <col min="1" max="1" width="8.425781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396</v>
      </c>
      <c r="D5" s="632"/>
      <c r="E5" s="632"/>
      <c r="F5" s="13"/>
    </row>
    <row r="6" spans="1:8" ht="18" customHeight="1" x14ac:dyDescent="0.25">
      <c r="B6" s="11" t="s">
        <v>405</v>
      </c>
      <c r="C6" s="102">
        <v>210060</v>
      </c>
      <c r="D6" s="14"/>
      <c r="E6" s="14"/>
      <c r="F6" s="15"/>
    </row>
    <row r="7" spans="1:8" ht="18" customHeight="1" x14ac:dyDescent="0.25">
      <c r="B7" s="11" t="s">
        <v>406</v>
      </c>
      <c r="C7" s="16">
        <v>367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2" t="s">
        <v>314</v>
      </c>
      <c r="D9" s="632"/>
      <c r="E9" s="632"/>
      <c r="F9" s="13"/>
    </row>
    <row r="10" spans="1:8" ht="18" customHeight="1" x14ac:dyDescent="0.25">
      <c r="B10" s="11" t="s">
        <v>408</v>
      </c>
      <c r="C10" s="647" t="s">
        <v>315</v>
      </c>
      <c r="D10" s="647"/>
      <c r="E10" s="647"/>
      <c r="F10" s="21"/>
    </row>
    <row r="11" spans="1:8" ht="18" customHeight="1" x14ac:dyDescent="0.25">
      <c r="B11" s="11" t="s">
        <v>409</v>
      </c>
      <c r="C11" s="631" t="s">
        <v>338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730071.32285250234</v>
      </c>
      <c r="E18" s="27"/>
      <c r="F18" s="27"/>
      <c r="G18" s="27">
        <v>710760.15283914842</v>
      </c>
      <c r="H18" s="28">
        <v>19311.170013353927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40345.982554900002</v>
      </c>
      <c r="E21" s="67">
        <v>29054.376211898285</v>
      </c>
      <c r="F21" s="67"/>
      <c r="G21" s="61"/>
      <c r="H21" s="31">
        <f>(D21+E21)-F21-G21</f>
        <v>69400.358766798279</v>
      </c>
    </row>
    <row r="22" spans="1:8" ht="18" customHeight="1" x14ac:dyDescent="0.25">
      <c r="A22" s="11" t="s">
        <v>9</v>
      </c>
      <c r="B22" s="8" t="s">
        <v>10</v>
      </c>
      <c r="D22" s="61">
        <v>638.30462269999998</v>
      </c>
      <c r="E22" s="67">
        <v>466.16918239112715</v>
      </c>
      <c r="F22" s="67"/>
      <c r="G22" s="61"/>
      <c r="H22" s="31">
        <f t="shared" ref="H22:H34" si="0">(D22+E22)-F22-G22</f>
        <v>1104.4738050911271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330429.92881350004</v>
      </c>
      <c r="E25" s="61">
        <v>241320.90584113455</v>
      </c>
      <c r="F25" s="67"/>
      <c r="G25" s="61">
        <v>294461.52</v>
      </c>
      <c r="H25" s="31">
        <f>(D25+E25)-F25-G25</f>
        <v>277289.31465463457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929866.2415</v>
      </c>
      <c r="E29" s="67">
        <v>411140.39341149706</v>
      </c>
      <c r="F29" s="67"/>
      <c r="G29" s="61">
        <v>461747.64990000002</v>
      </c>
      <c r="H29" s="31">
        <f t="shared" si="0"/>
        <v>879258.98501149705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1301280.4574911001</v>
      </c>
      <c r="E36" s="31">
        <f t="shared" si="1"/>
        <v>681981.84464692103</v>
      </c>
      <c r="F36" s="31">
        <f>SUM(F21:F34)</f>
        <v>0</v>
      </c>
      <c r="G36" s="31">
        <f t="shared" si="1"/>
        <v>756209.1699000001</v>
      </c>
      <c r="H36" s="31">
        <f t="shared" si="1"/>
        <v>1227053.1322380211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>
        <v>13247.6519162</v>
      </c>
      <c r="E41" s="67">
        <v>9675.0780783233131</v>
      </c>
      <c r="F41" s="67"/>
      <c r="G41" s="61"/>
      <c r="H41" s="31">
        <f t="shared" ref="H41:H47" si="2">(D41+E41)-F41-G41</f>
        <v>22922.729994523314</v>
      </c>
    </row>
    <row r="42" spans="1:8" ht="18" customHeight="1" x14ac:dyDescent="0.25">
      <c r="A42" s="11" t="s">
        <v>34</v>
      </c>
      <c r="B42" s="8" t="s">
        <v>35</v>
      </c>
      <c r="D42" s="61">
        <v>4108.7482934195941</v>
      </c>
      <c r="E42" s="67">
        <v>3000.7174701201661</v>
      </c>
      <c r="F42" s="67"/>
      <c r="G42" s="61"/>
      <c r="H42" s="31">
        <f t="shared" si="2"/>
        <v>7109.4657635397598</v>
      </c>
    </row>
    <row r="43" spans="1:8" ht="18" customHeight="1" x14ac:dyDescent="0.25">
      <c r="A43" s="11" t="s">
        <v>36</v>
      </c>
      <c r="B43" s="8" t="s">
        <v>37</v>
      </c>
      <c r="D43" s="61">
        <v>4871.0788000000002</v>
      </c>
      <c r="E43" s="67">
        <v>487.10788000000002</v>
      </c>
      <c r="F43" s="67"/>
      <c r="G43" s="61">
        <v>3372</v>
      </c>
      <c r="H43" s="31">
        <f t="shared" si="2"/>
        <v>1986.1866800000007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22227.479009619594</v>
      </c>
      <c r="E49" s="31">
        <f t="shared" si="3"/>
        <v>13162.903428443478</v>
      </c>
      <c r="F49" s="31">
        <f>SUM(F40:F47)</f>
        <v>0</v>
      </c>
      <c r="G49" s="31">
        <f t="shared" si="3"/>
        <v>3372</v>
      </c>
      <c r="H49" s="31">
        <f t="shared" si="3"/>
        <v>32018.382438063076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10">
        <v>3335281.1999999997</v>
      </c>
      <c r="E53" s="110"/>
      <c r="F53" s="76"/>
      <c r="G53" s="110"/>
      <c r="H53" s="31">
        <f>(D53+E53)-F53-G53</f>
        <v>3335281.1999999997</v>
      </c>
    </row>
    <row r="54" spans="1:8" ht="18" customHeight="1" x14ac:dyDescent="0.25">
      <c r="A54" s="11" t="s">
        <v>44</v>
      </c>
      <c r="B54" s="41" t="s">
        <v>228</v>
      </c>
      <c r="D54" s="61">
        <v>66374.188356000013</v>
      </c>
      <c r="E54" s="67">
        <v>48474.662437676867</v>
      </c>
      <c r="F54" s="67"/>
      <c r="G54" s="61">
        <v>114848.85079367689</v>
      </c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 t="s">
        <v>153</v>
      </c>
      <c r="D55" s="61">
        <v>5373005.6679238938</v>
      </c>
      <c r="E55" s="67"/>
      <c r="F55" s="67"/>
      <c r="G55" s="61">
        <v>2400751.4600000009</v>
      </c>
      <c r="H55" s="31">
        <f t="shared" si="4"/>
        <v>2972254.2079238929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8774661.056279894</v>
      </c>
      <c r="E64" s="31">
        <f t="shared" ref="E64:G64" si="5">SUM(E53:E62)</f>
        <v>48474.662437676867</v>
      </c>
      <c r="F64" s="31">
        <f t="shared" si="5"/>
        <v>0</v>
      </c>
      <c r="G64" s="31">
        <f t="shared" si="5"/>
        <v>2515600.3107936778</v>
      </c>
      <c r="H64" s="31">
        <f>SUM(H53:H62)</f>
        <v>6307535.4079238921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23.295462000000001</v>
      </c>
      <c r="E68" s="67">
        <v>17.013234884666566</v>
      </c>
      <c r="F68" s="67"/>
      <c r="G68" s="90"/>
      <c r="H68" s="31">
        <f>(D68+E68)-F68-G68</f>
        <v>40.308696884666567</v>
      </c>
      <c r="J68" s="51"/>
    </row>
    <row r="69" spans="1:10" ht="18" customHeight="1" x14ac:dyDescent="0.25">
      <c r="A69" s="11" t="s">
        <v>56</v>
      </c>
      <c r="B69" s="8" t="s">
        <v>57</v>
      </c>
      <c r="D69" s="61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23.295462000000001</v>
      </c>
      <c r="E74" s="53">
        <f t="shared" si="7"/>
        <v>17.013234884666566</v>
      </c>
      <c r="F74" s="53">
        <f t="shared" si="7"/>
        <v>0</v>
      </c>
      <c r="G74" s="31">
        <f t="shared" si="7"/>
        <v>0</v>
      </c>
      <c r="H74" s="31">
        <f t="shared" si="7"/>
        <v>40.308696884666567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/>
      <c r="E77" s="54"/>
      <c r="F77" s="86"/>
      <c r="G77" s="61"/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>
        <v>37328.75753590466</v>
      </c>
      <c r="E78" s="54"/>
      <c r="F78" s="86"/>
      <c r="G78" s="61"/>
      <c r="H78" s="31">
        <f t="shared" ref="H78:H80" si="8">(D78-F78-G78)</f>
        <v>37328.75753590466</v>
      </c>
    </row>
    <row r="79" spans="1:10" ht="18" customHeight="1" x14ac:dyDescent="0.25">
      <c r="A79" s="11" t="s">
        <v>65</v>
      </c>
      <c r="B79" s="8" t="s">
        <v>66</v>
      </c>
      <c r="D79" s="61">
        <v>10280.313</v>
      </c>
      <c r="E79" s="54"/>
      <c r="F79" s="86"/>
      <c r="G79" s="61"/>
      <c r="H79" s="31">
        <f t="shared" si="8"/>
        <v>10280.313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47609.070535904662</v>
      </c>
      <c r="E82" s="56"/>
      <c r="F82" s="31">
        <f t="shared" si="9"/>
        <v>0</v>
      </c>
      <c r="G82" s="31">
        <f t="shared" si="9"/>
        <v>0</v>
      </c>
      <c r="H82" s="31">
        <f t="shared" si="9"/>
        <v>47609.070535904662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1642.1997994000001</v>
      </c>
      <c r="E88" s="67">
        <v>1199.3379188935819</v>
      </c>
      <c r="F88" s="67"/>
      <c r="G88" s="61"/>
      <c r="H88" s="31">
        <f t="shared" si="10"/>
        <v>2841.5377182935817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17024.1413006</v>
      </c>
      <c r="E91" s="67">
        <v>12433.138894470554</v>
      </c>
      <c r="F91" s="67"/>
      <c r="G91" s="61"/>
      <c r="H91" s="31">
        <f t="shared" si="10"/>
        <v>29457.280195070554</v>
      </c>
    </row>
    <row r="92" spans="1:8" ht="18" customHeight="1" x14ac:dyDescent="0.25">
      <c r="A92" s="11" t="s">
        <v>82</v>
      </c>
      <c r="B92" s="8" t="s">
        <v>83</v>
      </c>
      <c r="D92" s="92">
        <v>13432.6018616</v>
      </c>
      <c r="E92" s="67">
        <v>9810.1514614138232</v>
      </c>
      <c r="F92" s="93"/>
      <c r="G92" s="92"/>
      <c r="H92" s="31">
        <f t="shared" si="10"/>
        <v>23242.753323013822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32098.942961600002</v>
      </c>
      <c r="E98" s="31">
        <f t="shared" si="11"/>
        <v>23442.628274777959</v>
      </c>
      <c r="F98" s="31">
        <f t="shared" si="11"/>
        <v>0</v>
      </c>
      <c r="G98" s="31">
        <f t="shared" si="11"/>
        <v>0</v>
      </c>
      <c r="H98" s="31">
        <f t="shared" si="11"/>
        <v>55541.57123637796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13760.482328</v>
      </c>
      <c r="E102" s="67">
        <v>10049.610433678774</v>
      </c>
      <c r="F102" s="67"/>
      <c r="G102" s="61"/>
      <c r="H102" s="31">
        <f>(D102+E102)-F102-G102</f>
        <v>23810.092761678774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 t="s">
        <v>229</v>
      </c>
      <c r="D104" s="61">
        <v>6635.7754914000016</v>
      </c>
      <c r="E104" s="67">
        <v>4846.2660700655751</v>
      </c>
      <c r="F104" s="67"/>
      <c r="G104" s="61"/>
      <c r="H104" s="31">
        <f t="shared" si="12"/>
        <v>11482.041561465576</v>
      </c>
    </row>
    <row r="105" spans="1:8" ht="18" customHeight="1" x14ac:dyDescent="0.25">
      <c r="A105" s="11" t="s">
        <v>94</v>
      </c>
      <c r="B105" s="41" t="s">
        <v>154</v>
      </c>
      <c r="D105" s="61">
        <v>1165.4913606960897</v>
      </c>
      <c r="E105" s="67"/>
      <c r="F105" s="67"/>
      <c r="G105" s="61"/>
      <c r="H105" s="31">
        <f t="shared" si="12"/>
        <v>1165.4913606960897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21561.749180096092</v>
      </c>
      <c r="E108" s="31">
        <f t="shared" si="13"/>
        <v>14895.876503744348</v>
      </c>
      <c r="F108" s="31">
        <f t="shared" si="13"/>
        <v>0</v>
      </c>
      <c r="G108" s="31">
        <f t="shared" si="13"/>
        <v>0</v>
      </c>
      <c r="H108" s="31">
        <f t="shared" si="13"/>
        <v>36457.625683840437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2245577.84</v>
      </c>
      <c r="G111" s="61"/>
      <c r="H111" s="31">
        <f>F111-G111</f>
        <v>2245577.84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0.7303239954917643</v>
      </c>
      <c r="F114" s="62" t="s">
        <v>280</v>
      </c>
      <c r="G114" s="63">
        <v>0.15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59004298.790000007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1347978.69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60352277.480000004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63085410.689999998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E119-E121</f>
        <v>-2733133.2099999934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-81976.179999999993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-2815109.3899999936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1301280.4574911001</v>
      </c>
      <c r="E141" s="68">
        <f t="shared" si="16"/>
        <v>681981.84464692103</v>
      </c>
      <c r="F141" s="68">
        <f>F36</f>
        <v>0</v>
      </c>
      <c r="G141" s="68">
        <f>G36</f>
        <v>756209.1699000001</v>
      </c>
      <c r="H141" s="68">
        <f t="shared" si="16"/>
        <v>1227053.1322380211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22227.479009619594</v>
      </c>
      <c r="E142" s="68">
        <f t="shared" si="17"/>
        <v>13162.903428443478</v>
      </c>
      <c r="F142" s="68">
        <f>F49</f>
        <v>0</v>
      </c>
      <c r="G142" s="68">
        <f t="shared" si="17"/>
        <v>3372</v>
      </c>
      <c r="H142" s="68">
        <f t="shared" si="17"/>
        <v>32018.382438063076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8774661.056279894</v>
      </c>
      <c r="E143" s="68">
        <f t="shared" si="18"/>
        <v>48474.662437676867</v>
      </c>
      <c r="F143" s="68">
        <f>F64</f>
        <v>0</v>
      </c>
      <c r="G143" s="68">
        <f t="shared" si="18"/>
        <v>2515600.3107936778</v>
      </c>
      <c r="H143" s="68">
        <f t="shared" si="18"/>
        <v>6307535.4079238921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23.295462000000001</v>
      </c>
      <c r="E144" s="68">
        <f t="shared" si="19"/>
        <v>17.013234884666566</v>
      </c>
      <c r="F144" s="68">
        <f>F74</f>
        <v>0</v>
      </c>
      <c r="G144" s="68">
        <f t="shared" si="19"/>
        <v>0</v>
      </c>
      <c r="H144" s="68">
        <f t="shared" si="19"/>
        <v>40.308696884666567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47609.070535904662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47609.070535904662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32098.942961600002</v>
      </c>
      <c r="E146" s="68">
        <f t="shared" si="21"/>
        <v>23442.628274777959</v>
      </c>
      <c r="F146" s="68">
        <f>F98</f>
        <v>0</v>
      </c>
      <c r="G146" s="68">
        <f t="shared" si="21"/>
        <v>0</v>
      </c>
      <c r="H146" s="68">
        <f t="shared" si="21"/>
        <v>55541.57123637796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21561.749180096092</v>
      </c>
      <c r="E147" s="31">
        <f t="shared" si="22"/>
        <v>14895.876503744348</v>
      </c>
      <c r="F147" s="31">
        <f>F108</f>
        <v>0</v>
      </c>
      <c r="G147" s="31">
        <f t="shared" si="22"/>
        <v>0</v>
      </c>
      <c r="H147" s="31">
        <f t="shared" si="22"/>
        <v>36457.625683840437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2245577.84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730071.32285250234</v>
      </c>
      <c r="E150" s="31">
        <f>E18</f>
        <v>0</v>
      </c>
      <c r="F150" s="31">
        <f>F18</f>
        <v>0</v>
      </c>
      <c r="G150" s="31">
        <f>G18</f>
        <v>710760.15283914842</v>
      </c>
      <c r="H150" s="31">
        <f>H18</f>
        <v>19311.170013353927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10929533.373772714</v>
      </c>
      <c r="E152" s="70">
        <f t="shared" si="24"/>
        <v>781974.92852644844</v>
      </c>
      <c r="F152" s="70">
        <f t="shared" si="24"/>
        <v>0</v>
      </c>
      <c r="G152" s="70">
        <f t="shared" si="24"/>
        <v>3985941.6335328263</v>
      </c>
      <c r="H152" s="70">
        <f t="shared" si="24"/>
        <v>9971144.5087663382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0.15805785204069248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-3.5420096086448565</v>
      </c>
      <c r="H155" s="81"/>
    </row>
  </sheetData>
  <mergeCells count="6">
    <mergeCell ref="B13:D13"/>
    <mergeCell ref="C2:D2"/>
    <mergeCell ref="C5:E5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0ED8-1F96-40D5-8DFE-BB9C6E41583B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2" t="s">
        <v>233</v>
      </c>
      <c r="D5" s="12"/>
      <c r="E5" s="12"/>
      <c r="F5" s="13"/>
    </row>
    <row r="6" spans="1:8" ht="18" customHeight="1" x14ac:dyDescent="0.25">
      <c r="B6" s="11" t="s">
        <v>405</v>
      </c>
      <c r="C6" s="14">
        <v>210061</v>
      </c>
      <c r="D6" s="12"/>
      <c r="E6" s="14"/>
      <c r="F6" s="15"/>
    </row>
    <row r="7" spans="1:8" ht="18" customHeight="1" x14ac:dyDescent="0.25">
      <c r="B7" s="11" t="s">
        <v>406</v>
      </c>
      <c r="C7" s="16">
        <v>980</v>
      </c>
      <c r="D7" s="12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503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504</v>
      </c>
      <c r="D10" s="20"/>
      <c r="E10" s="20"/>
      <c r="F10" s="21"/>
    </row>
    <row r="11" spans="1:8" ht="18" customHeight="1" x14ac:dyDescent="0.25">
      <c r="B11" s="11" t="s">
        <v>409</v>
      </c>
      <c r="C11" s="22" t="s">
        <v>505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1569948.570565247</v>
      </c>
      <c r="E18" s="27"/>
      <c r="F18" s="27"/>
      <c r="G18" s="27">
        <v>1528421.7459805585</v>
      </c>
      <c r="H18" s="28">
        <v>41526.824584688526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41915</v>
      </c>
      <c r="E21" s="67">
        <f>+D21*$G$114</f>
        <v>10478.75</v>
      </c>
      <c r="F21" s="67"/>
      <c r="G21" s="61"/>
      <c r="H21" s="31">
        <f t="shared" ref="H21:H34" si="0">(D21+E21)-F21-G21</f>
        <v>52393.75</v>
      </c>
    </row>
    <row r="22" spans="1:8" ht="18" customHeight="1" x14ac:dyDescent="0.25">
      <c r="A22" s="11" t="s">
        <v>9</v>
      </c>
      <c r="B22" s="8" t="s">
        <v>10</v>
      </c>
      <c r="D22" s="61">
        <v>4768</v>
      </c>
      <c r="E22" s="67">
        <f>+D22*$G$114</f>
        <v>1192</v>
      </c>
      <c r="F22" s="67"/>
      <c r="G22" s="61"/>
      <c r="H22" s="31">
        <f t="shared" si="0"/>
        <v>5960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4179</v>
      </c>
      <c r="E25" s="67">
        <f>+D25*$G$114</f>
        <v>1044.75</v>
      </c>
      <c r="F25" s="67"/>
      <c r="G25" s="61"/>
      <c r="H25" s="31">
        <f t="shared" si="0"/>
        <v>5223.75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>
        <v>22026</v>
      </c>
      <c r="E27" s="67">
        <f>+D27*$G$114</f>
        <v>5506.5</v>
      </c>
      <c r="F27" s="67"/>
      <c r="G27" s="61"/>
      <c r="H27" s="31">
        <f t="shared" si="0"/>
        <v>27532.5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/>
      <c r="E29" s="67"/>
      <c r="F29" s="67"/>
      <c r="G29" s="61"/>
      <c r="H29" s="31">
        <f t="shared" si="0"/>
        <v>0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72888</v>
      </c>
      <c r="E36" s="31">
        <f t="shared" si="1"/>
        <v>18222</v>
      </c>
      <c r="F36" s="31">
        <f>SUM(F21:F34)</f>
        <v>0</v>
      </c>
      <c r="G36" s="31">
        <f t="shared" si="1"/>
        <v>0</v>
      </c>
      <c r="H36" s="31">
        <f t="shared" si="1"/>
        <v>91110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>
        <v>570353</v>
      </c>
      <c r="E41" s="67">
        <f>+D41*0.01</f>
        <v>5703.53</v>
      </c>
      <c r="F41" s="67"/>
      <c r="G41" s="61"/>
      <c r="H41" s="31">
        <f t="shared" ref="H41:H47" si="2">(D41+E41)-F41-G41</f>
        <v>576056.53</v>
      </c>
    </row>
    <row r="42" spans="1:8" ht="18" customHeight="1" x14ac:dyDescent="0.25">
      <c r="A42" s="11" t="s">
        <v>34</v>
      </c>
      <c r="B42" s="8" t="s">
        <v>35</v>
      </c>
      <c r="D42" s="61">
        <v>148644</v>
      </c>
      <c r="E42" s="67">
        <f>+D42*0.01</f>
        <v>1486.44</v>
      </c>
      <c r="F42" s="67"/>
      <c r="G42" s="61"/>
      <c r="H42" s="31">
        <f t="shared" si="2"/>
        <v>150130.44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718997</v>
      </c>
      <c r="E49" s="31">
        <f t="shared" si="3"/>
        <v>7189.9699999999993</v>
      </c>
      <c r="F49" s="31">
        <f>SUM(F40:F47)</f>
        <v>0</v>
      </c>
      <c r="G49" s="31">
        <f t="shared" si="3"/>
        <v>0</v>
      </c>
      <c r="H49" s="31">
        <f t="shared" si="3"/>
        <v>726186.97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76">
        <v>15074686</v>
      </c>
      <c r="E53" s="76"/>
      <c r="F53" s="76"/>
      <c r="G53" s="76">
        <v>9485735</v>
      </c>
      <c r="H53" s="31">
        <f>(D53+E53)-F53-G53</f>
        <v>5588951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15074686</v>
      </c>
      <c r="E64" s="31">
        <f t="shared" ref="E64:G64" si="5">SUM(E53:E62)</f>
        <v>0</v>
      </c>
      <c r="F64" s="31">
        <f t="shared" si="5"/>
        <v>0</v>
      </c>
      <c r="G64" s="31">
        <f t="shared" si="5"/>
        <v>9485735</v>
      </c>
      <c r="H64" s="31">
        <f>SUM(H53:H62)</f>
        <v>5588951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/>
      <c r="E77" s="54"/>
      <c r="F77" s="86"/>
      <c r="G77" s="61"/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>
        <v>68</v>
      </c>
      <c r="E78" s="54"/>
      <c r="F78" s="86"/>
      <c r="G78" s="61"/>
      <c r="H78" s="31">
        <f t="shared" ref="H78:H80" si="8">(D78-F78-G78)</f>
        <v>68</v>
      </c>
    </row>
    <row r="79" spans="1:10" ht="18" customHeight="1" x14ac:dyDescent="0.25">
      <c r="A79" s="11" t="s">
        <v>65</v>
      </c>
      <c r="B79" s="8" t="s">
        <v>66</v>
      </c>
      <c r="D79" s="61">
        <v>46431</v>
      </c>
      <c r="E79" s="54"/>
      <c r="F79" s="86"/>
      <c r="G79" s="61"/>
      <c r="H79" s="31">
        <f t="shared" si="8"/>
        <v>46431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46499</v>
      </c>
      <c r="E82" s="56"/>
      <c r="F82" s="31">
        <f t="shared" si="9"/>
        <v>0</v>
      </c>
      <c r="G82" s="31">
        <f t="shared" si="9"/>
        <v>0</v>
      </c>
      <c r="H82" s="31">
        <f t="shared" si="9"/>
        <v>46499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12019</v>
      </c>
      <c r="E86" s="67">
        <f>+D86*0.1</f>
        <v>1201.9000000000001</v>
      </c>
      <c r="F86" s="67"/>
      <c r="G86" s="61"/>
      <c r="H86" s="31">
        <f t="shared" ref="H86:H96" si="10">(D86+E86)-F86-G86</f>
        <v>13220.9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si="10"/>
        <v>0</v>
      </c>
    </row>
    <row r="88" spans="1:8" ht="18" customHeight="1" x14ac:dyDescent="0.25">
      <c r="A88" s="11" t="s">
        <v>74</v>
      </c>
      <c r="B88" s="8" t="s">
        <v>75</v>
      </c>
      <c r="D88" s="61">
        <v>5972</v>
      </c>
      <c r="E88" s="67">
        <f>+D88*0.1</f>
        <v>597.20000000000005</v>
      </c>
      <c r="F88" s="67"/>
      <c r="G88" s="61"/>
      <c r="H88" s="31">
        <f t="shared" si="10"/>
        <v>6569.2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64353</v>
      </c>
      <c r="E91" s="67">
        <f>+D91*0.1</f>
        <v>6435.3</v>
      </c>
      <c r="F91" s="67"/>
      <c r="G91" s="61"/>
      <c r="H91" s="31">
        <f t="shared" si="10"/>
        <v>70788.3</v>
      </c>
    </row>
    <row r="92" spans="1:8" ht="18" customHeight="1" x14ac:dyDescent="0.25">
      <c r="A92" s="11" t="s">
        <v>82</v>
      </c>
      <c r="B92" s="8" t="s">
        <v>83</v>
      </c>
      <c r="D92" s="92">
        <v>12852</v>
      </c>
      <c r="E92" s="67">
        <f>+D92*0.1</f>
        <v>1285.2</v>
      </c>
      <c r="F92" s="93"/>
      <c r="G92" s="92"/>
      <c r="H92" s="31">
        <f t="shared" si="10"/>
        <v>14137.2</v>
      </c>
    </row>
    <row r="93" spans="1:8" ht="18" customHeight="1" x14ac:dyDescent="0.25">
      <c r="A93" s="11" t="s">
        <v>84</v>
      </c>
      <c r="B93" s="8" t="s">
        <v>85</v>
      </c>
      <c r="D93" s="61">
        <v>645</v>
      </c>
      <c r="E93" s="67">
        <f>+D93*0.1</f>
        <v>64.5</v>
      </c>
      <c r="F93" s="67"/>
      <c r="G93" s="61"/>
      <c r="H93" s="31">
        <f t="shared" si="10"/>
        <v>709.5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95841</v>
      </c>
      <c r="E98" s="31">
        <f t="shared" si="11"/>
        <v>9584.1</v>
      </c>
      <c r="F98" s="31">
        <f t="shared" si="11"/>
        <v>0</v>
      </c>
      <c r="G98" s="31">
        <f t="shared" si="11"/>
        <v>0</v>
      </c>
      <c r="H98" s="31">
        <f t="shared" si="11"/>
        <v>105425.09999999999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f>4633+214004</f>
        <v>218637</v>
      </c>
      <c r="E102" s="67">
        <f>+D102*0.1</f>
        <v>21863.7</v>
      </c>
      <c r="F102" s="67"/>
      <c r="G102" s="61"/>
      <c r="H102" s="31">
        <f t="shared" ref="H102:H106" si="12">(D102+E102)-F102-G102</f>
        <v>240500.7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si="12"/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218637</v>
      </c>
      <c r="E108" s="31">
        <f t="shared" si="13"/>
        <v>21863.7</v>
      </c>
      <c r="F108" s="31">
        <f t="shared" si="13"/>
        <v>0</v>
      </c>
      <c r="G108" s="31">
        <f t="shared" si="13"/>
        <v>0</v>
      </c>
      <c r="H108" s="31">
        <f t="shared" si="13"/>
        <v>240500.7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871531</v>
      </c>
      <c r="G111" s="61"/>
      <c r="H111" s="31">
        <f>F111-G111</f>
        <v>871531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f>(9758+24918+6984.2+1169.2)/(53417)*0.5</f>
        <v>0.40089671827320883</v>
      </c>
      <c r="F114" s="62" t="s">
        <v>280</v>
      </c>
      <c r="G114" s="63">
        <v>0.25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148046685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15026620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163073305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169587689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+E119-E121</f>
        <v>-6514384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f>4739887-427665+313639</f>
        <v>4625861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+E123+E125</f>
        <v>-1888523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72888</v>
      </c>
      <c r="E141" s="68">
        <f t="shared" si="16"/>
        <v>18222</v>
      </c>
      <c r="F141" s="68">
        <f>F36</f>
        <v>0</v>
      </c>
      <c r="G141" s="68">
        <f t="shared" si="16"/>
        <v>0</v>
      </c>
      <c r="H141" s="68">
        <f t="shared" si="16"/>
        <v>91110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718997</v>
      </c>
      <c r="E142" s="68">
        <f t="shared" si="17"/>
        <v>7189.9699999999993</v>
      </c>
      <c r="F142" s="68">
        <f>F49</f>
        <v>0</v>
      </c>
      <c r="G142" s="68">
        <f t="shared" si="17"/>
        <v>0</v>
      </c>
      <c r="H142" s="68">
        <f t="shared" si="17"/>
        <v>726186.97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15074686</v>
      </c>
      <c r="E143" s="68">
        <f t="shared" si="18"/>
        <v>0</v>
      </c>
      <c r="F143" s="68">
        <f>F64</f>
        <v>0</v>
      </c>
      <c r="G143" s="68">
        <f t="shared" si="18"/>
        <v>9485735</v>
      </c>
      <c r="H143" s="68">
        <f t="shared" si="18"/>
        <v>5588951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46499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46499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95841</v>
      </c>
      <c r="E146" s="68">
        <f t="shared" si="21"/>
        <v>9584.1</v>
      </c>
      <c r="F146" s="68">
        <f>F98</f>
        <v>0</v>
      </c>
      <c r="G146" s="68">
        <f t="shared" si="21"/>
        <v>0</v>
      </c>
      <c r="H146" s="68">
        <f t="shared" si="21"/>
        <v>105425.09999999999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218637</v>
      </c>
      <c r="E147" s="31">
        <f t="shared" si="22"/>
        <v>21863.7</v>
      </c>
      <c r="F147" s="31">
        <f>F108</f>
        <v>0</v>
      </c>
      <c r="G147" s="31">
        <f t="shared" si="22"/>
        <v>0</v>
      </c>
      <c r="H147" s="31">
        <f t="shared" si="22"/>
        <v>240500.7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871531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1569948.570565247</v>
      </c>
      <c r="E150" s="31">
        <f>E18</f>
        <v>0</v>
      </c>
      <c r="F150" s="31">
        <f>F18</f>
        <v>0</v>
      </c>
      <c r="G150" s="31">
        <f>G18</f>
        <v>1528421.7459805585</v>
      </c>
      <c r="H150" s="31">
        <f>H18</f>
        <v>41526.824584688526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17797496.570565246</v>
      </c>
      <c r="E152" s="70">
        <f t="shared" si="24"/>
        <v>56859.770000000004</v>
      </c>
      <c r="F152" s="70">
        <f t="shared" si="24"/>
        <v>0</v>
      </c>
      <c r="G152" s="70">
        <f t="shared" si="24"/>
        <v>11014156.745980559</v>
      </c>
      <c r="H152" s="70">
        <f t="shared" si="24"/>
        <v>7711730.5945846885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4.5473410481964224E-2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-4.0834718955420124</v>
      </c>
    </row>
  </sheetData>
  <mergeCells count="2">
    <mergeCell ref="C2:D2"/>
    <mergeCell ref="B13:D13"/>
  </mergeCells>
  <hyperlinks>
    <hyperlink ref="C11" r:id="rId1" xr:uid="{E90CBA39-C7E7-44F5-B062-7D6219F5CC22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F626-9299-4A15-B499-7EA146A9E495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 t="s">
        <v>441</v>
      </c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3" t="s">
        <v>506</v>
      </c>
      <c r="D5" s="633"/>
      <c r="E5" s="633"/>
      <c r="F5" s="13"/>
    </row>
    <row r="6" spans="1:8" ht="18" customHeight="1" x14ac:dyDescent="0.25">
      <c r="B6" s="11" t="s">
        <v>405</v>
      </c>
      <c r="C6" s="652">
        <v>210062</v>
      </c>
      <c r="D6" s="652"/>
      <c r="E6" s="652"/>
      <c r="F6" s="15"/>
    </row>
    <row r="7" spans="1:8" ht="18" customHeight="1" x14ac:dyDescent="0.25">
      <c r="B7" s="11" t="s">
        <v>406</v>
      </c>
      <c r="C7" s="634">
        <v>1404</v>
      </c>
      <c r="D7" s="634"/>
      <c r="E7" s="634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3" t="s">
        <v>311</v>
      </c>
      <c r="D9" s="633"/>
      <c r="E9" s="633"/>
      <c r="F9" s="13"/>
    </row>
    <row r="10" spans="1:8" ht="18" customHeight="1" x14ac:dyDescent="0.25">
      <c r="B10" s="11" t="s">
        <v>408</v>
      </c>
      <c r="C10" s="650" t="s">
        <v>326</v>
      </c>
      <c r="D10" s="650"/>
      <c r="E10" s="650"/>
      <c r="F10" s="21"/>
    </row>
    <row r="11" spans="1:8" ht="18" customHeight="1" x14ac:dyDescent="0.25">
      <c r="B11" s="11" t="s">
        <v>409</v>
      </c>
      <c r="C11" s="644" t="s">
        <v>397</v>
      </c>
      <c r="D11" s="644"/>
      <c r="E11" s="644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8">
        <v>3869993.242984477</v>
      </c>
      <c r="E18" s="28"/>
      <c r="F18" s="28"/>
      <c r="G18" s="28">
        <v>3767627.7683705641</v>
      </c>
      <c r="H18" s="28">
        <v>102365.47461391287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55762</v>
      </c>
      <c r="E21" s="67">
        <v>6490</v>
      </c>
      <c r="F21" s="67"/>
      <c r="G21" s="61"/>
      <c r="H21" s="31">
        <v>62252</v>
      </c>
    </row>
    <row r="22" spans="1:8" ht="18" customHeight="1" x14ac:dyDescent="0.25">
      <c r="A22" s="11" t="s">
        <v>9</v>
      </c>
      <c r="B22" s="8" t="s">
        <v>10</v>
      </c>
      <c r="D22" s="61">
        <v>3210</v>
      </c>
      <c r="E22" s="67"/>
      <c r="F22" s="67"/>
      <c r="G22" s="61"/>
      <c r="H22" s="31">
        <v>3210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v>0</v>
      </c>
    </row>
    <row r="25" spans="1:8" ht="18" customHeight="1" x14ac:dyDescent="0.25">
      <c r="A25" s="11" t="s">
        <v>15</v>
      </c>
      <c r="B25" s="8" t="s">
        <v>16</v>
      </c>
      <c r="D25" s="61">
        <v>64284</v>
      </c>
      <c r="E25" s="67">
        <v>48218</v>
      </c>
      <c r="F25" s="67"/>
      <c r="G25" s="61"/>
      <c r="H25" s="31">
        <v>112502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v>0</v>
      </c>
    </row>
    <row r="29" spans="1:8" ht="18" customHeight="1" x14ac:dyDescent="0.25">
      <c r="A29" s="11" t="s">
        <v>23</v>
      </c>
      <c r="B29" s="8" t="s">
        <v>24</v>
      </c>
      <c r="D29" s="61">
        <v>757946</v>
      </c>
      <c r="E29" s="67">
        <v>361447</v>
      </c>
      <c r="F29" s="67"/>
      <c r="G29" s="61"/>
      <c r="H29" s="31">
        <v>1119393</v>
      </c>
    </row>
    <row r="30" spans="1:8" ht="18" customHeight="1" x14ac:dyDescent="0.25">
      <c r="A30" s="11" t="s">
        <v>25</v>
      </c>
      <c r="B30" s="41" t="s">
        <v>507</v>
      </c>
      <c r="D30" s="61">
        <v>1212</v>
      </c>
      <c r="E30" s="67"/>
      <c r="F30" s="67"/>
      <c r="G30" s="61"/>
      <c r="H30" s="31">
        <v>1212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v>882414</v>
      </c>
      <c r="E36" s="31">
        <v>416155</v>
      </c>
      <c r="F36" s="31">
        <v>0</v>
      </c>
      <c r="G36" s="31">
        <v>0</v>
      </c>
      <c r="H36" s="31">
        <v>1298569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21124</v>
      </c>
      <c r="E40" s="67">
        <v>17427</v>
      </c>
      <c r="F40" s="67"/>
      <c r="G40" s="61"/>
      <c r="H40" s="31">
        <v>38551</v>
      </c>
    </row>
    <row r="41" spans="1:8" ht="18" customHeight="1" x14ac:dyDescent="0.25">
      <c r="A41" s="11" t="s">
        <v>32</v>
      </c>
      <c r="B41" s="8" t="s">
        <v>33</v>
      </c>
      <c r="D41" s="61">
        <v>527768</v>
      </c>
      <c r="E41" s="67">
        <v>435409</v>
      </c>
      <c r="F41" s="67"/>
      <c r="G41" s="61"/>
      <c r="H41" s="31">
        <v>963177</v>
      </c>
    </row>
    <row r="42" spans="1:8" ht="18" customHeight="1" x14ac:dyDescent="0.25">
      <c r="A42" s="11" t="s">
        <v>34</v>
      </c>
      <c r="B42" s="8" t="s">
        <v>35</v>
      </c>
      <c r="D42" s="61">
        <v>6926</v>
      </c>
      <c r="E42" s="67">
        <v>5714</v>
      </c>
      <c r="F42" s="67"/>
      <c r="G42" s="61"/>
      <c r="H42" s="31">
        <v>12640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v>555818</v>
      </c>
      <c r="E49" s="31">
        <v>458550</v>
      </c>
      <c r="F49" s="31">
        <v>0</v>
      </c>
      <c r="G49" s="31">
        <v>0</v>
      </c>
      <c r="H49" s="31">
        <v>1014368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05">
        <v>38097777</v>
      </c>
      <c r="E53" s="74"/>
      <c r="F53" s="74"/>
      <c r="G53" s="105">
        <v>27846023.600000001</v>
      </c>
      <c r="H53" s="31">
        <v>10251753.399999999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v>38097777</v>
      </c>
      <c r="E64" s="31">
        <v>0</v>
      </c>
      <c r="F64" s="31">
        <v>0</v>
      </c>
      <c r="G64" s="31">
        <v>27846023.600000001</v>
      </c>
      <c r="H64" s="31">
        <v>10251753.399999999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v>0</v>
      </c>
      <c r="E74" s="53">
        <v>0</v>
      </c>
      <c r="F74" s="53">
        <v>0</v>
      </c>
      <c r="G74" s="31">
        <v>0</v>
      </c>
      <c r="H74" s="31"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43390</v>
      </c>
      <c r="E77" s="54"/>
      <c r="F77" s="86"/>
      <c r="G77" s="61"/>
      <c r="H77" s="31">
        <v>43390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v>0</v>
      </c>
    </row>
    <row r="79" spans="1:10" ht="18" customHeight="1" x14ac:dyDescent="0.25">
      <c r="A79" s="11" t="s">
        <v>65</v>
      </c>
      <c r="B79" s="8" t="s">
        <v>66</v>
      </c>
      <c r="D79" s="61">
        <v>3706</v>
      </c>
      <c r="E79" s="54">
        <v>3058</v>
      </c>
      <c r="F79" s="86"/>
      <c r="G79" s="61"/>
      <c r="H79" s="31">
        <v>6764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v>47096</v>
      </c>
      <c r="E82" s="56">
        <v>3058</v>
      </c>
      <c r="F82" s="31">
        <v>0</v>
      </c>
      <c r="G82" s="31">
        <v>0</v>
      </c>
      <c r="H82" s="31">
        <v>50154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v>0</v>
      </c>
    </row>
    <row r="88" spans="1:8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v>0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v>0</v>
      </c>
    </row>
    <row r="91" spans="1:8" ht="18" customHeight="1" x14ac:dyDescent="0.25">
      <c r="A91" s="11" t="s">
        <v>80</v>
      </c>
      <c r="B91" s="8" t="s">
        <v>81</v>
      </c>
      <c r="D91" s="61">
        <v>2806</v>
      </c>
      <c r="E91" s="67">
        <v>681</v>
      </c>
      <c r="F91" s="67"/>
      <c r="G91" s="61"/>
      <c r="H91" s="31">
        <v>3487</v>
      </c>
    </row>
    <row r="92" spans="1:8" ht="18" customHeight="1" x14ac:dyDescent="0.25">
      <c r="A92" s="11" t="s">
        <v>82</v>
      </c>
      <c r="B92" s="8" t="s">
        <v>83</v>
      </c>
      <c r="D92" s="92">
        <v>34806</v>
      </c>
      <c r="E92" s="67"/>
      <c r="F92" s="93"/>
      <c r="G92" s="92"/>
      <c r="H92" s="31">
        <v>34806</v>
      </c>
    </row>
    <row r="93" spans="1:8" ht="18" customHeight="1" x14ac:dyDescent="0.25">
      <c r="A93" s="11" t="s">
        <v>84</v>
      </c>
      <c r="B93" s="8" t="s">
        <v>85</v>
      </c>
      <c r="D93" s="61">
        <v>45692</v>
      </c>
      <c r="E93" s="67">
        <v>36397</v>
      </c>
      <c r="F93" s="67"/>
      <c r="G93" s="61"/>
      <c r="H93" s="31">
        <v>82089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v>83304</v>
      </c>
      <c r="E98" s="31">
        <v>37078</v>
      </c>
      <c r="F98" s="31">
        <v>0</v>
      </c>
      <c r="G98" s="31">
        <v>0</v>
      </c>
      <c r="H98" s="31">
        <v>120382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233678</v>
      </c>
      <c r="E102" s="67">
        <v>137101</v>
      </c>
      <c r="F102" s="67"/>
      <c r="G102" s="61"/>
      <c r="H102" s="31">
        <v>370779</v>
      </c>
    </row>
    <row r="103" spans="1:8" ht="18" customHeight="1" x14ac:dyDescent="0.25">
      <c r="A103" s="11" t="s">
        <v>91</v>
      </c>
      <c r="B103" s="8" t="s">
        <v>92</v>
      </c>
      <c r="D103" s="61">
        <v>5013</v>
      </c>
      <c r="E103" s="67">
        <v>3709</v>
      </c>
      <c r="F103" s="67"/>
      <c r="G103" s="61"/>
      <c r="H103" s="31">
        <v>8722</v>
      </c>
    </row>
    <row r="104" spans="1:8" ht="18" customHeight="1" x14ac:dyDescent="0.25">
      <c r="A104" s="11" t="s">
        <v>93</v>
      </c>
      <c r="B104" s="41" t="s">
        <v>129</v>
      </c>
      <c r="D104" s="61">
        <v>82106</v>
      </c>
      <c r="E104" s="67">
        <v>2723</v>
      </c>
      <c r="F104" s="67"/>
      <c r="G104" s="61"/>
      <c r="H104" s="31">
        <v>84829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v>320797</v>
      </c>
      <c r="E108" s="31">
        <v>143533</v>
      </c>
      <c r="F108" s="31">
        <v>0</v>
      </c>
      <c r="G108" s="31">
        <v>0</v>
      </c>
      <c r="H108" s="31">
        <v>464330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105">
        <v>11566697</v>
      </c>
      <c r="G111" s="61"/>
      <c r="H111" s="31">
        <f>F111-G111</f>
        <v>11566697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293">
        <v>0.82450000000000001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v>327676327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v>12849244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340525571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v>372032962</v>
      </c>
      <c r="F121" s="64"/>
    </row>
    <row r="122" spans="1:7" ht="18" customHeight="1" x14ac:dyDescent="0.25">
      <c r="A122" s="11"/>
      <c r="E122" s="81"/>
      <c r="F122" s="19"/>
    </row>
    <row r="123" spans="1:7" ht="18" customHeight="1" x14ac:dyDescent="0.25">
      <c r="A123" s="11" t="s">
        <v>106</v>
      </c>
      <c r="B123" s="10" t="s">
        <v>107</v>
      </c>
      <c r="E123" s="105">
        <f>E119-E121</f>
        <v>-31507391</v>
      </c>
      <c r="F123" s="64"/>
    </row>
    <row r="124" spans="1:7" ht="18" customHeight="1" x14ac:dyDescent="0.25">
      <c r="A124" s="11"/>
      <c r="E124" s="81"/>
      <c r="F124" s="19"/>
    </row>
    <row r="125" spans="1:7" ht="18" customHeight="1" x14ac:dyDescent="0.25">
      <c r="A125" s="11" t="s">
        <v>108</v>
      </c>
      <c r="B125" s="10" t="s">
        <v>109</v>
      </c>
      <c r="E125" s="105">
        <v>193658</v>
      </c>
      <c r="F125" s="64"/>
    </row>
    <row r="126" spans="1:7" ht="18" customHeight="1" x14ac:dyDescent="0.25">
      <c r="A126" s="11"/>
      <c r="E126" s="8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f>E123 + E125</f>
        <v>-31313733</v>
      </c>
      <c r="F127" s="64"/>
    </row>
    <row r="128" spans="1:7" ht="18" customHeight="1" x14ac:dyDescent="0.25">
      <c r="A128" s="11"/>
      <c r="E128" s="8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>D36</f>
        <v>882414</v>
      </c>
      <c r="E141" s="68">
        <f t="shared" ref="E141:H141" si="0">E36</f>
        <v>416155</v>
      </c>
      <c r="F141" s="68">
        <f t="shared" si="0"/>
        <v>0</v>
      </c>
      <c r="G141" s="68">
        <f t="shared" si="0"/>
        <v>0</v>
      </c>
      <c r="H141" s="68">
        <f t="shared" si="0"/>
        <v>1298569</v>
      </c>
    </row>
    <row r="142" spans="1:8" ht="18" customHeight="1" x14ac:dyDescent="0.25">
      <c r="A142" s="11" t="s">
        <v>41</v>
      </c>
      <c r="B142" s="10" t="s">
        <v>119</v>
      </c>
      <c r="D142" s="68">
        <f>D49</f>
        <v>555818</v>
      </c>
      <c r="E142" s="68">
        <f t="shared" ref="E142:H142" si="1">E49</f>
        <v>458550</v>
      </c>
      <c r="F142" s="68">
        <f t="shared" si="1"/>
        <v>0</v>
      </c>
      <c r="G142" s="68">
        <f t="shared" si="1"/>
        <v>0</v>
      </c>
      <c r="H142" s="68">
        <f t="shared" si="1"/>
        <v>1014368</v>
      </c>
    </row>
    <row r="143" spans="1:8" ht="18" customHeight="1" x14ac:dyDescent="0.25">
      <c r="A143" s="11" t="s">
        <v>53</v>
      </c>
      <c r="B143" s="10" t="s">
        <v>120</v>
      </c>
      <c r="D143" s="68">
        <f>D64</f>
        <v>38097777</v>
      </c>
      <c r="E143" s="68">
        <f t="shared" ref="E143:H143" si="2">E64</f>
        <v>0</v>
      </c>
      <c r="F143" s="68">
        <f t="shared" si="2"/>
        <v>0</v>
      </c>
      <c r="G143" s="68">
        <f t="shared" si="2"/>
        <v>27846023.600000001</v>
      </c>
      <c r="H143" s="68">
        <f t="shared" si="2"/>
        <v>10251753.399999999</v>
      </c>
    </row>
    <row r="144" spans="1:8" ht="18" customHeight="1" x14ac:dyDescent="0.25">
      <c r="A144" s="11" t="s">
        <v>59</v>
      </c>
      <c r="B144" s="10" t="s">
        <v>121</v>
      </c>
      <c r="D144" s="68">
        <f>D74</f>
        <v>0</v>
      </c>
      <c r="E144" s="68">
        <f t="shared" ref="E144:H144" si="3">E74</f>
        <v>0</v>
      </c>
      <c r="F144" s="68">
        <f t="shared" si="3"/>
        <v>0</v>
      </c>
      <c r="G144" s="68">
        <f t="shared" si="3"/>
        <v>0</v>
      </c>
      <c r="H144" s="68">
        <f t="shared" si="3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>D82</f>
        <v>47096</v>
      </c>
      <c r="E145" s="68">
        <f t="shared" ref="E145:H145" si="4">E82</f>
        <v>3058</v>
      </c>
      <c r="F145" s="68">
        <f t="shared" si="4"/>
        <v>0</v>
      </c>
      <c r="G145" s="68">
        <f t="shared" si="4"/>
        <v>0</v>
      </c>
      <c r="H145" s="68">
        <f t="shared" si="4"/>
        <v>50154</v>
      </c>
    </row>
    <row r="146" spans="1:8" ht="18" customHeight="1" x14ac:dyDescent="0.25">
      <c r="A146" s="11" t="s">
        <v>88</v>
      </c>
      <c r="B146" s="10" t="s">
        <v>123</v>
      </c>
      <c r="D146" s="68">
        <f>D98</f>
        <v>83304</v>
      </c>
      <c r="E146" s="68">
        <f t="shared" ref="E146:H146" si="5">E98</f>
        <v>37078</v>
      </c>
      <c r="F146" s="68">
        <f t="shared" si="5"/>
        <v>0</v>
      </c>
      <c r="G146" s="68">
        <f t="shared" si="5"/>
        <v>0</v>
      </c>
      <c r="H146" s="68">
        <f t="shared" si="5"/>
        <v>120382</v>
      </c>
    </row>
    <row r="147" spans="1:8" ht="18" customHeight="1" x14ac:dyDescent="0.25">
      <c r="A147" s="11" t="s">
        <v>95</v>
      </c>
      <c r="B147" s="10" t="s">
        <v>124</v>
      </c>
      <c r="D147" s="31">
        <f>D108</f>
        <v>320797</v>
      </c>
      <c r="E147" s="31">
        <f t="shared" ref="E147:H147" si="6">E108</f>
        <v>143533</v>
      </c>
      <c r="F147" s="31">
        <f t="shared" si="6"/>
        <v>0</v>
      </c>
      <c r="G147" s="31">
        <f t="shared" si="6"/>
        <v>0</v>
      </c>
      <c r="H147" s="31">
        <f t="shared" si="6"/>
        <v>464330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11566697</v>
      </c>
    </row>
    <row r="149" spans="1:8" ht="18" customHeight="1" x14ac:dyDescent="0.25">
      <c r="A149" s="11" t="s">
        <v>116</v>
      </c>
      <c r="B149" s="10" t="s">
        <v>127</v>
      </c>
      <c r="D149" s="31">
        <f>D137</f>
        <v>0</v>
      </c>
      <c r="E149" s="31">
        <f t="shared" ref="E149:H149" si="7">E137</f>
        <v>0</v>
      </c>
      <c r="F149" s="31">
        <f t="shared" si="7"/>
        <v>0</v>
      </c>
      <c r="G149" s="31">
        <f t="shared" si="7"/>
        <v>0</v>
      </c>
      <c r="H149" s="31">
        <f t="shared" si="7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3869993.242984477</v>
      </c>
      <c r="E150" s="31">
        <f t="shared" ref="E150:H150" si="8">E18</f>
        <v>0</v>
      </c>
      <c r="F150" s="31">
        <f t="shared" si="8"/>
        <v>0</v>
      </c>
      <c r="G150" s="31">
        <f t="shared" si="8"/>
        <v>3767627.7683705641</v>
      </c>
      <c r="H150" s="31">
        <f t="shared" si="8"/>
        <v>102365.47461391287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>SUM(D141:D150)</f>
        <v>43857199.242984474</v>
      </c>
      <c r="E152" s="70">
        <f t="shared" ref="E152:H152" si="9">SUM(E141:E150)</f>
        <v>1058374</v>
      </c>
      <c r="F152" s="70">
        <f t="shared" si="9"/>
        <v>0</v>
      </c>
      <c r="G152" s="70">
        <f t="shared" si="9"/>
        <v>31613651.368370567</v>
      </c>
      <c r="H152" s="70">
        <f t="shared" si="9"/>
        <v>24868618.874613911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6.6845203018903232E-2</v>
      </c>
      <c r="E154" s="81"/>
    </row>
    <row r="155" spans="1:8" ht="18" customHeight="1" x14ac:dyDescent="0.25">
      <c r="A155" s="26" t="s">
        <v>292</v>
      </c>
      <c r="B155" s="10" t="s">
        <v>293</v>
      </c>
      <c r="D155" s="71">
        <f>H152/E127</f>
        <v>-0.7941761167413004</v>
      </c>
    </row>
  </sheetData>
  <mergeCells count="8">
    <mergeCell ref="C11:E11"/>
    <mergeCell ref="B13:D13"/>
    <mergeCell ref="C2:D2"/>
    <mergeCell ref="C5:E5"/>
    <mergeCell ref="C6:E6"/>
    <mergeCell ref="C7:E7"/>
    <mergeCell ref="C9:E9"/>
    <mergeCell ref="C10:E10"/>
  </mergeCells>
  <hyperlinks>
    <hyperlink ref="C11" r:id="rId1" xr:uid="{1E11F3F2-F083-41E0-821F-4FDC174B15A3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F61D-BAAC-40AA-B6AF-223E517AAC28}">
  <sheetPr>
    <tabColor theme="9"/>
  </sheetPr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4.85546875" style="8" customWidth="1"/>
    <col min="4" max="4" width="17.140625" style="8" customWidth="1"/>
    <col min="5" max="6" width="21.140625" style="8" customWidth="1"/>
    <col min="7" max="7" width="19.7109375" style="8" customWidth="1"/>
    <col min="8" max="8" width="17.5703125" style="8" customWidth="1"/>
    <col min="9" max="9" width="11.71093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5" x14ac:dyDescent="0.25">
      <c r="B5" s="11" t="s">
        <v>404</v>
      </c>
      <c r="C5" s="632" t="s">
        <v>234</v>
      </c>
      <c r="D5" s="632"/>
      <c r="E5" s="632"/>
      <c r="F5" s="13"/>
    </row>
    <row r="6" spans="1:8" ht="18" customHeight="1" x14ac:dyDescent="0.25">
      <c r="B6" s="11" t="s">
        <v>405</v>
      </c>
      <c r="C6" s="14">
        <v>210063</v>
      </c>
      <c r="D6" s="14"/>
      <c r="E6" s="14"/>
      <c r="F6" s="15"/>
    </row>
    <row r="7" spans="1:8" ht="18" customHeight="1" x14ac:dyDescent="0.25">
      <c r="B7" s="11" t="s">
        <v>406</v>
      </c>
      <c r="C7" s="16">
        <v>1993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2" t="s">
        <v>398</v>
      </c>
      <c r="D9" s="632"/>
      <c r="E9" s="632"/>
      <c r="F9" s="13"/>
    </row>
    <row r="10" spans="1:8" ht="18" customHeight="1" x14ac:dyDescent="0.25">
      <c r="B10" s="11" t="s">
        <v>408</v>
      </c>
      <c r="C10" s="20" t="s">
        <v>399</v>
      </c>
      <c r="D10" s="20"/>
      <c r="E10" s="20"/>
      <c r="F10" s="21"/>
    </row>
    <row r="11" spans="1:8" ht="18" customHeight="1" x14ac:dyDescent="0.25">
      <c r="B11" s="11" t="s">
        <v>409</v>
      </c>
      <c r="C11" s="631" t="s">
        <v>400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5641195.0832342468</v>
      </c>
      <c r="E18" s="27"/>
      <c r="F18" s="27"/>
      <c r="G18" s="27">
        <v>5491979.4190643486</v>
      </c>
      <c r="H18" s="28">
        <v>149215.66416989826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132497</v>
      </c>
      <c r="E21" s="67">
        <v>34447</v>
      </c>
      <c r="F21" s="67">
        <v>0</v>
      </c>
      <c r="G21" s="61">
        <v>6375</v>
      </c>
      <c r="H21" s="31">
        <f>(D21+E21)-F21-G21</f>
        <v>160569</v>
      </c>
    </row>
    <row r="22" spans="1:8" ht="18" customHeight="1" x14ac:dyDescent="0.25">
      <c r="A22" s="11" t="s">
        <v>9</v>
      </c>
      <c r="B22" s="8" t="s">
        <v>10</v>
      </c>
      <c r="D22" s="61">
        <v>2892</v>
      </c>
      <c r="E22" s="67">
        <v>1831</v>
      </c>
      <c r="F22" s="67">
        <v>0</v>
      </c>
      <c r="G22" s="61">
        <v>374</v>
      </c>
      <c r="H22" s="31">
        <f t="shared" ref="H22:H34" si="0">(D22+E22)-F22-G22</f>
        <v>4349</v>
      </c>
    </row>
    <row r="23" spans="1:8" ht="18" customHeight="1" x14ac:dyDescent="0.25">
      <c r="A23" s="11" t="s">
        <v>11</v>
      </c>
      <c r="B23" s="8" t="s">
        <v>12</v>
      </c>
      <c r="D23" s="61">
        <v>22763</v>
      </c>
      <c r="E23" s="67">
        <v>13556</v>
      </c>
      <c r="F23" s="67">
        <v>0</v>
      </c>
      <c r="G23" s="61">
        <v>0</v>
      </c>
      <c r="H23" s="31">
        <f t="shared" si="0"/>
        <v>36319</v>
      </c>
    </row>
    <row r="24" spans="1:8" ht="18" customHeight="1" x14ac:dyDescent="0.25">
      <c r="A24" s="11" t="s">
        <v>13</v>
      </c>
      <c r="B24" s="8" t="s">
        <v>14</v>
      </c>
      <c r="D24" s="61">
        <v>0</v>
      </c>
      <c r="E24" s="67">
        <v>0</v>
      </c>
      <c r="F24" s="67">
        <v>0</v>
      </c>
      <c r="G24" s="61">
        <v>0</v>
      </c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29060</v>
      </c>
      <c r="E25" s="67">
        <v>8617</v>
      </c>
      <c r="F25" s="67">
        <v>0</v>
      </c>
      <c r="G25" s="61">
        <v>0</v>
      </c>
      <c r="H25" s="31">
        <f t="shared" si="0"/>
        <v>37677</v>
      </c>
    </row>
    <row r="26" spans="1:8" ht="18" customHeight="1" x14ac:dyDescent="0.25">
      <c r="A26" s="11" t="s">
        <v>17</v>
      </c>
      <c r="B26" s="8" t="s">
        <v>18</v>
      </c>
      <c r="D26" s="61">
        <v>31455</v>
      </c>
      <c r="E26" s="67">
        <v>3869</v>
      </c>
      <c r="F26" s="67">
        <v>0</v>
      </c>
      <c r="G26" s="61">
        <v>0</v>
      </c>
      <c r="H26" s="31">
        <f t="shared" si="0"/>
        <v>35324</v>
      </c>
    </row>
    <row r="27" spans="1:8" ht="18" customHeight="1" x14ac:dyDescent="0.25">
      <c r="A27" s="11" t="s">
        <v>19</v>
      </c>
      <c r="B27" s="8" t="s">
        <v>20</v>
      </c>
      <c r="D27" s="61">
        <v>711579</v>
      </c>
      <c r="E27" s="67">
        <v>446466</v>
      </c>
      <c r="F27" s="67">
        <v>0</v>
      </c>
      <c r="G27" s="61">
        <v>40202</v>
      </c>
      <c r="H27" s="31">
        <f t="shared" si="0"/>
        <v>1117843</v>
      </c>
    </row>
    <row r="28" spans="1:8" ht="18" customHeight="1" x14ac:dyDescent="0.25">
      <c r="A28" s="11" t="s">
        <v>21</v>
      </c>
      <c r="B28" s="8" t="s">
        <v>22</v>
      </c>
      <c r="D28" s="61">
        <v>0</v>
      </c>
      <c r="E28" s="67">
        <v>0</v>
      </c>
      <c r="F28" s="67">
        <v>0</v>
      </c>
      <c r="G28" s="61">
        <v>0</v>
      </c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291722</v>
      </c>
      <c r="E29" s="67">
        <v>43057</v>
      </c>
      <c r="F29" s="67">
        <v>0</v>
      </c>
      <c r="G29" s="61">
        <v>0</v>
      </c>
      <c r="H29" s="31">
        <f t="shared" si="0"/>
        <v>334779</v>
      </c>
    </row>
    <row r="30" spans="1:8" ht="18" customHeight="1" x14ac:dyDescent="0.25">
      <c r="A30" s="11" t="s">
        <v>25</v>
      </c>
      <c r="B30" s="32" t="s">
        <v>235</v>
      </c>
      <c r="D30" s="61">
        <v>9989</v>
      </c>
      <c r="E30" s="67">
        <v>3790</v>
      </c>
      <c r="F30" s="67">
        <v>0</v>
      </c>
      <c r="G30" s="61">
        <v>0</v>
      </c>
      <c r="H30" s="31">
        <f t="shared" si="0"/>
        <v>13779</v>
      </c>
    </row>
    <row r="31" spans="1:8" ht="18" customHeight="1" x14ac:dyDescent="0.25">
      <c r="A31" s="11" t="s">
        <v>26</v>
      </c>
      <c r="B31" s="32"/>
      <c r="D31" s="61">
        <v>0</v>
      </c>
      <c r="E31" s="67">
        <v>0</v>
      </c>
      <c r="F31" s="67">
        <v>0</v>
      </c>
      <c r="G31" s="61">
        <v>0</v>
      </c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>
        <v>0</v>
      </c>
      <c r="E32" s="67">
        <v>0</v>
      </c>
      <c r="F32" s="67">
        <v>0</v>
      </c>
      <c r="G32" s="61">
        <v>0</v>
      </c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>
        <v>0</v>
      </c>
      <c r="E33" s="67">
        <v>0</v>
      </c>
      <c r="F33" s="67">
        <v>0</v>
      </c>
      <c r="G33" s="61">
        <v>0</v>
      </c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>
        <v>0</v>
      </c>
      <c r="E34" s="67">
        <v>0</v>
      </c>
      <c r="F34" s="67">
        <v>0</v>
      </c>
      <c r="G34" s="61">
        <v>0</v>
      </c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1231957</v>
      </c>
      <c r="E36" s="31">
        <f t="shared" si="1"/>
        <v>555633</v>
      </c>
      <c r="F36" s="31">
        <f>SUM(F21:F34)</f>
        <v>0</v>
      </c>
      <c r="G36" s="31">
        <f t="shared" si="1"/>
        <v>46951</v>
      </c>
      <c r="H36" s="31">
        <f t="shared" si="1"/>
        <v>1740639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139695</v>
      </c>
      <c r="E40" s="61">
        <v>92897</v>
      </c>
      <c r="F40" s="67">
        <v>0</v>
      </c>
      <c r="G40" s="61">
        <v>0</v>
      </c>
      <c r="H40" s="31">
        <f>(D40+E40)-F40-G40</f>
        <v>232592</v>
      </c>
    </row>
    <row r="41" spans="1:8" ht="18" customHeight="1" x14ac:dyDescent="0.25">
      <c r="A41" s="11" t="s">
        <v>32</v>
      </c>
      <c r="B41" s="8" t="s">
        <v>33</v>
      </c>
      <c r="D41" s="61">
        <v>1571568</v>
      </c>
      <c r="E41" s="61">
        <v>1045092</v>
      </c>
      <c r="F41" s="67">
        <v>0</v>
      </c>
      <c r="G41" s="61">
        <v>0</v>
      </c>
      <c r="H41" s="31">
        <f t="shared" ref="H41:H47" si="2">(D41+E41)-F41-G41</f>
        <v>2616660</v>
      </c>
    </row>
    <row r="42" spans="1:8" ht="18" customHeight="1" x14ac:dyDescent="0.25">
      <c r="A42" s="11" t="s">
        <v>34</v>
      </c>
      <c r="B42" s="8" t="s">
        <v>35</v>
      </c>
      <c r="D42" s="61">
        <v>34924</v>
      </c>
      <c r="E42" s="61">
        <v>23224</v>
      </c>
      <c r="F42" s="67">
        <v>0</v>
      </c>
      <c r="G42" s="61">
        <v>0</v>
      </c>
      <c r="H42" s="31">
        <f t="shared" si="2"/>
        <v>58148</v>
      </c>
    </row>
    <row r="43" spans="1:8" ht="18" customHeight="1" x14ac:dyDescent="0.25">
      <c r="A43" s="11" t="s">
        <v>36</v>
      </c>
      <c r="B43" s="8" t="s">
        <v>37</v>
      </c>
      <c r="D43" s="61">
        <v>0</v>
      </c>
      <c r="E43" s="67">
        <v>0</v>
      </c>
      <c r="F43" s="67">
        <v>0</v>
      </c>
      <c r="G43" s="61">
        <v>0</v>
      </c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61">
        <v>0</v>
      </c>
      <c r="E44" s="67">
        <v>0</v>
      </c>
      <c r="F44" s="67">
        <v>0</v>
      </c>
      <c r="G44" s="61">
        <v>0</v>
      </c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>
        <v>0</v>
      </c>
      <c r="E45" s="67">
        <v>0</v>
      </c>
      <c r="F45" s="67">
        <v>0</v>
      </c>
      <c r="G45" s="61">
        <v>0</v>
      </c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>
        <v>0</v>
      </c>
      <c r="E46" s="67">
        <v>0</v>
      </c>
      <c r="F46" s="67">
        <v>0</v>
      </c>
      <c r="G46" s="61">
        <v>0</v>
      </c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>
        <v>0</v>
      </c>
      <c r="E47" s="67">
        <v>0</v>
      </c>
      <c r="F47" s="67">
        <v>0</v>
      </c>
      <c r="G47" s="61">
        <v>0</v>
      </c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1746187</v>
      </c>
      <c r="E49" s="31">
        <f t="shared" si="3"/>
        <v>1161213</v>
      </c>
      <c r="F49" s="31">
        <f>SUM(F40:F47)</f>
        <v>0</v>
      </c>
      <c r="G49" s="31">
        <f t="shared" si="3"/>
        <v>0</v>
      </c>
      <c r="H49" s="31">
        <f t="shared" si="3"/>
        <v>2907400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256">
        <v>26473345</v>
      </c>
      <c r="E53" s="256">
        <v>17618512</v>
      </c>
      <c r="F53" s="61">
        <v>0</v>
      </c>
      <c r="G53" s="61">
        <v>0</v>
      </c>
      <c r="H53" s="31">
        <f>(D53+E53)-F53-G53</f>
        <v>44091857</v>
      </c>
    </row>
    <row r="54" spans="1:8" ht="18" customHeight="1" x14ac:dyDescent="0.25">
      <c r="A54" s="11" t="s">
        <v>44</v>
      </c>
      <c r="B54" s="41"/>
      <c r="D54" s="61">
        <v>0</v>
      </c>
      <c r="E54" s="61">
        <v>0</v>
      </c>
      <c r="F54" s="61">
        <v>0</v>
      </c>
      <c r="G54" s="61">
        <v>0</v>
      </c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/>
      <c r="D55" s="61">
        <v>0</v>
      </c>
      <c r="E55" s="61">
        <v>0</v>
      </c>
      <c r="F55" s="61">
        <v>0</v>
      </c>
      <c r="G55" s="61">
        <v>0</v>
      </c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>
        <v>0</v>
      </c>
      <c r="E56" s="61">
        <v>0</v>
      </c>
      <c r="F56" s="61">
        <v>0</v>
      </c>
      <c r="G56" s="61">
        <v>0</v>
      </c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>
        <v>0</v>
      </c>
      <c r="E57" s="61">
        <v>0</v>
      </c>
      <c r="F57" s="61">
        <v>0</v>
      </c>
      <c r="G57" s="61">
        <v>0</v>
      </c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>
        <v>0</v>
      </c>
      <c r="E58" s="61">
        <v>0</v>
      </c>
      <c r="F58" s="61">
        <v>0</v>
      </c>
      <c r="G58" s="61">
        <v>0</v>
      </c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61">
        <v>0</v>
      </c>
      <c r="E59" s="61">
        <v>0</v>
      </c>
      <c r="F59" s="61">
        <v>0</v>
      </c>
      <c r="G59" s="61">
        <v>0</v>
      </c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61">
        <v>0</v>
      </c>
      <c r="E60" s="61">
        <v>0</v>
      </c>
      <c r="F60" s="61">
        <v>0</v>
      </c>
      <c r="G60" s="61">
        <v>0</v>
      </c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61">
        <v>0</v>
      </c>
      <c r="E61" s="61">
        <v>0</v>
      </c>
      <c r="F61" s="61">
        <v>0</v>
      </c>
      <c r="G61" s="61">
        <v>0</v>
      </c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61">
        <v>0</v>
      </c>
      <c r="E62" s="61">
        <v>0</v>
      </c>
      <c r="F62" s="61">
        <v>0</v>
      </c>
      <c r="G62" s="61">
        <v>0</v>
      </c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26473345</v>
      </c>
      <c r="E64" s="31">
        <f t="shared" ref="E64:G64" si="5">SUM(E53:E62)</f>
        <v>17618512</v>
      </c>
      <c r="F64" s="31">
        <f t="shared" si="5"/>
        <v>0</v>
      </c>
      <c r="G64" s="31">
        <f t="shared" si="5"/>
        <v>0</v>
      </c>
      <c r="H64" s="31">
        <f>SUM(H53:H62)</f>
        <v>44091857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0</v>
      </c>
      <c r="E68" s="67">
        <v>0</v>
      </c>
      <c r="F68" s="67">
        <v>0</v>
      </c>
      <c r="G68" s="61">
        <v>0</v>
      </c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61">
        <v>0</v>
      </c>
      <c r="E69" s="67">
        <v>0</v>
      </c>
      <c r="F69" s="67">
        <v>0</v>
      </c>
      <c r="G69" s="61">
        <v>0</v>
      </c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61">
        <v>0</v>
      </c>
      <c r="E70" s="67">
        <v>0</v>
      </c>
      <c r="F70" s="67">
        <v>0</v>
      </c>
      <c r="G70" s="61">
        <v>0</v>
      </c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61">
        <v>0</v>
      </c>
      <c r="E71" s="67">
        <v>0</v>
      </c>
      <c r="F71" s="67">
        <v>0</v>
      </c>
      <c r="G71" s="61">
        <v>0</v>
      </c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>
        <v>0</v>
      </c>
      <c r="E72" s="67">
        <v>0</v>
      </c>
      <c r="F72" s="67">
        <v>0</v>
      </c>
      <c r="G72" s="61">
        <v>0</v>
      </c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0</v>
      </c>
      <c r="E77" s="54"/>
      <c r="F77" s="67">
        <v>0</v>
      </c>
      <c r="G77" s="61">
        <v>0</v>
      </c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>
        <v>0</v>
      </c>
      <c r="E78" s="54"/>
      <c r="F78" s="67">
        <v>0</v>
      </c>
      <c r="G78" s="61">
        <v>0</v>
      </c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10805</v>
      </c>
      <c r="E79" s="54"/>
      <c r="F79" s="67">
        <v>0</v>
      </c>
      <c r="G79" s="61">
        <v>0</v>
      </c>
      <c r="H79" s="31">
        <f t="shared" si="8"/>
        <v>10805</v>
      </c>
    </row>
    <row r="80" spans="1:10" ht="18" customHeight="1" x14ac:dyDescent="0.25">
      <c r="A80" s="11" t="s">
        <v>67</v>
      </c>
      <c r="B80" s="8" t="s">
        <v>68</v>
      </c>
      <c r="D80" s="61">
        <v>0</v>
      </c>
      <c r="E80" s="54"/>
      <c r="F80" s="67">
        <v>0</v>
      </c>
      <c r="G80" s="61">
        <v>0</v>
      </c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10805</v>
      </c>
      <c r="E82" s="56"/>
      <c r="F82" s="31">
        <f t="shared" si="9"/>
        <v>0</v>
      </c>
      <c r="G82" s="31">
        <f t="shared" si="9"/>
        <v>0</v>
      </c>
      <c r="H82" s="31">
        <f t="shared" si="9"/>
        <v>10805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0</v>
      </c>
      <c r="E86" s="67">
        <v>0</v>
      </c>
      <c r="F86" s="67">
        <v>0</v>
      </c>
      <c r="G86" s="61">
        <v>0</v>
      </c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0</v>
      </c>
      <c r="E87" s="67">
        <v>0</v>
      </c>
      <c r="F87" s="67">
        <v>0</v>
      </c>
      <c r="G87" s="61">
        <v>0</v>
      </c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0</v>
      </c>
      <c r="E88" s="67">
        <v>0</v>
      </c>
      <c r="F88" s="67">
        <v>0</v>
      </c>
      <c r="G88" s="61">
        <v>0</v>
      </c>
      <c r="H88" s="31">
        <f t="shared" si="10"/>
        <v>0</v>
      </c>
    </row>
    <row r="89" spans="1:8" ht="18" customHeight="1" x14ac:dyDescent="0.25">
      <c r="A89" s="11" t="s">
        <v>76</v>
      </c>
      <c r="B89" s="8" t="s">
        <v>77</v>
      </c>
      <c r="D89" s="61">
        <v>0</v>
      </c>
      <c r="E89" s="67">
        <v>0</v>
      </c>
      <c r="F89" s="67">
        <v>0</v>
      </c>
      <c r="G89" s="61">
        <v>0</v>
      </c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>
        <v>0</v>
      </c>
      <c r="E90" s="67">
        <v>0</v>
      </c>
      <c r="F90" s="67">
        <v>0</v>
      </c>
      <c r="G90" s="61">
        <v>0</v>
      </c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2269</v>
      </c>
      <c r="E91" s="67">
        <v>280</v>
      </c>
      <c r="F91" s="67">
        <v>0</v>
      </c>
      <c r="G91" s="61">
        <v>0</v>
      </c>
      <c r="H91" s="31">
        <f t="shared" si="10"/>
        <v>2549</v>
      </c>
    </row>
    <row r="92" spans="1:8" ht="18" customHeight="1" x14ac:dyDescent="0.25">
      <c r="A92" s="11" t="s">
        <v>82</v>
      </c>
      <c r="B92" s="8" t="s">
        <v>83</v>
      </c>
      <c r="D92" s="61">
        <v>499</v>
      </c>
      <c r="E92" s="67">
        <v>61</v>
      </c>
      <c r="F92" s="67">
        <v>0</v>
      </c>
      <c r="G92" s="61">
        <v>0</v>
      </c>
      <c r="H92" s="31">
        <f t="shared" si="10"/>
        <v>560</v>
      </c>
    </row>
    <row r="93" spans="1:8" ht="18" customHeight="1" x14ac:dyDescent="0.25">
      <c r="A93" s="11" t="s">
        <v>84</v>
      </c>
      <c r="B93" s="8" t="s">
        <v>85</v>
      </c>
      <c r="D93" s="61">
        <v>0</v>
      </c>
      <c r="E93" s="67">
        <v>0</v>
      </c>
      <c r="F93" s="67">
        <v>0</v>
      </c>
      <c r="G93" s="61">
        <v>0</v>
      </c>
      <c r="H93" s="31">
        <f t="shared" si="10"/>
        <v>0</v>
      </c>
    </row>
    <row r="94" spans="1:8" ht="18" customHeight="1" x14ac:dyDescent="0.25">
      <c r="A94" s="11" t="s">
        <v>86</v>
      </c>
      <c r="B94" s="41" t="s">
        <v>236</v>
      </c>
      <c r="D94" s="61">
        <v>33000</v>
      </c>
      <c r="E94" s="67">
        <v>0</v>
      </c>
      <c r="F94" s="67">
        <v>0</v>
      </c>
      <c r="G94" s="61">
        <v>0</v>
      </c>
      <c r="H94" s="31">
        <f t="shared" si="10"/>
        <v>33000</v>
      </c>
    </row>
    <row r="95" spans="1:8" ht="18" customHeight="1" x14ac:dyDescent="0.25">
      <c r="A95" s="11" t="s">
        <v>87</v>
      </c>
      <c r="B95" s="41"/>
      <c r="D95" s="61">
        <v>0</v>
      </c>
      <c r="E95" s="67">
        <v>0</v>
      </c>
      <c r="F95" s="67">
        <v>0</v>
      </c>
      <c r="G95" s="61">
        <v>0</v>
      </c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>
        <v>0</v>
      </c>
      <c r="E96" s="67">
        <v>0</v>
      </c>
      <c r="F96" s="67">
        <v>0</v>
      </c>
      <c r="G96" s="61">
        <v>0</v>
      </c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35768</v>
      </c>
      <c r="E98" s="31">
        <f t="shared" si="11"/>
        <v>341</v>
      </c>
      <c r="F98" s="31">
        <f t="shared" si="11"/>
        <v>0</v>
      </c>
      <c r="G98" s="31">
        <f t="shared" si="11"/>
        <v>0</v>
      </c>
      <c r="H98" s="31">
        <f t="shared" si="11"/>
        <v>36109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0</v>
      </c>
      <c r="E102" s="67">
        <v>0</v>
      </c>
      <c r="F102" s="67">
        <v>0</v>
      </c>
      <c r="G102" s="61">
        <v>0</v>
      </c>
      <c r="H102" s="31">
        <f>(D102+E102)-F102-G102</f>
        <v>0</v>
      </c>
    </row>
    <row r="103" spans="1:8" ht="18" customHeight="1" x14ac:dyDescent="0.25">
      <c r="A103" s="11" t="s">
        <v>91</v>
      </c>
      <c r="B103" s="8" t="s">
        <v>92</v>
      </c>
      <c r="D103" s="61">
        <v>21250</v>
      </c>
      <c r="E103" s="67">
        <v>0</v>
      </c>
      <c r="F103" s="67">
        <v>0</v>
      </c>
      <c r="G103" s="61">
        <v>0</v>
      </c>
      <c r="H103" s="31">
        <f t="shared" ref="H103:H106" si="12">(D103+E103)-F103-G103</f>
        <v>21250</v>
      </c>
    </row>
    <row r="104" spans="1:8" ht="18" customHeight="1" x14ac:dyDescent="0.25">
      <c r="A104" s="11" t="s">
        <v>93</v>
      </c>
      <c r="B104" s="41"/>
      <c r="D104" s="61">
        <v>0</v>
      </c>
      <c r="E104" s="67">
        <v>0</v>
      </c>
      <c r="F104" s="67">
        <v>0</v>
      </c>
      <c r="G104" s="61">
        <v>0</v>
      </c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>
        <v>0</v>
      </c>
      <c r="E105" s="67">
        <v>0</v>
      </c>
      <c r="F105" s="67">
        <v>0</v>
      </c>
      <c r="G105" s="61">
        <v>0</v>
      </c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>
        <v>0</v>
      </c>
      <c r="E106" s="67">
        <v>0</v>
      </c>
      <c r="F106" s="67">
        <v>0</v>
      </c>
      <c r="G106" s="61">
        <v>0</v>
      </c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21250</v>
      </c>
      <c r="E108" s="31">
        <f t="shared" si="13"/>
        <v>0</v>
      </c>
      <c r="F108" s="31">
        <f t="shared" si="13"/>
        <v>0</v>
      </c>
      <c r="G108" s="31">
        <f t="shared" si="13"/>
        <v>0</v>
      </c>
      <c r="H108" s="31">
        <f t="shared" si="13"/>
        <v>21250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5356000</v>
      </c>
      <c r="G111" s="61">
        <v>0</v>
      </c>
      <c r="H111" s="31">
        <f>F111-G111</f>
        <v>5356000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0.66551892839879434</v>
      </c>
      <c r="F114" s="62" t="s">
        <v>280</v>
      </c>
      <c r="G114" s="63" t="s">
        <v>452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416346000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4126000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420472000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424403000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-3931000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4109000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178000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>
        <v>0</v>
      </c>
      <c r="E131" s="67">
        <v>0</v>
      </c>
      <c r="F131" s="67">
        <v>0</v>
      </c>
      <c r="G131" s="61">
        <v>0</v>
      </c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>
        <v>0</v>
      </c>
      <c r="E132" s="67">
        <v>0</v>
      </c>
      <c r="F132" s="67">
        <v>0</v>
      </c>
      <c r="G132" s="61">
        <v>0</v>
      </c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>
        <v>0</v>
      </c>
      <c r="E133" s="67">
        <v>0</v>
      </c>
      <c r="F133" s="67">
        <v>0</v>
      </c>
      <c r="G133" s="61">
        <v>0</v>
      </c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>
        <v>0</v>
      </c>
      <c r="E134" s="67">
        <v>0</v>
      </c>
      <c r="F134" s="67">
        <v>0</v>
      </c>
      <c r="G134" s="61">
        <v>0</v>
      </c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>
        <v>0</v>
      </c>
      <c r="E135" s="67">
        <v>0</v>
      </c>
      <c r="F135" s="67">
        <v>0</v>
      </c>
      <c r="G135" s="61">
        <v>0</v>
      </c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1231957</v>
      </c>
      <c r="E141" s="68">
        <f t="shared" si="16"/>
        <v>555633</v>
      </c>
      <c r="F141" s="68">
        <f>F36</f>
        <v>0</v>
      </c>
      <c r="G141" s="68">
        <f t="shared" si="16"/>
        <v>46951</v>
      </c>
      <c r="H141" s="68">
        <f t="shared" si="16"/>
        <v>1740639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1746187</v>
      </c>
      <c r="E142" s="68">
        <f t="shared" si="17"/>
        <v>1161213</v>
      </c>
      <c r="F142" s="68">
        <f>F49</f>
        <v>0</v>
      </c>
      <c r="G142" s="68">
        <f t="shared" si="17"/>
        <v>0</v>
      </c>
      <c r="H142" s="68">
        <f t="shared" si="17"/>
        <v>2907400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26473345</v>
      </c>
      <c r="E143" s="68">
        <f t="shared" si="18"/>
        <v>17618512</v>
      </c>
      <c r="F143" s="68">
        <f>F64</f>
        <v>0</v>
      </c>
      <c r="G143" s="68">
        <f t="shared" si="18"/>
        <v>0</v>
      </c>
      <c r="H143" s="68">
        <f t="shared" si="18"/>
        <v>44091857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10805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10805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35768</v>
      </c>
      <c r="E146" s="68">
        <f t="shared" si="21"/>
        <v>341</v>
      </c>
      <c r="F146" s="68">
        <f>F98</f>
        <v>0</v>
      </c>
      <c r="G146" s="68">
        <f t="shared" si="21"/>
        <v>0</v>
      </c>
      <c r="H146" s="68">
        <f t="shared" si="21"/>
        <v>36109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21250</v>
      </c>
      <c r="E147" s="31">
        <f t="shared" si="22"/>
        <v>0</v>
      </c>
      <c r="F147" s="31">
        <f>F108</f>
        <v>0</v>
      </c>
      <c r="G147" s="31">
        <f t="shared" si="22"/>
        <v>0</v>
      </c>
      <c r="H147" s="31">
        <f t="shared" si="22"/>
        <v>21250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5356000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5641195.0832342468</v>
      </c>
      <c r="E150" s="31">
        <f>E18</f>
        <v>0</v>
      </c>
      <c r="F150" s="31">
        <f>F18</f>
        <v>0</v>
      </c>
      <c r="G150" s="31">
        <f>G18</f>
        <v>5491979.4190643486</v>
      </c>
      <c r="H150" s="31">
        <f>H18</f>
        <v>149215.66416989826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35160507.083234251</v>
      </c>
      <c r="E152" s="70">
        <f t="shared" si="24"/>
        <v>19335699</v>
      </c>
      <c r="F152" s="70">
        <f t="shared" si="24"/>
        <v>0</v>
      </c>
      <c r="G152" s="70">
        <f t="shared" si="24"/>
        <v>5538930.4190643486</v>
      </c>
      <c r="H152" s="70">
        <f t="shared" si="24"/>
        <v>54313275.6641699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0.12797571097322569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305.13076215825788</v>
      </c>
    </row>
  </sheetData>
  <mergeCells count="5">
    <mergeCell ref="C2:D2"/>
    <mergeCell ref="C5:E5"/>
    <mergeCell ref="C9:E9"/>
    <mergeCell ref="C11:E11"/>
    <mergeCell ref="B13:D13"/>
  </mergeCells>
  <hyperlinks>
    <hyperlink ref="C11" r:id="rId1" xr:uid="{FF2CD933-63B4-407E-899F-D2313AC55B9D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006F-5375-46A4-8D2F-817D03D05DFA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295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294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296" t="s">
        <v>237</v>
      </c>
      <c r="D5" s="18"/>
      <c r="E5" s="18"/>
      <c r="G5" s="19"/>
    </row>
    <row r="6" spans="1:8" ht="18" customHeight="1" x14ac:dyDescent="0.25">
      <c r="B6" s="11" t="s">
        <v>405</v>
      </c>
      <c r="C6" s="296">
        <v>210064</v>
      </c>
      <c r="D6" s="18"/>
      <c r="E6" s="18"/>
      <c r="G6" s="19"/>
    </row>
    <row r="7" spans="1:8" ht="18" customHeight="1" x14ac:dyDescent="0.25">
      <c r="B7" s="11" t="s">
        <v>406</v>
      </c>
      <c r="C7" s="297">
        <v>602</v>
      </c>
      <c r="D7" s="16"/>
      <c r="E7" s="16"/>
      <c r="F7" s="17"/>
    </row>
    <row r="8" spans="1:8" ht="18" customHeight="1" x14ac:dyDescent="0.25">
      <c r="C8" s="296"/>
      <c r="D8" s="18"/>
      <c r="E8" s="18"/>
      <c r="F8" s="19"/>
    </row>
    <row r="9" spans="1:8" ht="18" customHeight="1" x14ac:dyDescent="0.25">
      <c r="B9" s="11" t="s">
        <v>407</v>
      </c>
      <c r="C9" s="297" t="s">
        <v>308</v>
      </c>
      <c r="D9" s="16"/>
      <c r="E9" s="16"/>
      <c r="F9" s="17"/>
    </row>
    <row r="10" spans="1:8" ht="18" customHeight="1" x14ac:dyDescent="0.25">
      <c r="B10" s="11" t="s">
        <v>408</v>
      </c>
      <c r="C10" s="297" t="s">
        <v>309</v>
      </c>
      <c r="D10" s="16"/>
      <c r="E10" s="16"/>
      <c r="F10" s="17"/>
    </row>
    <row r="11" spans="1:8" ht="30" customHeight="1" x14ac:dyDescent="0.25">
      <c r="B11" s="11" t="s">
        <v>409</v>
      </c>
      <c r="C11" s="663" t="s">
        <v>339</v>
      </c>
      <c r="D11" s="663"/>
      <c r="E11" s="16"/>
      <c r="F11" s="17"/>
    </row>
    <row r="12" spans="1:8" ht="18" customHeight="1" x14ac:dyDescent="0.25">
      <c r="B12" s="11"/>
      <c r="C12" s="298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294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901193.50862381759</v>
      </c>
      <c r="E18" s="27"/>
      <c r="F18" s="27"/>
      <c r="G18" s="27">
        <v>877355.97314581962</v>
      </c>
      <c r="H18" s="28">
        <v>23837.535477997968</v>
      </c>
    </row>
    <row r="19" spans="1:8" ht="45" customHeight="1" x14ac:dyDescent="0.25">
      <c r="A19" s="24" t="s">
        <v>244</v>
      </c>
      <c r="B19" s="9"/>
      <c r="C19" s="294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/>
      <c r="E21" s="67"/>
      <c r="F21" s="67"/>
      <c r="G21" s="61"/>
      <c r="H21" s="31">
        <f>(D21+E21)-F21-G21</f>
        <v>0</v>
      </c>
    </row>
    <row r="22" spans="1:8" ht="18" customHeight="1" x14ac:dyDescent="0.25">
      <c r="A22" s="11" t="s">
        <v>9</v>
      </c>
      <c r="B22" s="8" t="s">
        <v>10</v>
      </c>
      <c r="D22" s="61"/>
      <c r="E22" s="67"/>
      <c r="F22" s="67"/>
      <c r="G22" s="61"/>
      <c r="H22" s="31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681</v>
      </c>
      <c r="E29" s="67"/>
      <c r="F29" s="67"/>
      <c r="G29" s="61"/>
      <c r="H29" s="31">
        <f t="shared" si="0"/>
        <v>681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299" t="s">
        <v>248</v>
      </c>
      <c r="D36" s="31">
        <f t="shared" ref="D36:H36" si="1">SUM(D21:D34)</f>
        <v>681</v>
      </c>
      <c r="E36" s="31">
        <f t="shared" si="1"/>
        <v>0</v>
      </c>
      <c r="F36" s="31">
        <f>SUM(F21:F34)</f>
        <v>0</v>
      </c>
      <c r="G36" s="31">
        <f t="shared" si="1"/>
        <v>0</v>
      </c>
      <c r="H36" s="31">
        <f t="shared" si="1"/>
        <v>681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/>
      <c r="E41" s="67"/>
      <c r="F41" s="67"/>
      <c r="G41" s="61"/>
      <c r="H41" s="31">
        <f t="shared" ref="H41:H47" si="2">(D41+E41)-F41-G41</f>
        <v>0</v>
      </c>
    </row>
    <row r="42" spans="1:8" ht="18" customHeight="1" x14ac:dyDescent="0.25">
      <c r="A42" s="11" t="s">
        <v>34</v>
      </c>
      <c r="B42" s="8" t="s">
        <v>35</v>
      </c>
      <c r="D42" s="61">
        <v>58697</v>
      </c>
      <c r="E42" s="67">
        <f>D42*E114</f>
        <v>35218.199999999997</v>
      </c>
      <c r="F42" s="67"/>
      <c r="G42" s="61"/>
      <c r="H42" s="31">
        <f t="shared" si="2"/>
        <v>93915.199999999997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299" t="s">
        <v>248</v>
      </c>
      <c r="D49" s="31">
        <f t="shared" ref="D49:H49" si="3">SUM(D40:D47)</f>
        <v>58697</v>
      </c>
      <c r="E49" s="31">
        <f t="shared" si="3"/>
        <v>35218.199999999997</v>
      </c>
      <c r="F49" s="31">
        <f>SUM(F40:F47)</f>
        <v>0</v>
      </c>
      <c r="G49" s="31">
        <f t="shared" si="3"/>
        <v>0</v>
      </c>
      <c r="H49" s="31">
        <f t="shared" si="3"/>
        <v>93915.199999999997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732977</v>
      </c>
      <c r="E53" s="67">
        <f>D53*$E$114</f>
        <v>439786.2</v>
      </c>
      <c r="F53" s="67"/>
      <c r="G53" s="61">
        <v>18027</v>
      </c>
      <c r="H53" s="31">
        <f>(D53+E53)-F53-G53</f>
        <v>1154736.2</v>
      </c>
    </row>
    <row r="54" spans="1:8" ht="18" customHeight="1" x14ac:dyDescent="0.25">
      <c r="A54" s="11" t="s">
        <v>44</v>
      </c>
      <c r="B54" s="42"/>
      <c r="D54" s="61"/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300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300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300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299" t="s">
        <v>248</v>
      </c>
      <c r="D64" s="31">
        <f>SUM(D53:D62)</f>
        <v>732977</v>
      </c>
      <c r="E64" s="31">
        <f t="shared" ref="E64:G64" si="5">SUM(E53:E62)</f>
        <v>439786.2</v>
      </c>
      <c r="F64" s="31">
        <f t="shared" si="5"/>
        <v>0</v>
      </c>
      <c r="G64" s="31">
        <f t="shared" si="5"/>
        <v>18027</v>
      </c>
      <c r="H64" s="31">
        <f>SUM(H53:H62)</f>
        <v>1154736.2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>
        <v>6820.56</v>
      </c>
      <c r="E69" s="67">
        <f>D69*E114</f>
        <v>4092.3360000000002</v>
      </c>
      <c r="F69" s="67"/>
      <c r="G69" s="90">
        <v>4329</v>
      </c>
      <c r="H69" s="31">
        <f t="shared" ref="H69:H72" si="6">(D69+E69)-F69-G69</f>
        <v>6583.8960000000006</v>
      </c>
    </row>
    <row r="70" spans="1:10" ht="18" customHeight="1" x14ac:dyDescent="0.25">
      <c r="A70" s="11" t="s">
        <v>58</v>
      </c>
      <c r="B70" s="41"/>
      <c r="C70" s="299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299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299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299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299" t="s">
        <v>248</v>
      </c>
      <c r="D74" s="31">
        <f t="shared" ref="D74:H74" si="7">SUM(D68:D72)</f>
        <v>6820.56</v>
      </c>
      <c r="E74" s="53">
        <f t="shared" si="7"/>
        <v>4092.3360000000002</v>
      </c>
      <c r="F74" s="53">
        <f t="shared" si="7"/>
        <v>0</v>
      </c>
      <c r="G74" s="31">
        <f t="shared" si="7"/>
        <v>4329</v>
      </c>
      <c r="H74" s="31">
        <f t="shared" si="7"/>
        <v>6583.8960000000006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84530</v>
      </c>
      <c r="E77" s="54"/>
      <c r="F77" s="86"/>
      <c r="G77" s="61"/>
      <c r="H77" s="31">
        <f>(D77-F77-G77)</f>
        <v>84530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9" ht="18" customHeight="1" x14ac:dyDescent="0.25">
      <c r="A81" s="11"/>
      <c r="H81" s="55"/>
    </row>
    <row r="82" spans="1:9" ht="18" customHeight="1" x14ac:dyDescent="0.25">
      <c r="A82" s="11" t="s">
        <v>69</v>
      </c>
      <c r="B82" s="10" t="s">
        <v>263</v>
      </c>
      <c r="C82" s="299" t="s">
        <v>248</v>
      </c>
      <c r="D82" s="31">
        <f t="shared" ref="D82:H82" si="9">SUM(D77:D80)</f>
        <v>84530</v>
      </c>
      <c r="E82" s="56"/>
      <c r="F82" s="31">
        <f t="shared" si="9"/>
        <v>0</v>
      </c>
      <c r="G82" s="31">
        <f t="shared" si="9"/>
        <v>0</v>
      </c>
      <c r="H82" s="31">
        <f t="shared" si="9"/>
        <v>84530</v>
      </c>
    </row>
    <row r="83" spans="1:9" ht="18" customHeight="1" thickBot="1" x14ac:dyDescent="0.3">
      <c r="A83" s="11"/>
      <c r="D83" s="38"/>
      <c r="E83" s="38"/>
      <c r="F83" s="38"/>
      <c r="G83" s="38"/>
      <c r="H83" s="38"/>
    </row>
    <row r="84" spans="1:9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9" ht="18" customHeight="1" x14ac:dyDescent="0.25">
      <c r="A85" s="26" t="s">
        <v>264</v>
      </c>
      <c r="B85" s="10" t="s">
        <v>265</v>
      </c>
    </row>
    <row r="86" spans="1:9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9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9" ht="18" customHeight="1" x14ac:dyDescent="0.25">
      <c r="A88" s="11" t="s">
        <v>74</v>
      </c>
      <c r="B88" s="8" t="s">
        <v>75</v>
      </c>
      <c r="D88" s="61">
        <v>1338928</v>
      </c>
      <c r="E88" s="67"/>
      <c r="F88" s="67"/>
      <c r="G88" s="61"/>
      <c r="H88" s="31">
        <f t="shared" si="10"/>
        <v>1338928</v>
      </c>
      <c r="I88" t="s">
        <v>452</v>
      </c>
    </row>
    <row r="89" spans="1:9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9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9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10"/>
        <v>0</v>
      </c>
    </row>
    <row r="92" spans="1:9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9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9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9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9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299" t="s">
        <v>248</v>
      </c>
      <c r="D98" s="31">
        <f t="shared" ref="D98:H98" si="11">SUM(D86:D96)</f>
        <v>1338928</v>
      </c>
      <c r="E98" s="31">
        <f t="shared" si="11"/>
        <v>0</v>
      </c>
      <c r="F98" s="31">
        <f t="shared" si="11"/>
        <v>0</v>
      </c>
      <c r="G98" s="31">
        <f t="shared" si="11"/>
        <v>0</v>
      </c>
      <c r="H98" s="31">
        <f t="shared" si="11"/>
        <v>1338928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47074</v>
      </c>
      <c r="E102" s="67">
        <f>D102*E114</f>
        <v>28244.399999999998</v>
      </c>
      <c r="F102" s="67"/>
      <c r="G102" s="61"/>
      <c r="H102" s="31">
        <f>(D102+E102)-F102-G102</f>
        <v>75318.399999999994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299" t="s">
        <v>248</v>
      </c>
      <c r="D108" s="31">
        <f t="shared" ref="D108:H108" si="13">SUM(D102:D106)</f>
        <v>47074</v>
      </c>
      <c r="E108" s="31">
        <f t="shared" si="13"/>
        <v>28244.399999999998</v>
      </c>
      <c r="F108" s="31">
        <f t="shared" si="13"/>
        <v>0</v>
      </c>
      <c r="G108" s="31">
        <f t="shared" si="13"/>
        <v>0</v>
      </c>
      <c r="H108" s="31">
        <f t="shared" si="13"/>
        <v>75318.399999999994</v>
      </c>
    </row>
    <row r="109" spans="1:8" ht="18" customHeight="1" thickBot="1" x14ac:dyDescent="0.3">
      <c r="A109" s="58"/>
      <c r="B109" s="59"/>
      <c r="C109" s="301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2070826</v>
      </c>
      <c r="G111" s="61"/>
      <c r="H111" s="31">
        <f>F111-G111</f>
        <v>2070826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</v>
      </c>
      <c r="F114" s="62" t="s">
        <v>280</v>
      </c>
      <c r="G114" s="63" t="s">
        <v>340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82357196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2561095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84918291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77262706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E119-E121</f>
        <v>7655585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2383348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10038933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681</v>
      </c>
      <c r="E141" s="68">
        <f t="shared" si="16"/>
        <v>0</v>
      </c>
      <c r="F141" s="68">
        <f>F36</f>
        <v>0</v>
      </c>
      <c r="G141" s="68">
        <f t="shared" si="16"/>
        <v>0</v>
      </c>
      <c r="H141" s="68">
        <f t="shared" si="16"/>
        <v>681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58697</v>
      </c>
      <c r="E142" s="68">
        <f t="shared" si="17"/>
        <v>35218.199999999997</v>
      </c>
      <c r="F142" s="68">
        <f>F49</f>
        <v>0</v>
      </c>
      <c r="G142" s="68">
        <f t="shared" si="17"/>
        <v>0</v>
      </c>
      <c r="H142" s="68">
        <f t="shared" si="17"/>
        <v>93915.199999999997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732977</v>
      </c>
      <c r="E143" s="68">
        <f t="shared" si="18"/>
        <v>439786.2</v>
      </c>
      <c r="F143" s="68">
        <f>F64</f>
        <v>0</v>
      </c>
      <c r="G143" s="68">
        <f t="shared" si="18"/>
        <v>18027</v>
      </c>
      <c r="H143" s="68">
        <f t="shared" si="18"/>
        <v>1154736.2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6820.56</v>
      </c>
      <c r="E144" s="68">
        <f t="shared" si="19"/>
        <v>4092.3360000000002</v>
      </c>
      <c r="F144" s="68">
        <f>F74</f>
        <v>0</v>
      </c>
      <c r="G144" s="68">
        <f t="shared" si="19"/>
        <v>4329</v>
      </c>
      <c r="H144" s="68">
        <f t="shared" si="19"/>
        <v>6583.8960000000006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84530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84530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1338928</v>
      </c>
      <c r="E146" s="68">
        <f t="shared" si="21"/>
        <v>0</v>
      </c>
      <c r="F146" s="68">
        <f>F98</f>
        <v>0</v>
      </c>
      <c r="G146" s="68">
        <f t="shared" si="21"/>
        <v>0</v>
      </c>
      <c r="H146" s="68">
        <f t="shared" si="21"/>
        <v>1338928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47074</v>
      </c>
      <c r="E147" s="31">
        <f t="shared" si="22"/>
        <v>28244.399999999998</v>
      </c>
      <c r="F147" s="31">
        <f>F108</f>
        <v>0</v>
      </c>
      <c r="G147" s="31">
        <f t="shared" si="22"/>
        <v>0</v>
      </c>
      <c r="H147" s="31">
        <f t="shared" si="22"/>
        <v>75318.399999999994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2070826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901193.50862381759</v>
      </c>
      <c r="E150" s="31">
        <f>E18</f>
        <v>0</v>
      </c>
      <c r="F150" s="31">
        <f>F18</f>
        <v>0</v>
      </c>
      <c r="G150" s="31">
        <f>G18</f>
        <v>877355.97314581962</v>
      </c>
      <c r="H150" s="31">
        <f>H18</f>
        <v>23837.535477997968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3170901.0686238175</v>
      </c>
      <c r="E152" s="70">
        <f t="shared" si="24"/>
        <v>507341.13600000006</v>
      </c>
      <c r="F152" s="70">
        <f t="shared" si="24"/>
        <v>0</v>
      </c>
      <c r="G152" s="70">
        <f t="shared" si="24"/>
        <v>899711.97314581962</v>
      </c>
      <c r="H152" s="70">
        <f t="shared" si="24"/>
        <v>4849356.2314779982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6.2764514505588218E-2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0.48305494532914983</v>
      </c>
    </row>
  </sheetData>
  <mergeCells count="3">
    <mergeCell ref="C2:D2"/>
    <mergeCell ref="C11:D11"/>
    <mergeCell ref="B13:D13"/>
  </mergeCells>
  <hyperlinks>
    <hyperlink ref="C11" r:id="rId1" xr:uid="{F25569CA-E894-47CF-BD96-5889DF75F85C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7FD0-6874-466A-9BF8-4DDEFA7266BA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508</v>
      </c>
      <c r="D5" s="632"/>
      <c r="E5" s="632"/>
      <c r="F5" s="13"/>
    </row>
    <row r="6" spans="1:8" ht="18" customHeight="1" x14ac:dyDescent="0.25">
      <c r="B6" s="11" t="s">
        <v>405</v>
      </c>
      <c r="C6" s="646">
        <v>210065</v>
      </c>
      <c r="D6" s="646"/>
      <c r="E6" s="646"/>
      <c r="F6" s="15"/>
    </row>
    <row r="7" spans="1:8" ht="18" customHeight="1" x14ac:dyDescent="0.25">
      <c r="B7" s="11" t="s">
        <v>406</v>
      </c>
      <c r="C7" s="641">
        <v>818</v>
      </c>
      <c r="D7" s="641"/>
      <c r="E7" s="641"/>
      <c r="F7" s="17"/>
    </row>
    <row r="8" spans="1:8" ht="18" customHeight="1" x14ac:dyDescent="0.25">
      <c r="C8" s="120"/>
      <c r="D8" s="120"/>
      <c r="E8" s="120"/>
      <c r="F8" s="19"/>
    </row>
    <row r="9" spans="1:8" ht="18" customHeight="1" x14ac:dyDescent="0.25">
      <c r="B9" s="11" t="s">
        <v>407</v>
      </c>
      <c r="C9" s="632" t="s">
        <v>295</v>
      </c>
      <c r="D9" s="632"/>
      <c r="E9" s="632"/>
      <c r="F9" s="13"/>
    </row>
    <row r="10" spans="1:8" ht="18" customHeight="1" x14ac:dyDescent="0.25">
      <c r="B10" s="11" t="s">
        <v>408</v>
      </c>
      <c r="C10" s="103" t="s">
        <v>296</v>
      </c>
      <c r="D10" s="103"/>
      <c r="E10" s="103"/>
      <c r="F10" s="21"/>
    </row>
    <row r="11" spans="1:8" ht="18" customHeight="1" x14ac:dyDescent="0.25">
      <c r="B11" s="11" t="s">
        <v>409</v>
      </c>
      <c r="C11" s="631" t="s">
        <v>297</v>
      </c>
      <c r="D11" s="631"/>
      <c r="E11" s="631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>
        <v>1803676.1360232485</v>
      </c>
      <c r="E18" s="27"/>
      <c r="F18" s="27"/>
      <c r="G18" s="27">
        <v>1755966.9664921355</v>
      </c>
      <c r="H18" s="28">
        <v>47709.169531113002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38494</v>
      </c>
      <c r="E21" s="67">
        <v>3851</v>
      </c>
      <c r="F21" s="67">
        <v>0</v>
      </c>
      <c r="G21" s="61">
        <v>19800</v>
      </c>
      <c r="H21" s="31">
        <f>(D21+E21)-F21-G21</f>
        <v>22545</v>
      </c>
    </row>
    <row r="22" spans="1:8" ht="18" customHeight="1" x14ac:dyDescent="0.25">
      <c r="A22" s="11" t="s">
        <v>9</v>
      </c>
      <c r="B22" s="8" t="s">
        <v>10</v>
      </c>
      <c r="D22" s="61"/>
      <c r="E22" s="67"/>
      <c r="F22" s="67"/>
      <c r="G22" s="61"/>
      <c r="H22" s="31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21527</v>
      </c>
      <c r="E29" s="67">
        <v>0</v>
      </c>
      <c r="F29" s="67">
        <v>0</v>
      </c>
      <c r="G29" s="61">
        <v>0</v>
      </c>
      <c r="H29" s="31">
        <f t="shared" si="0"/>
        <v>21527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60021</v>
      </c>
      <c r="E36" s="31">
        <f t="shared" si="1"/>
        <v>3851</v>
      </c>
      <c r="F36" s="31">
        <f>SUM(F21:F34)</f>
        <v>0</v>
      </c>
      <c r="G36" s="31">
        <f t="shared" si="1"/>
        <v>19800</v>
      </c>
      <c r="H36" s="31">
        <f t="shared" si="1"/>
        <v>44072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>
        <v>4123</v>
      </c>
      <c r="E41" s="67">
        <v>1171</v>
      </c>
      <c r="F41" s="67">
        <v>0</v>
      </c>
      <c r="G41" s="61">
        <v>0</v>
      </c>
      <c r="H41" s="31">
        <f t="shared" ref="H41:H47" si="2">(D41+E41)-F41-G41</f>
        <v>5294</v>
      </c>
    </row>
    <row r="42" spans="1:8" ht="18" customHeight="1" x14ac:dyDescent="0.25">
      <c r="A42" s="11" t="s">
        <v>34</v>
      </c>
      <c r="B42" s="8" t="s">
        <v>35</v>
      </c>
      <c r="D42" s="61"/>
      <c r="E42" s="67"/>
      <c r="F42" s="67"/>
      <c r="G42" s="61"/>
      <c r="H42" s="31">
        <f t="shared" si="2"/>
        <v>0</v>
      </c>
    </row>
    <row r="43" spans="1:8" ht="18" customHeight="1" x14ac:dyDescent="0.25">
      <c r="A43" s="11" t="s">
        <v>36</v>
      </c>
      <c r="B43" s="8" t="s">
        <v>37</v>
      </c>
      <c r="D43" s="61"/>
      <c r="E43" s="67"/>
      <c r="F43" s="67"/>
      <c r="G43" s="61"/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4123</v>
      </c>
      <c r="E49" s="31">
        <f t="shared" si="3"/>
        <v>1171</v>
      </c>
      <c r="F49" s="31">
        <f>SUM(F40:F47)</f>
        <v>0</v>
      </c>
      <c r="G49" s="31">
        <f t="shared" si="3"/>
        <v>0</v>
      </c>
      <c r="H49" s="31">
        <f t="shared" si="3"/>
        <v>5294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2905727</v>
      </c>
      <c r="E53" s="67">
        <v>825225</v>
      </c>
      <c r="F53" s="67">
        <v>0</v>
      </c>
      <c r="G53" s="61">
        <v>0</v>
      </c>
      <c r="H53" s="31">
        <f>(D53+E53)-F53-G53</f>
        <v>3730952</v>
      </c>
    </row>
    <row r="54" spans="1:8" ht="18" customHeight="1" x14ac:dyDescent="0.25">
      <c r="A54" s="11" t="s">
        <v>44</v>
      </c>
      <c r="B54" s="41"/>
      <c r="D54" s="61"/>
      <c r="E54" s="67"/>
      <c r="F54" s="67"/>
      <c r="G54" s="61"/>
      <c r="H54" s="31">
        <f t="shared" ref="H54:H62" si="4">(D54+E54)-F54-G54</f>
        <v>0</v>
      </c>
    </row>
    <row r="55" spans="1:8" ht="18" customHeight="1" x14ac:dyDescent="0.25">
      <c r="A55" s="11" t="s">
        <v>45</v>
      </c>
      <c r="B55" s="42"/>
      <c r="D55" s="61"/>
      <c r="E55" s="67"/>
      <c r="F55" s="67"/>
      <c r="G55" s="61"/>
      <c r="H55" s="31">
        <f t="shared" si="4"/>
        <v>0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2905727</v>
      </c>
      <c r="E64" s="31">
        <f t="shared" ref="E64:G64" si="5">SUM(E53:E62)</f>
        <v>825225</v>
      </c>
      <c r="F64" s="31">
        <f t="shared" si="5"/>
        <v>0</v>
      </c>
      <c r="G64" s="31">
        <f t="shared" si="5"/>
        <v>0</v>
      </c>
      <c r="H64" s="31">
        <f>SUM(H53:H62)</f>
        <v>3730952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90"/>
      <c r="E68" s="67"/>
      <c r="F68" s="67"/>
      <c r="G68" s="90"/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/>
      <c r="E77" s="54"/>
      <c r="F77" s="86"/>
      <c r="G77" s="61"/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0</v>
      </c>
      <c r="E82" s="56"/>
      <c r="F82" s="31">
        <f t="shared" si="9"/>
        <v>0</v>
      </c>
      <c r="G82" s="31">
        <f t="shared" si="9"/>
        <v>0</v>
      </c>
      <c r="H82" s="31">
        <f t="shared" si="9"/>
        <v>0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f t="shared" si="10"/>
        <v>0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/>
      <c r="E91" s="67"/>
      <c r="F91" s="67"/>
      <c r="G91" s="61"/>
      <c r="H91" s="31">
        <f t="shared" si="10"/>
        <v>0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0</v>
      </c>
      <c r="E98" s="31">
        <f t="shared" si="11"/>
        <v>0</v>
      </c>
      <c r="F98" s="31">
        <f t="shared" si="11"/>
        <v>0</v>
      </c>
      <c r="G98" s="31">
        <f t="shared" si="11"/>
        <v>0</v>
      </c>
      <c r="H98" s="31">
        <f t="shared" si="11"/>
        <v>0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36541</v>
      </c>
      <c r="E102" s="67">
        <v>10378</v>
      </c>
      <c r="F102" s="67">
        <v>0</v>
      </c>
      <c r="G102" s="61">
        <v>0</v>
      </c>
      <c r="H102" s="31">
        <f>(D102+E102)-F102-G102</f>
        <v>46919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 t="s">
        <v>129</v>
      </c>
      <c r="D104" s="61">
        <v>78830</v>
      </c>
      <c r="E104" s="67">
        <v>22083</v>
      </c>
      <c r="F104" s="67">
        <v>0</v>
      </c>
      <c r="G104" s="61">
        <v>0</v>
      </c>
      <c r="H104" s="31">
        <f t="shared" si="12"/>
        <v>100913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115371</v>
      </c>
      <c r="E108" s="31">
        <f t="shared" si="13"/>
        <v>32461</v>
      </c>
      <c r="F108" s="31">
        <f t="shared" si="13"/>
        <v>0</v>
      </c>
      <c r="G108" s="31">
        <f t="shared" si="13"/>
        <v>0</v>
      </c>
      <c r="H108" s="31">
        <f t="shared" si="13"/>
        <v>147832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4352584</v>
      </c>
      <c r="G111" s="61"/>
      <c r="H111" s="31">
        <f>F111-G111</f>
        <v>4352584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0.28399999999999997</v>
      </c>
      <c r="F114" s="62" t="s">
        <v>280</v>
      </c>
      <c r="G114" s="63">
        <v>0.1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140119914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778226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140898140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148956973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-8058833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5984503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-2074330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60021</v>
      </c>
      <c r="E141" s="68">
        <f t="shared" si="16"/>
        <v>3851</v>
      </c>
      <c r="F141" s="68">
        <f>F36</f>
        <v>0</v>
      </c>
      <c r="G141" s="68">
        <f t="shared" si="16"/>
        <v>19800</v>
      </c>
      <c r="H141" s="68">
        <f t="shared" si="16"/>
        <v>44072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4123</v>
      </c>
      <c r="E142" s="68">
        <f t="shared" si="17"/>
        <v>1171</v>
      </c>
      <c r="F142" s="68">
        <f>F49</f>
        <v>0</v>
      </c>
      <c r="G142" s="68">
        <f t="shared" si="17"/>
        <v>0</v>
      </c>
      <c r="H142" s="68">
        <f t="shared" si="17"/>
        <v>5294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2905727</v>
      </c>
      <c r="E143" s="68">
        <f t="shared" si="18"/>
        <v>825225</v>
      </c>
      <c r="F143" s="68">
        <f>F64</f>
        <v>0</v>
      </c>
      <c r="G143" s="68">
        <f t="shared" si="18"/>
        <v>0</v>
      </c>
      <c r="H143" s="68">
        <f t="shared" si="18"/>
        <v>3730952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0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0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0</v>
      </c>
      <c r="E146" s="68">
        <f t="shared" si="21"/>
        <v>0</v>
      </c>
      <c r="F146" s="68">
        <f>F98</f>
        <v>0</v>
      </c>
      <c r="G146" s="68">
        <f t="shared" si="21"/>
        <v>0</v>
      </c>
      <c r="H146" s="68">
        <f t="shared" si="21"/>
        <v>0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115371</v>
      </c>
      <c r="E147" s="31">
        <f t="shared" si="22"/>
        <v>32461</v>
      </c>
      <c r="F147" s="31">
        <f>F108</f>
        <v>0</v>
      </c>
      <c r="G147" s="31">
        <f t="shared" si="22"/>
        <v>0</v>
      </c>
      <c r="H147" s="31">
        <f t="shared" si="22"/>
        <v>147832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4352584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1803676.1360232485</v>
      </c>
      <c r="E150" s="31">
        <f>E18</f>
        <v>0</v>
      </c>
      <c r="F150" s="31">
        <f>F18</f>
        <v>0</v>
      </c>
      <c r="G150" s="31">
        <f>G18</f>
        <v>1755966.9664921355</v>
      </c>
      <c r="H150" s="31">
        <f>H18</f>
        <v>47709.169531113002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4888918.1360232485</v>
      </c>
      <c r="E152" s="70">
        <f t="shared" si="24"/>
        <v>862708</v>
      </c>
      <c r="F152" s="70">
        <f t="shared" si="24"/>
        <v>0</v>
      </c>
      <c r="G152" s="70">
        <f t="shared" si="24"/>
        <v>1775766.9664921355</v>
      </c>
      <c r="H152" s="70">
        <f t="shared" si="24"/>
        <v>8328443.1695311125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5.5911737475566936E-2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-4.0150039624992706</v>
      </c>
    </row>
  </sheetData>
  <mergeCells count="7">
    <mergeCell ref="B13:D13"/>
    <mergeCell ref="C2:D2"/>
    <mergeCell ref="C5:E5"/>
    <mergeCell ref="C6:E6"/>
    <mergeCell ref="C7:E7"/>
    <mergeCell ref="C9:E9"/>
    <mergeCell ref="C11:E11"/>
  </mergeCells>
  <hyperlinks>
    <hyperlink ref="C11" r:id="rId1" xr:uid="{30B64292-3194-4F25-9156-931915F430DB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5A63-D255-4D6B-9801-D0918036071F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344</v>
      </c>
      <c r="D5" s="632"/>
      <c r="E5" s="632"/>
      <c r="F5" s="13"/>
    </row>
    <row r="6" spans="1:8" ht="18" customHeight="1" x14ac:dyDescent="0.25">
      <c r="B6" s="11" t="s">
        <v>405</v>
      </c>
      <c r="C6" s="654" t="s">
        <v>534</v>
      </c>
      <c r="D6" s="654"/>
      <c r="E6" s="654"/>
      <c r="F6" s="15"/>
    </row>
    <row r="7" spans="1:8" ht="18" customHeight="1" x14ac:dyDescent="0.25">
      <c r="B7" s="11" t="s">
        <v>406</v>
      </c>
      <c r="C7" s="111">
        <v>561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632" t="s">
        <v>314</v>
      </c>
      <c r="D9" s="632"/>
      <c r="E9" s="632"/>
      <c r="F9" s="13"/>
    </row>
    <row r="10" spans="1:8" ht="18" customHeight="1" x14ac:dyDescent="0.25">
      <c r="B10" s="11" t="s">
        <v>408</v>
      </c>
      <c r="C10" s="647" t="s">
        <v>315</v>
      </c>
      <c r="D10" s="647"/>
      <c r="E10" s="647"/>
      <c r="F10" s="21"/>
    </row>
    <row r="11" spans="1:8" ht="18" customHeight="1" x14ac:dyDescent="0.25">
      <c r="B11" s="11" t="s">
        <v>409</v>
      </c>
      <c r="C11" s="631" t="s">
        <v>338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/>
      <c r="E18" s="27"/>
      <c r="F18" s="27"/>
      <c r="G18" s="27"/>
      <c r="H18" s="28">
        <f>(D18+E18)-G18</f>
        <v>0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25385.3721525</v>
      </c>
      <c r="E21" s="67">
        <v>17728.962408990257</v>
      </c>
      <c r="F21" s="67"/>
      <c r="G21" s="61"/>
      <c r="H21" s="31">
        <f>(D21+E21)-F21-G21</f>
        <v>43114.334561490257</v>
      </c>
    </row>
    <row r="22" spans="1:8" ht="18" customHeight="1" x14ac:dyDescent="0.25">
      <c r="A22" s="11" t="s">
        <v>9</v>
      </c>
      <c r="B22" s="8" t="s">
        <v>10</v>
      </c>
      <c r="D22" s="61">
        <v>7769.7392075000007</v>
      </c>
      <c r="E22" s="67">
        <v>9224.5292768060553</v>
      </c>
      <c r="F22" s="67"/>
      <c r="G22" s="61"/>
      <c r="H22" s="31">
        <f t="shared" ref="H22:H34" si="0">(D22+E22)-F22-G22</f>
        <v>16994.268484306056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1344.9225375000001</v>
      </c>
      <c r="E25" s="67">
        <v>1596.7430811872639</v>
      </c>
      <c r="F25" s="67"/>
      <c r="G25" s="61"/>
      <c r="H25" s="31">
        <f t="shared" si="0"/>
        <v>2941.6656186872642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/>
      <c r="E27" s="67"/>
      <c r="F27" s="67"/>
      <c r="G27" s="61"/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81318.11</v>
      </c>
      <c r="E29" s="67">
        <v>96543.946507941437</v>
      </c>
      <c r="F29" s="67"/>
      <c r="G29" s="61"/>
      <c r="H29" s="31">
        <f t="shared" si="0"/>
        <v>177862.05650794145</v>
      </c>
    </row>
    <row r="30" spans="1:8" ht="18" customHeight="1" x14ac:dyDescent="0.25">
      <c r="A30" s="11" t="s">
        <v>25</v>
      </c>
      <c r="B30" s="32"/>
      <c r="D30" s="61"/>
      <c r="E30" s="67"/>
      <c r="F30" s="67"/>
      <c r="G30" s="61"/>
      <c r="H30" s="31">
        <f t="shared" si="0"/>
        <v>0</v>
      </c>
    </row>
    <row r="31" spans="1:8" ht="18" customHeight="1" x14ac:dyDescent="0.25">
      <c r="A31" s="11" t="s">
        <v>26</v>
      </c>
      <c r="B31" s="32"/>
      <c r="D31" s="61"/>
      <c r="E31" s="67"/>
      <c r="F31" s="67"/>
      <c r="G31" s="61"/>
      <c r="H31" s="31">
        <f t="shared" si="0"/>
        <v>0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115818.14389750001</v>
      </c>
      <c r="E36" s="31">
        <f t="shared" si="1"/>
        <v>125094.18127492501</v>
      </c>
      <c r="F36" s="31">
        <f>SUM(F21:F34)</f>
        <v>0</v>
      </c>
      <c r="G36" s="31">
        <f t="shared" si="1"/>
        <v>0</v>
      </c>
      <c r="H36" s="31">
        <f t="shared" si="1"/>
        <v>240912.32517242501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/>
      <c r="E40" s="67"/>
      <c r="F40" s="67"/>
      <c r="G40" s="61"/>
      <c r="H40" s="31">
        <f>(D40+E40)-F40-G40</f>
        <v>0</v>
      </c>
    </row>
    <row r="41" spans="1:8" ht="18" customHeight="1" x14ac:dyDescent="0.25">
      <c r="A41" s="11" t="s">
        <v>32</v>
      </c>
      <c r="B41" s="8" t="s">
        <v>33</v>
      </c>
      <c r="D41" s="61">
        <v>3112.8885450000002</v>
      </c>
      <c r="E41" s="67">
        <v>3695.7394259859661</v>
      </c>
      <c r="F41" s="67"/>
      <c r="G41" s="61"/>
      <c r="H41" s="31">
        <f t="shared" ref="H41:H47" si="2">(D41+E41)-F41-G41</f>
        <v>6808.6279709859664</v>
      </c>
    </row>
    <row r="42" spans="1:8" ht="18" customHeight="1" x14ac:dyDescent="0.25">
      <c r="A42" s="11" t="s">
        <v>34</v>
      </c>
      <c r="B42" s="8" t="s">
        <v>35</v>
      </c>
      <c r="D42" s="61">
        <v>66346.567502824706</v>
      </c>
      <c r="E42" s="67">
        <v>78769.163031189906</v>
      </c>
      <c r="F42" s="67"/>
      <c r="G42" s="61"/>
      <c r="H42" s="31">
        <f t="shared" si="2"/>
        <v>145115.73053401461</v>
      </c>
    </row>
    <row r="43" spans="1:8" ht="18" customHeight="1" x14ac:dyDescent="0.25">
      <c r="A43" s="11" t="s">
        <v>36</v>
      </c>
      <c r="B43" s="8" t="s">
        <v>37</v>
      </c>
      <c r="D43" s="61">
        <v>3900.33</v>
      </c>
      <c r="E43" s="67">
        <v>390.03300000000002</v>
      </c>
      <c r="F43" s="67"/>
      <c r="G43" s="61">
        <v>2700</v>
      </c>
      <c r="H43" s="31">
        <f t="shared" si="2"/>
        <v>1590.3630000000003</v>
      </c>
    </row>
    <row r="44" spans="1:8" ht="18" customHeight="1" x14ac:dyDescent="0.25">
      <c r="A44" s="11" t="s">
        <v>38</v>
      </c>
      <c r="B44" s="32"/>
      <c r="D44" s="147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73359.786047824702</v>
      </c>
      <c r="E49" s="31">
        <f t="shared" si="3"/>
        <v>82854.935457175874</v>
      </c>
      <c r="F49" s="31">
        <f>SUM(F40:F47)</f>
        <v>0</v>
      </c>
      <c r="G49" s="31">
        <f t="shared" si="3"/>
        <v>2700</v>
      </c>
      <c r="H49" s="31">
        <f t="shared" si="3"/>
        <v>153514.72150500061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110"/>
      <c r="E53" s="110"/>
      <c r="F53" s="76"/>
      <c r="G53" s="76"/>
      <c r="H53" s="31">
        <f>(D53+E53)-F53-G53</f>
        <v>0</v>
      </c>
    </row>
    <row r="54" spans="1:8" ht="18" customHeight="1" x14ac:dyDescent="0.25">
      <c r="A54" s="11" t="s">
        <v>44</v>
      </c>
      <c r="B54" s="41" t="s">
        <v>509</v>
      </c>
      <c r="C54" s="302"/>
      <c r="D54" s="61">
        <v>112947.78</v>
      </c>
      <c r="E54" s="67">
        <v>134095.89119214326</v>
      </c>
      <c r="F54" s="67"/>
      <c r="G54" s="61"/>
      <c r="H54" s="31">
        <f t="shared" ref="H54:H62" si="4">(D54+E54)-F54-G54</f>
        <v>247043.67119214326</v>
      </c>
    </row>
    <row r="55" spans="1:8" ht="18" customHeight="1" x14ac:dyDescent="0.25">
      <c r="A55" s="11" t="s">
        <v>45</v>
      </c>
      <c r="B55" s="42" t="s">
        <v>153</v>
      </c>
      <c r="D55" s="61">
        <v>4599198.04</v>
      </c>
      <c r="E55" s="67"/>
      <c r="F55" s="67"/>
      <c r="G55" s="61">
        <v>3108625.17</v>
      </c>
      <c r="H55" s="31">
        <f t="shared" si="4"/>
        <v>1490572.87</v>
      </c>
    </row>
    <row r="56" spans="1:8" ht="18" customHeight="1" x14ac:dyDescent="0.25">
      <c r="A56" s="11" t="s">
        <v>46</v>
      </c>
      <c r="B56" s="41" t="s">
        <v>228</v>
      </c>
      <c r="D56" s="61">
        <v>53146.592100000002</v>
      </c>
      <c r="E56" s="67">
        <v>63097.651246220339</v>
      </c>
      <c r="F56" s="67"/>
      <c r="G56" s="61">
        <v>116244.24334622035</v>
      </c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4765292.4121000003</v>
      </c>
      <c r="E64" s="31">
        <f t="shared" ref="E64:G64" si="5">SUM(E53:E62)</f>
        <v>197193.5424383636</v>
      </c>
      <c r="F64" s="31">
        <f t="shared" si="5"/>
        <v>0</v>
      </c>
      <c r="G64" s="31">
        <f t="shared" si="5"/>
        <v>3224869.4133462203</v>
      </c>
      <c r="H64" s="31">
        <f>SUM(H53:H62)</f>
        <v>1737616.5411921435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18.652950000000001</v>
      </c>
      <c r="E68" s="67">
        <v>22.145490186814548</v>
      </c>
      <c r="F68" s="67"/>
      <c r="G68" s="90"/>
      <c r="H68" s="31">
        <f>(D68+E68)-F68-G68</f>
        <v>40.798440186814545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18.652950000000001</v>
      </c>
      <c r="E74" s="53">
        <f t="shared" si="7"/>
        <v>22.145490186814548</v>
      </c>
      <c r="F74" s="53">
        <f t="shared" si="7"/>
        <v>0</v>
      </c>
      <c r="G74" s="31">
        <f t="shared" si="7"/>
        <v>0</v>
      </c>
      <c r="H74" s="31">
        <f t="shared" si="7"/>
        <v>40.798440186814545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/>
      <c r="E77" s="54"/>
      <c r="F77" s="86"/>
      <c r="G77" s="61"/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>
        <v>137500.09618603124</v>
      </c>
      <c r="E78" s="54"/>
      <c r="F78" s="86"/>
      <c r="G78" s="61"/>
      <c r="H78" s="31">
        <f t="shared" ref="H78:H80" si="8">(D78-F78-G78)</f>
        <v>137500.09618603124</v>
      </c>
    </row>
    <row r="79" spans="1:10" ht="18" customHeight="1" x14ac:dyDescent="0.25">
      <c r="A79" s="11" t="s">
        <v>65</v>
      </c>
      <c r="B79" s="8" t="s">
        <v>66</v>
      </c>
      <c r="D79" s="61">
        <v>11857.424999999999</v>
      </c>
      <c r="E79" s="54"/>
      <c r="F79" s="86"/>
      <c r="G79" s="61"/>
      <c r="H79" s="31">
        <f t="shared" si="8"/>
        <v>11857.424999999999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149357.52118603123</v>
      </c>
      <c r="E82" s="56"/>
      <c r="F82" s="31">
        <f t="shared" si="9"/>
        <v>0</v>
      </c>
      <c r="G82" s="31">
        <f t="shared" si="9"/>
        <v>0</v>
      </c>
      <c r="H82" s="31">
        <f t="shared" si="9"/>
        <v>149357.52118603123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1314.9286650000001</v>
      </c>
      <c r="E88" s="67">
        <v>1561.1332173794847</v>
      </c>
      <c r="F88" s="67"/>
      <c r="G88" s="61"/>
      <c r="H88" s="31">
        <f t="shared" si="10"/>
        <v>2876.0618823794848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13506.518834999999</v>
      </c>
      <c r="E91" s="67">
        <v>16035.451782078351</v>
      </c>
      <c r="F91" s="67"/>
      <c r="G91" s="61"/>
      <c r="H91" s="31">
        <f t="shared" si="10"/>
        <v>29541.97061707835</v>
      </c>
    </row>
    <row r="92" spans="1:8" ht="18" customHeight="1" x14ac:dyDescent="0.25">
      <c r="A92" s="11" t="s">
        <v>82</v>
      </c>
      <c r="B92" s="8" t="s">
        <v>83</v>
      </c>
      <c r="D92" s="92">
        <v>10755.64206</v>
      </c>
      <c r="E92" s="67">
        <v>12769.506469090404</v>
      </c>
      <c r="F92" s="93"/>
      <c r="G92" s="92"/>
      <c r="H92" s="31">
        <f t="shared" si="10"/>
        <v>23525.148529090402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25577.08956</v>
      </c>
      <c r="E98" s="31">
        <f t="shared" si="11"/>
        <v>30366.091468548238</v>
      </c>
      <c r="F98" s="31">
        <f t="shared" si="11"/>
        <v>0</v>
      </c>
      <c r="G98" s="31">
        <f t="shared" si="11"/>
        <v>0</v>
      </c>
      <c r="H98" s="31">
        <f t="shared" si="11"/>
        <v>55943.181028548235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452</v>
      </c>
    </row>
    <row r="102" spans="1:8" ht="18" customHeight="1" x14ac:dyDescent="0.25">
      <c r="A102" s="11" t="s">
        <v>89</v>
      </c>
      <c r="B102" s="8" t="s">
        <v>90</v>
      </c>
      <c r="D102" s="61">
        <v>11018.179799999998</v>
      </c>
      <c r="E102" s="67">
        <v>13081.201238273747</v>
      </c>
      <c r="F102" s="67"/>
      <c r="G102" s="61"/>
      <c r="H102" s="31">
        <f>(D102+E102)-F102-G102</f>
        <v>24099.381038273743</v>
      </c>
    </row>
    <row r="103" spans="1:8" ht="18" customHeight="1" x14ac:dyDescent="0.25">
      <c r="A103" s="11" t="s">
        <v>91</v>
      </c>
      <c r="B103" s="8" t="s">
        <v>92</v>
      </c>
      <c r="D103" s="61"/>
      <c r="E103" s="67"/>
      <c r="F103" s="67"/>
      <c r="G103" s="61"/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 t="s">
        <v>432</v>
      </c>
      <c r="D104" s="61">
        <v>5313.3433650000006</v>
      </c>
      <c r="E104" s="67">
        <v>6308.2029034969646</v>
      </c>
      <c r="F104" s="67"/>
      <c r="G104" s="61"/>
      <c r="H104" s="31">
        <f t="shared" si="12"/>
        <v>11621.546268496964</v>
      </c>
    </row>
    <row r="105" spans="1:8" ht="18" customHeight="1" x14ac:dyDescent="0.25">
      <c r="A105" s="11" t="s">
        <v>94</v>
      </c>
      <c r="B105" s="41" t="s">
        <v>433</v>
      </c>
      <c r="D105" s="61">
        <v>1041.9045812461782</v>
      </c>
      <c r="E105" s="67"/>
      <c r="F105" s="67"/>
      <c r="G105" s="61"/>
      <c r="H105" s="31">
        <f t="shared" si="12"/>
        <v>1041.9045812461782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17373.427746246176</v>
      </c>
      <c r="E108" s="31">
        <f t="shared" si="13"/>
        <v>19389.404141770712</v>
      </c>
      <c r="F108" s="31">
        <f t="shared" si="13"/>
        <v>0</v>
      </c>
      <c r="G108" s="31">
        <f t="shared" si="13"/>
        <v>0</v>
      </c>
      <c r="H108" s="31">
        <f t="shared" si="13"/>
        <v>36762.831888016888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212230.64</v>
      </c>
      <c r="G111" s="61"/>
      <c r="H111" s="31">
        <f>F111-G111</f>
        <v>212230.64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1.1872379536113349</v>
      </c>
      <c r="F114" s="62" t="s">
        <v>280</v>
      </c>
      <c r="G114" s="63">
        <v>0.15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70448268.709999993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70185.190000000017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70518453.899999991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68580684.530000001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f>E119-E121</f>
        <v>1937769.3699999899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388298.97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f>E123+E125</f>
        <v>2326068.3399999896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115818.14389750001</v>
      </c>
      <c r="E141" s="68">
        <f t="shared" si="16"/>
        <v>125094.18127492501</v>
      </c>
      <c r="F141" s="68">
        <f>F36</f>
        <v>0</v>
      </c>
      <c r="G141" s="68">
        <f t="shared" si="16"/>
        <v>0</v>
      </c>
      <c r="H141" s="68">
        <f t="shared" si="16"/>
        <v>240912.32517242501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73359.786047824702</v>
      </c>
      <c r="E142" s="68">
        <f t="shared" si="17"/>
        <v>82854.935457175874</v>
      </c>
      <c r="F142" s="68">
        <f>F49</f>
        <v>0</v>
      </c>
      <c r="G142" s="68">
        <f t="shared" si="17"/>
        <v>2700</v>
      </c>
      <c r="H142" s="68">
        <f t="shared" si="17"/>
        <v>153514.72150500061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4765292.4121000003</v>
      </c>
      <c r="E143" s="68">
        <f t="shared" si="18"/>
        <v>197193.5424383636</v>
      </c>
      <c r="F143" s="68">
        <f>F64</f>
        <v>0</v>
      </c>
      <c r="G143" s="68">
        <f t="shared" si="18"/>
        <v>3224869.4133462203</v>
      </c>
      <c r="H143" s="68">
        <f t="shared" si="18"/>
        <v>1737616.5411921435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18.652950000000001</v>
      </c>
      <c r="E144" s="68">
        <f t="shared" si="19"/>
        <v>22.145490186814548</v>
      </c>
      <c r="F144" s="68">
        <f>F74</f>
        <v>0</v>
      </c>
      <c r="G144" s="68">
        <f t="shared" si="19"/>
        <v>0</v>
      </c>
      <c r="H144" s="68">
        <f t="shared" si="19"/>
        <v>40.798440186814545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149357.52118603123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149357.52118603123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25577.08956</v>
      </c>
      <c r="E146" s="68">
        <f t="shared" si="21"/>
        <v>30366.091468548238</v>
      </c>
      <c r="F146" s="68">
        <f>F98</f>
        <v>0</v>
      </c>
      <c r="G146" s="68">
        <f t="shared" si="21"/>
        <v>0</v>
      </c>
      <c r="H146" s="68">
        <f t="shared" si="21"/>
        <v>55943.181028548235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17373.427746246176</v>
      </c>
      <c r="E147" s="31">
        <f t="shared" si="22"/>
        <v>19389.404141770712</v>
      </c>
      <c r="F147" s="31">
        <f>F108</f>
        <v>0</v>
      </c>
      <c r="G147" s="31">
        <f t="shared" si="22"/>
        <v>0</v>
      </c>
      <c r="H147" s="31">
        <f t="shared" si="22"/>
        <v>36762.831888016888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212230.64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0</v>
      </c>
      <c r="E150" s="31">
        <f>E18</f>
        <v>0</v>
      </c>
      <c r="F150" s="31">
        <f>F18</f>
        <v>0</v>
      </c>
      <c r="G150" s="31">
        <f>G18</f>
        <v>0</v>
      </c>
      <c r="H150" s="31">
        <f>H18</f>
        <v>0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5146797.0334876031</v>
      </c>
      <c r="E152" s="70">
        <f t="shared" si="24"/>
        <v>454920.30027097027</v>
      </c>
      <c r="F152" s="70">
        <f t="shared" si="24"/>
        <v>0</v>
      </c>
      <c r="G152" s="70">
        <f t="shared" si="24"/>
        <v>3227569.4133462203</v>
      </c>
      <c r="H152" s="70">
        <f t="shared" si="24"/>
        <v>2586378.5604123524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3.7712930078453277E-2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1.1119099623755526</v>
      </c>
    </row>
  </sheetData>
  <mergeCells count="7">
    <mergeCell ref="B13:D13"/>
    <mergeCell ref="C2:D2"/>
    <mergeCell ref="C5:E5"/>
    <mergeCell ref="C6:E6"/>
    <mergeCell ref="C9:E9"/>
    <mergeCell ref="C10:E10"/>
    <mergeCell ref="C11:E11"/>
  </mergeCells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B52F-10A5-465C-AD38-7677DE0085F2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632" t="s">
        <v>193</v>
      </c>
      <c r="D5" s="632"/>
      <c r="E5" s="632"/>
      <c r="F5" s="13"/>
    </row>
    <row r="6" spans="1:8" ht="18" customHeight="1" x14ac:dyDescent="0.25">
      <c r="B6" s="11" t="s">
        <v>405</v>
      </c>
      <c r="C6" s="632" t="s">
        <v>533</v>
      </c>
      <c r="D6" s="632"/>
      <c r="E6" s="632"/>
      <c r="F6" s="15"/>
    </row>
    <row r="7" spans="1:8" ht="18" customHeight="1" x14ac:dyDescent="0.25">
      <c r="B7" s="11" t="s">
        <v>406</v>
      </c>
      <c r="C7" s="632" t="s">
        <v>510</v>
      </c>
      <c r="D7" s="632"/>
      <c r="E7" s="632"/>
      <c r="F7" s="17"/>
    </row>
    <row r="8" spans="1:8" ht="18" customHeight="1" x14ac:dyDescent="0.25">
      <c r="C8" s="632"/>
      <c r="D8" s="632"/>
      <c r="E8" s="632"/>
      <c r="F8" s="19"/>
    </row>
    <row r="9" spans="1:8" ht="18" customHeight="1" x14ac:dyDescent="0.25">
      <c r="B9" s="11" t="s">
        <v>407</v>
      </c>
      <c r="C9" s="632" t="s">
        <v>511</v>
      </c>
      <c r="D9" s="632"/>
      <c r="E9" s="632"/>
      <c r="F9" s="13"/>
    </row>
    <row r="10" spans="1:8" ht="18" customHeight="1" x14ac:dyDescent="0.25">
      <c r="B10" s="11" t="s">
        <v>408</v>
      </c>
      <c r="C10" s="632" t="s">
        <v>512</v>
      </c>
      <c r="D10" s="632"/>
      <c r="E10" s="632"/>
      <c r="F10" s="21"/>
    </row>
    <row r="11" spans="1:8" ht="18" customHeight="1" x14ac:dyDescent="0.25">
      <c r="B11" s="11" t="s">
        <v>409</v>
      </c>
      <c r="C11" s="631" t="s">
        <v>513</v>
      </c>
      <c r="D11" s="632"/>
      <c r="E11" s="63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/>
      <c r="E18" s="27"/>
      <c r="F18" s="27"/>
      <c r="G18" s="27"/>
      <c r="H18" s="28">
        <f>(D18+E18)-G18</f>
        <v>0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19731.254075201407</v>
      </c>
      <c r="E21" s="67">
        <v>9255.9232395043418</v>
      </c>
      <c r="F21" s="67">
        <v>0</v>
      </c>
      <c r="G21" s="61">
        <v>0</v>
      </c>
      <c r="H21" s="31">
        <f>(D21+E21)-F21-G21</f>
        <v>28987.177314705747</v>
      </c>
    </row>
    <row r="22" spans="1:8" ht="18" customHeight="1" x14ac:dyDescent="0.25">
      <c r="A22" s="11" t="s">
        <v>9</v>
      </c>
      <c r="B22" s="8" t="s">
        <v>10</v>
      </c>
      <c r="D22" s="61">
        <v>208.56335949177924</v>
      </c>
      <c r="E22" s="67">
        <v>142.43859874974109</v>
      </c>
      <c r="F22" s="67">
        <v>0</v>
      </c>
      <c r="G22" s="61">
        <v>0</v>
      </c>
      <c r="H22" s="31">
        <f t="shared" ref="H22:H34" si="0">(D22+E22)-F22-G22</f>
        <v>351.00195824152036</v>
      </c>
    </row>
    <row r="23" spans="1:8" ht="18" customHeight="1" x14ac:dyDescent="0.25">
      <c r="A23" s="11" t="s">
        <v>11</v>
      </c>
      <c r="B23" s="8" t="s">
        <v>12</v>
      </c>
      <c r="D23" s="61">
        <v>0</v>
      </c>
      <c r="E23" s="67">
        <v>0</v>
      </c>
      <c r="F23" s="67">
        <v>0</v>
      </c>
      <c r="G23" s="61">
        <v>0</v>
      </c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>
        <v>0</v>
      </c>
      <c r="E24" s="67">
        <v>0</v>
      </c>
      <c r="F24" s="67">
        <v>0</v>
      </c>
      <c r="G24" s="61">
        <v>0</v>
      </c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>
        <v>0</v>
      </c>
      <c r="E25" s="67">
        <v>0</v>
      </c>
      <c r="F25" s="67">
        <v>0</v>
      </c>
      <c r="G25" s="61">
        <v>0</v>
      </c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>
        <v>0</v>
      </c>
      <c r="E26" s="67">
        <v>0</v>
      </c>
      <c r="F26" s="67">
        <v>0</v>
      </c>
      <c r="G26" s="61">
        <v>0</v>
      </c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>
        <v>0</v>
      </c>
      <c r="E27" s="67">
        <v>0</v>
      </c>
      <c r="F27" s="67">
        <v>0</v>
      </c>
      <c r="G27" s="61">
        <v>0</v>
      </c>
      <c r="H27" s="31">
        <f t="shared" si="0"/>
        <v>0</v>
      </c>
    </row>
    <row r="28" spans="1:8" ht="18" customHeight="1" x14ac:dyDescent="0.25">
      <c r="A28" s="11" t="s">
        <v>21</v>
      </c>
      <c r="B28" s="8" t="s">
        <v>22</v>
      </c>
      <c r="D28" s="61">
        <v>0</v>
      </c>
      <c r="E28" s="67">
        <v>0</v>
      </c>
      <c r="F28" s="67">
        <v>0</v>
      </c>
      <c r="G28" s="61">
        <v>0</v>
      </c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>
        <v>304175.74807276763</v>
      </c>
      <c r="E29" s="67">
        <v>159140.85999289554</v>
      </c>
      <c r="F29" s="67">
        <v>0</v>
      </c>
      <c r="G29" s="61">
        <v>3821</v>
      </c>
      <c r="H29" s="31">
        <f t="shared" si="0"/>
        <v>459495.60806566314</v>
      </c>
    </row>
    <row r="30" spans="1:8" ht="18" customHeight="1" x14ac:dyDescent="0.25">
      <c r="A30" s="11" t="s">
        <v>25</v>
      </c>
      <c r="B30" s="41" t="s">
        <v>514</v>
      </c>
      <c r="D30" s="61">
        <v>3069</v>
      </c>
      <c r="E30" s="67">
        <v>362.79667260887049</v>
      </c>
      <c r="F30" s="67">
        <v>0</v>
      </c>
      <c r="G30" s="61">
        <v>0</v>
      </c>
      <c r="H30" s="31">
        <f t="shared" si="0"/>
        <v>3431.7966726088707</v>
      </c>
    </row>
    <row r="31" spans="1:8" ht="18" customHeight="1" x14ac:dyDescent="0.25">
      <c r="A31" s="11" t="s">
        <v>26</v>
      </c>
      <c r="B31" s="41" t="s">
        <v>515</v>
      </c>
      <c r="D31" s="61">
        <v>5765.786561916344</v>
      </c>
      <c r="E31" s="67">
        <v>681.5927597380869</v>
      </c>
      <c r="F31" s="67">
        <v>0</v>
      </c>
      <c r="G31" s="61">
        <v>0</v>
      </c>
      <c r="H31" s="31">
        <f t="shared" si="0"/>
        <v>6447.3793216544309</v>
      </c>
    </row>
    <row r="32" spans="1:8" ht="18" customHeight="1" x14ac:dyDescent="0.25">
      <c r="A32" s="11" t="s">
        <v>27</v>
      </c>
      <c r="B32" s="32"/>
      <c r="D32" s="61"/>
      <c r="E32" s="67"/>
      <c r="F32" s="67"/>
      <c r="G32" s="61"/>
      <c r="H32" s="31">
        <f t="shared" si="0"/>
        <v>0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332950.35206937714</v>
      </c>
      <c r="E36" s="31">
        <f t="shared" si="1"/>
        <v>169583.6112634966</v>
      </c>
      <c r="F36" s="31">
        <f>SUM(F21:F34)</f>
        <v>0</v>
      </c>
      <c r="G36" s="31">
        <f t="shared" si="1"/>
        <v>3821</v>
      </c>
      <c r="H36" s="31">
        <f t="shared" si="1"/>
        <v>498712.96333287371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61">
        <v>6526.9811764705937</v>
      </c>
      <c r="E40" s="67">
        <v>4457.6096928427778</v>
      </c>
      <c r="F40" s="67">
        <v>0</v>
      </c>
      <c r="G40" s="61">
        <v>0</v>
      </c>
      <c r="H40" s="31">
        <f>(D40+E40)-F40-G40</f>
        <v>10984.590869313372</v>
      </c>
    </row>
    <row r="41" spans="1:8" ht="18" customHeight="1" x14ac:dyDescent="0.25">
      <c r="A41" s="11" t="s">
        <v>32</v>
      </c>
      <c r="B41" s="8" t="s">
        <v>33</v>
      </c>
      <c r="D41" s="61">
        <v>202811.37253051213</v>
      </c>
      <c r="E41" s="67">
        <v>138510.27229400064</v>
      </c>
      <c r="F41" s="67">
        <v>0</v>
      </c>
      <c r="G41" s="61">
        <v>0</v>
      </c>
      <c r="H41" s="31">
        <f t="shared" ref="H41:H47" si="2">(D41+E41)-F41-G41</f>
        <v>341321.64482451277</v>
      </c>
    </row>
    <row r="42" spans="1:8" ht="18" customHeight="1" x14ac:dyDescent="0.25">
      <c r="A42" s="11" t="s">
        <v>34</v>
      </c>
      <c r="B42" s="8" t="s">
        <v>35</v>
      </c>
      <c r="D42" s="61">
        <v>154964.9988071897</v>
      </c>
      <c r="E42" s="67">
        <v>105833.53346023097</v>
      </c>
      <c r="F42" s="67">
        <v>0</v>
      </c>
      <c r="G42" s="61">
        <v>0</v>
      </c>
      <c r="H42" s="31">
        <f t="shared" si="2"/>
        <v>260798.53226742067</v>
      </c>
    </row>
    <row r="43" spans="1:8" ht="18" customHeight="1" x14ac:dyDescent="0.25">
      <c r="A43" s="11" t="s">
        <v>36</v>
      </c>
      <c r="B43" s="8" t="s">
        <v>37</v>
      </c>
      <c r="D43" s="61">
        <v>0</v>
      </c>
      <c r="E43" s="67">
        <v>0</v>
      </c>
      <c r="F43" s="67">
        <v>0</v>
      </c>
      <c r="G43" s="61">
        <v>0</v>
      </c>
      <c r="H43" s="31">
        <f t="shared" si="2"/>
        <v>0</v>
      </c>
    </row>
    <row r="44" spans="1:8" ht="18" customHeight="1" x14ac:dyDescent="0.25">
      <c r="A44" s="11" t="s">
        <v>38</v>
      </c>
      <c r="B44" s="32"/>
      <c r="D44" s="85"/>
      <c r="E44" s="86"/>
      <c r="F44" s="86"/>
      <c r="G44" s="85"/>
      <c r="H44" s="31">
        <f t="shared" si="2"/>
        <v>0</v>
      </c>
    </row>
    <row r="45" spans="1:8" ht="18" customHeight="1" x14ac:dyDescent="0.25">
      <c r="A45" s="11" t="s">
        <v>39</v>
      </c>
      <c r="B45" s="32"/>
      <c r="D45" s="61"/>
      <c r="E45" s="67"/>
      <c r="F45" s="67"/>
      <c r="G45" s="61"/>
      <c r="H45" s="31">
        <f t="shared" si="2"/>
        <v>0</v>
      </c>
    </row>
    <row r="46" spans="1:8" ht="18" customHeight="1" x14ac:dyDescent="0.25">
      <c r="A46" s="11" t="s">
        <v>40</v>
      </c>
      <c r="B46" s="32"/>
      <c r="D46" s="61"/>
      <c r="E46" s="67"/>
      <c r="F46" s="67"/>
      <c r="G46" s="61"/>
      <c r="H46" s="31">
        <f t="shared" si="2"/>
        <v>0</v>
      </c>
    </row>
    <row r="47" spans="1:8" ht="18" customHeight="1" x14ac:dyDescent="0.25">
      <c r="A47" s="11" t="s">
        <v>251</v>
      </c>
      <c r="B47" s="32"/>
      <c r="D47" s="61"/>
      <c r="E47" s="67"/>
      <c r="F47" s="67"/>
      <c r="G47" s="61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364303.35251417244</v>
      </c>
      <c r="E49" s="31">
        <f t="shared" si="3"/>
        <v>248801.4154470744</v>
      </c>
      <c r="F49" s="31">
        <f>SUM(F40:F47)</f>
        <v>0</v>
      </c>
      <c r="G49" s="31">
        <f t="shared" si="3"/>
        <v>0</v>
      </c>
      <c r="H49" s="31">
        <f t="shared" si="3"/>
        <v>613104.76796124689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61">
        <v>0</v>
      </c>
      <c r="E53" s="61">
        <v>0</v>
      </c>
      <c r="F53" s="67">
        <v>0</v>
      </c>
      <c r="G53" s="61">
        <v>0</v>
      </c>
      <c r="H53" s="31">
        <f>(D53+E53)-F53-G53</f>
        <v>0</v>
      </c>
    </row>
    <row r="54" spans="1:8" ht="18" customHeight="1" x14ac:dyDescent="0.25">
      <c r="A54" s="11" t="s">
        <v>44</v>
      </c>
      <c r="B54" s="41" t="s">
        <v>194</v>
      </c>
      <c r="D54" s="61">
        <v>336854.7453277958</v>
      </c>
      <c r="E54" s="67">
        <v>230055.35595327499</v>
      </c>
      <c r="F54" s="67">
        <v>0</v>
      </c>
      <c r="G54" s="61">
        <v>224907.60407680669</v>
      </c>
      <c r="H54" s="31">
        <f t="shared" ref="H54:H62" si="4">(D54+E54)-F54-G54</f>
        <v>342002.49720426416</v>
      </c>
    </row>
    <row r="55" spans="1:8" ht="18" customHeight="1" x14ac:dyDescent="0.25">
      <c r="A55" s="11" t="s">
        <v>45</v>
      </c>
      <c r="B55" s="42" t="s">
        <v>341</v>
      </c>
      <c r="D55" s="61">
        <v>68862.544027505501</v>
      </c>
      <c r="E55" s="67">
        <v>47029.757774911828</v>
      </c>
      <c r="F55" s="67">
        <v>0</v>
      </c>
      <c r="G55" s="61">
        <v>41646.070166666686</v>
      </c>
      <c r="H55" s="31">
        <f t="shared" si="4"/>
        <v>74246.231635750635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405717.2893553013</v>
      </c>
      <c r="E64" s="31">
        <f t="shared" ref="E64:G64" si="5">SUM(E53:E62)</f>
        <v>277085.11372818681</v>
      </c>
      <c r="F64" s="31">
        <f t="shared" si="5"/>
        <v>0</v>
      </c>
      <c r="G64" s="31">
        <f t="shared" si="5"/>
        <v>266553.67424347339</v>
      </c>
      <c r="H64" s="31">
        <f>SUM(H53:H62)</f>
        <v>416248.72884001478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61">
        <v>0</v>
      </c>
      <c r="E68" s="61">
        <v>0</v>
      </c>
      <c r="F68" s="67">
        <v>0</v>
      </c>
      <c r="G68" s="61">
        <v>0</v>
      </c>
      <c r="H68" s="31">
        <f>(D68+E68)-F68-G68</f>
        <v>0</v>
      </c>
      <c r="J68" s="51"/>
    </row>
    <row r="69" spans="1:10" ht="18" customHeight="1" x14ac:dyDescent="0.25">
      <c r="A69" s="11" t="s">
        <v>56</v>
      </c>
      <c r="B69" s="8" t="s">
        <v>57</v>
      </c>
      <c r="D69" s="61">
        <v>0</v>
      </c>
      <c r="E69" s="61">
        <v>0</v>
      </c>
      <c r="F69" s="67">
        <v>0</v>
      </c>
      <c r="G69" s="61">
        <v>0</v>
      </c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0</v>
      </c>
      <c r="E74" s="53">
        <f t="shared" si="7"/>
        <v>0</v>
      </c>
      <c r="F74" s="53">
        <f t="shared" si="7"/>
        <v>0</v>
      </c>
      <c r="G74" s="31">
        <f t="shared" si="7"/>
        <v>0</v>
      </c>
      <c r="H74" s="31">
        <f t="shared" si="7"/>
        <v>0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61">
        <v>0</v>
      </c>
      <c r="E77" s="54">
        <v>0</v>
      </c>
      <c r="F77" s="86">
        <v>0</v>
      </c>
      <c r="G77" s="61">
        <v>0</v>
      </c>
      <c r="H77" s="31">
        <f>(D77-F77-G77)</f>
        <v>0</v>
      </c>
    </row>
    <row r="78" spans="1:10" ht="18" customHeight="1" x14ac:dyDescent="0.25">
      <c r="A78" s="11" t="s">
        <v>63</v>
      </c>
      <c r="B78" s="8" t="s">
        <v>64</v>
      </c>
      <c r="D78" s="61">
        <v>0</v>
      </c>
      <c r="E78" s="54">
        <v>0</v>
      </c>
      <c r="F78" s="86">
        <v>0</v>
      </c>
      <c r="G78" s="61">
        <v>0</v>
      </c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>
        <v>6759.5684389140324</v>
      </c>
      <c r="E79" s="54">
        <v>0</v>
      </c>
      <c r="F79" s="86">
        <v>0</v>
      </c>
      <c r="G79" s="61">
        <v>0</v>
      </c>
      <c r="H79" s="31">
        <f t="shared" si="8"/>
        <v>6759.5684389140324</v>
      </c>
    </row>
    <row r="80" spans="1:10" ht="18" customHeight="1" x14ac:dyDescent="0.25">
      <c r="A80" s="11" t="s">
        <v>67</v>
      </c>
      <c r="B80" s="8" t="s">
        <v>68</v>
      </c>
      <c r="D80" s="61">
        <v>0</v>
      </c>
      <c r="E80" s="54">
        <v>0</v>
      </c>
      <c r="F80" s="86">
        <v>0</v>
      </c>
      <c r="G80" s="61">
        <v>0</v>
      </c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6759.5684389140324</v>
      </c>
      <c r="E82" s="56">
        <f>SUM(E77:E80)</f>
        <v>0</v>
      </c>
      <c r="F82" s="31">
        <f t="shared" si="9"/>
        <v>0</v>
      </c>
      <c r="G82" s="31">
        <f t="shared" si="9"/>
        <v>0</v>
      </c>
      <c r="H82" s="31">
        <f t="shared" si="9"/>
        <v>6759.5684389140324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>
        <v>0</v>
      </c>
      <c r="E86" s="67">
        <v>0</v>
      </c>
      <c r="F86" s="67">
        <v>0</v>
      </c>
      <c r="G86" s="61">
        <v>0</v>
      </c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>
        <v>0</v>
      </c>
      <c r="E87" s="67">
        <v>0</v>
      </c>
      <c r="F87" s="67">
        <v>0</v>
      </c>
      <c r="G87" s="61">
        <v>0</v>
      </c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>
        <v>3765.5660633484194</v>
      </c>
      <c r="E88" s="67">
        <v>2571.6978997169872</v>
      </c>
      <c r="F88" s="67">
        <v>0</v>
      </c>
      <c r="G88" s="61">
        <v>0</v>
      </c>
      <c r="H88" s="31">
        <f t="shared" si="10"/>
        <v>6337.2639630654066</v>
      </c>
    </row>
    <row r="89" spans="1:8" ht="18" customHeight="1" x14ac:dyDescent="0.25">
      <c r="A89" s="11" t="s">
        <v>76</v>
      </c>
      <c r="B89" s="8" t="s">
        <v>77</v>
      </c>
      <c r="D89" s="61">
        <v>0</v>
      </c>
      <c r="E89" s="67">
        <v>0</v>
      </c>
      <c r="F89" s="67">
        <v>0</v>
      </c>
      <c r="G89" s="61">
        <v>0</v>
      </c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>
        <v>0</v>
      </c>
      <c r="E90" s="67">
        <v>0</v>
      </c>
      <c r="F90" s="67">
        <v>0</v>
      </c>
      <c r="G90" s="61">
        <v>0</v>
      </c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61">
        <v>1729.7359685749032</v>
      </c>
      <c r="E91" s="67">
        <v>204.47782792142607</v>
      </c>
      <c r="F91" s="67">
        <v>0</v>
      </c>
      <c r="G91" s="61">
        <v>0</v>
      </c>
      <c r="H91" s="31">
        <f t="shared" si="10"/>
        <v>1934.2137964963292</v>
      </c>
    </row>
    <row r="92" spans="1:8" ht="18" customHeight="1" x14ac:dyDescent="0.25">
      <c r="A92" s="11" t="s">
        <v>82</v>
      </c>
      <c r="B92" s="8" t="s">
        <v>83</v>
      </c>
      <c r="D92" s="92">
        <v>10447.162499999995</v>
      </c>
      <c r="E92" s="67">
        <v>1234.9937416761704</v>
      </c>
      <c r="F92" s="93">
        <v>0</v>
      </c>
      <c r="G92" s="92">
        <v>0</v>
      </c>
      <c r="H92" s="31">
        <f t="shared" si="10"/>
        <v>11682.156241676166</v>
      </c>
    </row>
    <row r="93" spans="1:8" ht="18" customHeight="1" x14ac:dyDescent="0.25">
      <c r="A93" s="11" t="s">
        <v>84</v>
      </c>
      <c r="B93" s="8" t="s">
        <v>85</v>
      </c>
      <c r="D93" s="61">
        <v>4026.2249602543693</v>
      </c>
      <c r="E93" s="67">
        <v>2749.7152087851227</v>
      </c>
      <c r="F93" s="67">
        <v>0</v>
      </c>
      <c r="G93" s="61">
        <v>0</v>
      </c>
      <c r="H93" s="31">
        <f t="shared" si="10"/>
        <v>6775.9401690394916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19968.689492177687</v>
      </c>
      <c r="E98" s="31">
        <f t="shared" si="11"/>
        <v>6760.8846780997064</v>
      </c>
      <c r="F98" s="31">
        <f t="shared" si="11"/>
        <v>0</v>
      </c>
      <c r="G98" s="31">
        <f t="shared" si="11"/>
        <v>0</v>
      </c>
      <c r="H98" s="31">
        <f t="shared" si="11"/>
        <v>26729.574170277392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61">
        <v>196293.17203447811</v>
      </c>
      <c r="E102" s="67">
        <v>107126.97117034366</v>
      </c>
      <c r="F102" s="67">
        <v>0</v>
      </c>
      <c r="G102" s="61">
        <v>158962.76</v>
      </c>
      <c r="H102" s="31">
        <f>(D102+E102)-F102-G102</f>
        <v>144457.38320482173</v>
      </c>
    </row>
    <row r="103" spans="1:8" ht="18" customHeight="1" x14ac:dyDescent="0.25">
      <c r="A103" s="11" t="s">
        <v>91</v>
      </c>
      <c r="B103" s="8" t="s">
        <v>92</v>
      </c>
      <c r="D103" s="61">
        <v>0</v>
      </c>
      <c r="E103" s="67">
        <v>0</v>
      </c>
      <c r="F103" s="67">
        <v>0</v>
      </c>
      <c r="G103" s="61">
        <v>0</v>
      </c>
      <c r="H103" s="31">
        <f t="shared" ref="H103:H106" si="12">(D103+E103)-F103-G103</f>
        <v>0</v>
      </c>
    </row>
    <row r="104" spans="1:8" ht="18" customHeight="1" x14ac:dyDescent="0.25">
      <c r="A104" s="11" t="s">
        <v>93</v>
      </c>
      <c r="B104" s="41" t="s">
        <v>516</v>
      </c>
      <c r="D104" s="61">
        <v>333.89987980769217</v>
      </c>
      <c r="E104" s="67">
        <v>228.03732697060471</v>
      </c>
      <c r="F104" s="67">
        <v>0</v>
      </c>
      <c r="G104" s="61">
        <v>0</v>
      </c>
      <c r="H104" s="31">
        <f t="shared" si="12"/>
        <v>561.93720677829685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196627.0719142858</v>
      </c>
      <c r="E108" s="31">
        <f t="shared" si="13"/>
        <v>107355.00849731427</v>
      </c>
      <c r="F108" s="31">
        <f t="shared" si="13"/>
        <v>0</v>
      </c>
      <c r="G108" s="31">
        <f t="shared" si="13"/>
        <v>158962.76</v>
      </c>
      <c r="H108" s="31">
        <f t="shared" si="13"/>
        <v>145019.32041160003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61">
        <v>107672.68999999999</v>
      </c>
      <c r="G111" s="61">
        <v>0</v>
      </c>
      <c r="H111" s="31">
        <f>F111-G111</f>
        <v>107672.68999999999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0.68295121011107163</v>
      </c>
      <c r="F114" s="62" t="s">
        <v>280</v>
      </c>
      <c r="G114" s="63">
        <v>0.1182133178914534</v>
      </c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61">
        <v>65069640</v>
      </c>
      <c r="F117" s="64"/>
    </row>
    <row r="118" spans="1:7" ht="18" customHeight="1" x14ac:dyDescent="0.25">
      <c r="A118" s="11" t="s">
        <v>100</v>
      </c>
      <c r="B118" s="8" t="s">
        <v>101</v>
      </c>
      <c r="E118" s="61">
        <v>1342821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66412461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61">
        <v>70797599</v>
      </c>
      <c r="F121" s="64"/>
    </row>
    <row r="122" spans="1:7" ht="18" customHeight="1" x14ac:dyDescent="0.25">
      <c r="A122" s="11"/>
      <c r="F122" s="19"/>
    </row>
    <row r="123" spans="1:7" ht="18" customHeight="1" x14ac:dyDescent="0.25">
      <c r="A123" s="11" t="s">
        <v>106</v>
      </c>
      <c r="B123" s="10" t="s">
        <v>107</v>
      </c>
      <c r="E123" s="61">
        <v>-4385138</v>
      </c>
      <c r="F123" s="64"/>
    </row>
    <row r="124" spans="1:7" ht="18" customHeight="1" x14ac:dyDescent="0.25">
      <c r="A124" s="11"/>
      <c r="F124" s="19"/>
    </row>
    <row r="125" spans="1:7" ht="18" customHeight="1" x14ac:dyDescent="0.25">
      <c r="A125" s="11" t="s">
        <v>108</v>
      </c>
      <c r="B125" s="10" t="s">
        <v>109</v>
      </c>
      <c r="E125" s="61">
        <v>8646869</v>
      </c>
      <c r="F125" s="64"/>
    </row>
    <row r="126" spans="1:7" ht="18" customHeight="1" x14ac:dyDescent="0.25">
      <c r="A126" s="11"/>
      <c r="F126" s="19"/>
    </row>
    <row r="127" spans="1:7" ht="18" customHeight="1" x14ac:dyDescent="0.25">
      <c r="A127" s="11" t="s">
        <v>110</v>
      </c>
      <c r="B127" s="10" t="s">
        <v>111</v>
      </c>
      <c r="E127" s="61">
        <v>4261731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>
        <v>75873.259999999995</v>
      </c>
      <c r="E131" s="67">
        <v>5909.154435889368</v>
      </c>
      <c r="F131" s="67">
        <v>0</v>
      </c>
      <c r="G131" s="61">
        <v>0</v>
      </c>
      <c r="H131" s="31">
        <f>(D131+E131)-F131-G131</f>
        <v>81782.414435889368</v>
      </c>
    </row>
    <row r="132" spans="1:8" ht="18" customHeight="1" x14ac:dyDescent="0.25">
      <c r="A132" s="11" t="s">
        <v>114</v>
      </c>
      <c r="B132" s="8" t="s">
        <v>115</v>
      </c>
      <c r="D132" s="61">
        <v>0</v>
      </c>
      <c r="E132" s="67">
        <v>0</v>
      </c>
      <c r="F132" s="67">
        <v>0</v>
      </c>
      <c r="G132" s="61">
        <v>0</v>
      </c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75873.259999999995</v>
      </c>
      <c r="E137" s="31">
        <f t="shared" si="15"/>
        <v>5909.154435889368</v>
      </c>
      <c r="F137" s="31">
        <f t="shared" si="15"/>
        <v>0</v>
      </c>
      <c r="G137" s="31">
        <f t="shared" si="15"/>
        <v>0</v>
      </c>
      <c r="H137" s="31">
        <f t="shared" si="15"/>
        <v>81782.414435889368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332950.35206937714</v>
      </c>
      <c r="E141" s="68">
        <f t="shared" si="16"/>
        <v>169583.6112634966</v>
      </c>
      <c r="F141" s="68">
        <f>F36</f>
        <v>0</v>
      </c>
      <c r="G141" s="68">
        <f t="shared" si="16"/>
        <v>3821</v>
      </c>
      <c r="H141" s="68">
        <f t="shared" si="16"/>
        <v>498712.96333287371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364303.35251417244</v>
      </c>
      <c r="E142" s="68">
        <f t="shared" si="17"/>
        <v>248801.4154470744</v>
      </c>
      <c r="F142" s="68">
        <f>F49</f>
        <v>0</v>
      </c>
      <c r="G142" s="68">
        <f t="shared" si="17"/>
        <v>0</v>
      </c>
      <c r="H142" s="68">
        <f t="shared" si="17"/>
        <v>613104.76796124689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405717.2893553013</v>
      </c>
      <c r="E143" s="68">
        <f t="shared" si="18"/>
        <v>277085.11372818681</v>
      </c>
      <c r="F143" s="68">
        <f>F64</f>
        <v>0</v>
      </c>
      <c r="G143" s="68">
        <f t="shared" si="18"/>
        <v>266553.67424347339</v>
      </c>
      <c r="H143" s="68">
        <f t="shared" si="18"/>
        <v>416248.72884001478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0</v>
      </c>
      <c r="E144" s="68">
        <f t="shared" si="19"/>
        <v>0</v>
      </c>
      <c r="F144" s="68">
        <f>F74</f>
        <v>0</v>
      </c>
      <c r="G144" s="68">
        <f t="shared" si="19"/>
        <v>0</v>
      </c>
      <c r="H144" s="68">
        <f t="shared" si="19"/>
        <v>0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6759.5684389140324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6759.5684389140324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19968.689492177687</v>
      </c>
      <c r="E146" s="68">
        <f t="shared" si="21"/>
        <v>6760.8846780997064</v>
      </c>
      <c r="F146" s="68">
        <f>F98</f>
        <v>0</v>
      </c>
      <c r="G146" s="68">
        <f t="shared" si="21"/>
        <v>0</v>
      </c>
      <c r="H146" s="68">
        <f t="shared" si="21"/>
        <v>26729.574170277392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196627.0719142858</v>
      </c>
      <c r="E147" s="31">
        <f t="shared" si="22"/>
        <v>107355.00849731427</v>
      </c>
      <c r="F147" s="31">
        <f>F108</f>
        <v>0</v>
      </c>
      <c r="G147" s="31">
        <f t="shared" si="22"/>
        <v>158962.76</v>
      </c>
      <c r="H147" s="31">
        <f t="shared" si="22"/>
        <v>145019.32041160003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107672.68999999999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75873.259999999995</v>
      </c>
      <c r="E149" s="31">
        <f t="shared" si="23"/>
        <v>5909.154435889368</v>
      </c>
      <c r="F149" s="31">
        <f>F137</f>
        <v>0</v>
      </c>
      <c r="G149" s="31">
        <f t="shared" si="23"/>
        <v>0</v>
      </c>
      <c r="H149" s="31">
        <f t="shared" si="23"/>
        <v>81782.414435889368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0</v>
      </c>
      <c r="E150" s="31">
        <f>E18</f>
        <v>0</v>
      </c>
      <c r="F150" s="31">
        <f>F18</f>
        <v>0</v>
      </c>
      <c r="G150" s="31">
        <f>G18</f>
        <v>0</v>
      </c>
      <c r="H150" s="31">
        <f>H18</f>
        <v>0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1402199.5837842287</v>
      </c>
      <c r="E152" s="70">
        <f t="shared" si="24"/>
        <v>815495.18805006112</v>
      </c>
      <c r="F152" s="70">
        <f t="shared" si="24"/>
        <v>0</v>
      </c>
      <c r="G152" s="70">
        <f t="shared" si="24"/>
        <v>429337.4342434734</v>
      </c>
      <c r="H152" s="70">
        <f t="shared" si="24"/>
        <v>1896030.0275908164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2.6780993344008974E-2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0.44489669282055022</v>
      </c>
    </row>
  </sheetData>
  <mergeCells count="9">
    <mergeCell ref="C10:E10"/>
    <mergeCell ref="C11:E11"/>
    <mergeCell ref="B13:D13"/>
    <mergeCell ref="C2:D2"/>
    <mergeCell ref="C5:E5"/>
    <mergeCell ref="C6:E6"/>
    <mergeCell ref="C7:E7"/>
    <mergeCell ref="C8:E8"/>
    <mergeCell ref="C9:E9"/>
  </mergeCells>
  <hyperlinks>
    <hyperlink ref="C11" r:id="rId1" xr:uid="{A2E0BA29-31A3-47C1-A9D0-1B071418AC0C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F9E7-BB87-445F-8D42-D74040DFA4F9}">
  <dimension ref="A1:J155"/>
  <sheetViews>
    <sheetView workbookViewId="0"/>
  </sheetViews>
  <sheetFormatPr defaultColWidth="9" defaultRowHeight="18" customHeight="1" x14ac:dyDescent="0.25"/>
  <cols>
    <col min="1" max="1" width="8.28515625" style="7" customWidth="1"/>
    <col min="2" max="2" width="55.42578125" style="8" bestFit="1" customWidth="1"/>
    <col min="3" max="3" width="12.42578125" style="8" customWidth="1"/>
    <col min="4" max="4" width="17.140625" style="8" customWidth="1"/>
    <col min="5" max="6" width="21.140625" style="8" customWidth="1"/>
    <col min="7" max="7" width="19.85546875" style="8" customWidth="1"/>
    <col min="8" max="8" width="17.5703125" style="8" customWidth="1"/>
    <col min="9" max="9" width="11.85546875" customWidth="1"/>
    <col min="10" max="16384" width="9" style="8"/>
  </cols>
  <sheetData>
    <row r="1" spans="1:8" ht="18" customHeight="1" x14ac:dyDescent="0.25">
      <c r="C1" s="9"/>
      <c r="D1" s="9"/>
      <c r="E1" s="9"/>
      <c r="F1" s="9"/>
      <c r="G1" s="9"/>
      <c r="H1" s="9"/>
    </row>
    <row r="2" spans="1:8" ht="18" customHeight="1" x14ac:dyDescent="0.25">
      <c r="C2" s="626"/>
      <c r="D2" s="626"/>
    </row>
    <row r="3" spans="1:8" ht="18" customHeight="1" x14ac:dyDescent="0.25">
      <c r="B3" s="10" t="s">
        <v>403</v>
      </c>
    </row>
    <row r="5" spans="1:8" ht="18" customHeight="1" x14ac:dyDescent="0.25">
      <c r="B5" s="11" t="s">
        <v>404</v>
      </c>
      <c r="C5" s="12" t="s">
        <v>195</v>
      </c>
      <c r="D5" s="12"/>
      <c r="E5" s="12"/>
      <c r="F5" s="13"/>
    </row>
    <row r="6" spans="1:8" ht="18" customHeight="1" x14ac:dyDescent="0.25">
      <c r="B6" s="11" t="s">
        <v>405</v>
      </c>
      <c r="C6" s="14">
        <v>214000</v>
      </c>
      <c r="D6" s="14"/>
      <c r="E6" s="14"/>
      <c r="F6" s="15"/>
    </row>
    <row r="7" spans="1:8" ht="18" customHeight="1" x14ac:dyDescent="0.25">
      <c r="B7" s="11" t="s">
        <v>406</v>
      </c>
      <c r="C7" s="16">
        <v>3200</v>
      </c>
      <c r="D7" s="16"/>
      <c r="E7" s="16"/>
      <c r="F7" s="17"/>
    </row>
    <row r="8" spans="1:8" ht="18" customHeight="1" x14ac:dyDescent="0.25">
      <c r="C8" s="18"/>
      <c r="D8" s="18"/>
      <c r="E8" s="18"/>
      <c r="F8" s="19"/>
    </row>
    <row r="9" spans="1:8" ht="18" customHeight="1" x14ac:dyDescent="0.25">
      <c r="B9" s="11" t="s">
        <v>407</v>
      </c>
      <c r="C9" s="12" t="s">
        <v>342</v>
      </c>
      <c r="D9" s="12"/>
      <c r="E9" s="12"/>
      <c r="F9" s="13"/>
    </row>
    <row r="10" spans="1:8" ht="18" customHeight="1" x14ac:dyDescent="0.25">
      <c r="B10" s="11" t="s">
        <v>408</v>
      </c>
      <c r="C10" s="20" t="s">
        <v>517</v>
      </c>
      <c r="D10" s="20"/>
      <c r="E10" s="20"/>
      <c r="F10" s="21"/>
    </row>
    <row r="11" spans="1:8" ht="18" customHeight="1" x14ac:dyDescent="0.25">
      <c r="B11" s="11" t="s">
        <v>409</v>
      </c>
      <c r="C11" s="22" t="s">
        <v>343</v>
      </c>
      <c r="D11" s="12"/>
      <c r="E11" s="12"/>
      <c r="F11" s="13"/>
    </row>
    <row r="12" spans="1:8" ht="18" customHeight="1" x14ac:dyDescent="0.25">
      <c r="B12" s="11"/>
      <c r="C12" s="11"/>
    </row>
    <row r="13" spans="1:8" ht="24.75" customHeight="1" x14ac:dyDescent="0.25">
      <c r="B13" s="627"/>
      <c r="C13" s="628"/>
      <c r="D13" s="629"/>
      <c r="E13" s="9"/>
      <c r="F13" s="9"/>
    </row>
    <row r="14" spans="1:8" ht="18" customHeight="1" x14ac:dyDescent="0.25">
      <c r="B14" s="23"/>
    </row>
    <row r="15" spans="1:8" ht="18" customHeight="1" x14ac:dyDescent="0.25">
      <c r="B15" s="23"/>
    </row>
    <row r="16" spans="1:8" ht="45" customHeight="1" x14ac:dyDescent="0.25">
      <c r="A16" s="24" t="s">
        <v>241</v>
      </c>
      <c r="B16" s="9"/>
      <c r="C16" s="9"/>
      <c r="D16" s="25" t="s">
        <v>0</v>
      </c>
      <c r="E16" s="25" t="s">
        <v>1</v>
      </c>
      <c r="F16" s="25" t="s">
        <v>2</v>
      </c>
      <c r="G16" s="25" t="s">
        <v>3</v>
      </c>
      <c r="H16" s="25" t="s">
        <v>4</v>
      </c>
    </row>
    <row r="17" spans="1:8" ht="18" customHeight="1" x14ac:dyDescent="0.25">
      <c r="A17" s="26" t="s">
        <v>242</v>
      </c>
      <c r="B17" s="10" t="s">
        <v>243</v>
      </c>
    </row>
    <row r="18" spans="1:8" ht="18" customHeight="1" x14ac:dyDescent="0.25">
      <c r="A18" s="11" t="s">
        <v>5</v>
      </c>
      <c r="B18" s="8" t="s">
        <v>6</v>
      </c>
      <c r="D18" s="27"/>
      <c r="E18" s="27"/>
      <c r="F18" s="27"/>
      <c r="G18" s="27"/>
      <c r="H18" s="28">
        <f>(D18+E18)-G18</f>
        <v>0</v>
      </c>
    </row>
    <row r="19" spans="1:8" ht="45" customHeight="1" x14ac:dyDescent="0.25">
      <c r="A19" s="24" t="s">
        <v>244</v>
      </c>
      <c r="B19" s="9"/>
      <c r="C19" s="9"/>
      <c r="D19" s="25" t="s">
        <v>0</v>
      </c>
      <c r="E19" s="25" t="s">
        <v>1</v>
      </c>
      <c r="F19" s="25" t="s">
        <v>2</v>
      </c>
      <c r="G19" s="25" t="s">
        <v>3</v>
      </c>
      <c r="H19" s="25" t="s">
        <v>4</v>
      </c>
    </row>
    <row r="20" spans="1:8" ht="18" customHeight="1" x14ac:dyDescent="0.25">
      <c r="A20" s="26" t="s">
        <v>245</v>
      </c>
      <c r="B20" s="10" t="s">
        <v>246</v>
      </c>
    </row>
    <row r="21" spans="1:8" ht="18" customHeight="1" x14ac:dyDescent="0.25">
      <c r="A21" s="11" t="s">
        <v>7</v>
      </c>
      <c r="B21" s="8" t="s">
        <v>8</v>
      </c>
      <c r="D21" s="61">
        <v>103830.4436</v>
      </c>
      <c r="E21" s="67">
        <v>124363.58750386961</v>
      </c>
      <c r="F21" s="67"/>
      <c r="G21" s="61"/>
      <c r="H21" s="31">
        <f>(D21+E21)-F21-G21</f>
        <v>228194.03110386961</v>
      </c>
    </row>
    <row r="22" spans="1:8" ht="18" customHeight="1" x14ac:dyDescent="0.25">
      <c r="A22" s="11" t="s">
        <v>9</v>
      </c>
      <c r="B22" s="8" t="s">
        <v>10</v>
      </c>
      <c r="D22" s="61"/>
      <c r="E22" s="67"/>
      <c r="F22" s="67"/>
      <c r="G22" s="61"/>
      <c r="H22" s="31">
        <f t="shared" ref="H22:H34" si="0">(D22+E22)-F22-G22</f>
        <v>0</v>
      </c>
    </row>
    <row r="23" spans="1:8" ht="18" customHeight="1" x14ac:dyDescent="0.25">
      <c r="A23" s="11" t="s">
        <v>11</v>
      </c>
      <c r="B23" s="8" t="s">
        <v>12</v>
      </c>
      <c r="D23" s="61"/>
      <c r="E23" s="67"/>
      <c r="F23" s="67"/>
      <c r="G23" s="61"/>
      <c r="H23" s="31">
        <f t="shared" si="0"/>
        <v>0</v>
      </c>
    </row>
    <row r="24" spans="1:8" ht="18" customHeight="1" x14ac:dyDescent="0.25">
      <c r="A24" s="11" t="s">
        <v>13</v>
      </c>
      <c r="B24" s="8" t="s">
        <v>14</v>
      </c>
      <c r="D24" s="61"/>
      <c r="E24" s="67"/>
      <c r="F24" s="67"/>
      <c r="G24" s="61"/>
      <c r="H24" s="31">
        <f t="shared" si="0"/>
        <v>0</v>
      </c>
    </row>
    <row r="25" spans="1:8" ht="18" customHeight="1" x14ac:dyDescent="0.25">
      <c r="A25" s="11" t="s">
        <v>15</v>
      </c>
      <c r="B25" s="8" t="s">
        <v>16</v>
      </c>
      <c r="D25" s="61"/>
      <c r="E25" s="67"/>
      <c r="F25" s="67"/>
      <c r="G25" s="61"/>
      <c r="H25" s="31">
        <f t="shared" si="0"/>
        <v>0</v>
      </c>
    </row>
    <row r="26" spans="1:8" ht="18" customHeight="1" x14ac:dyDescent="0.25">
      <c r="A26" s="11" t="s">
        <v>17</v>
      </c>
      <c r="B26" s="8" t="s">
        <v>18</v>
      </c>
      <c r="D26" s="61"/>
      <c r="E26" s="67"/>
      <c r="F26" s="67"/>
      <c r="G26" s="61"/>
      <c r="H26" s="31">
        <f t="shared" si="0"/>
        <v>0</v>
      </c>
    </row>
    <row r="27" spans="1:8" ht="18" customHeight="1" x14ac:dyDescent="0.25">
      <c r="A27" s="11" t="s">
        <v>19</v>
      </c>
      <c r="B27" s="8" t="s">
        <v>20</v>
      </c>
      <c r="D27" s="61">
        <v>794389</v>
      </c>
      <c r="E27" s="67"/>
      <c r="F27" s="67"/>
      <c r="G27" s="61">
        <v>660321</v>
      </c>
      <c r="H27" s="31">
        <f t="shared" si="0"/>
        <v>134068</v>
      </c>
    </row>
    <row r="28" spans="1:8" ht="18" customHeight="1" x14ac:dyDescent="0.25">
      <c r="A28" s="11" t="s">
        <v>21</v>
      </c>
      <c r="B28" s="8" t="s">
        <v>22</v>
      </c>
      <c r="D28" s="61"/>
      <c r="E28" s="67"/>
      <c r="F28" s="67"/>
      <c r="G28" s="61"/>
      <c r="H28" s="31">
        <f t="shared" si="0"/>
        <v>0</v>
      </c>
    </row>
    <row r="29" spans="1:8" ht="18" customHeight="1" x14ac:dyDescent="0.25">
      <c r="A29" s="11" t="s">
        <v>23</v>
      </c>
      <c r="B29" s="8" t="s">
        <v>24</v>
      </c>
      <c r="D29" s="61"/>
      <c r="E29" s="67"/>
      <c r="F29" s="67"/>
      <c r="G29" s="61"/>
      <c r="H29" s="31">
        <f t="shared" si="0"/>
        <v>0</v>
      </c>
    </row>
    <row r="30" spans="1:8" ht="18" customHeight="1" x14ac:dyDescent="0.25">
      <c r="A30" s="11" t="s">
        <v>25</v>
      </c>
      <c r="B30" s="32" t="s">
        <v>196</v>
      </c>
      <c r="D30" s="61">
        <v>92098.164376000001</v>
      </c>
      <c r="E30" s="67">
        <v>110311.17394090035</v>
      </c>
      <c r="F30" s="67"/>
      <c r="G30" s="61"/>
      <c r="H30" s="31">
        <f t="shared" si="0"/>
        <v>202409.33831690036</v>
      </c>
    </row>
    <row r="31" spans="1:8" ht="18" customHeight="1" x14ac:dyDescent="0.25">
      <c r="A31" s="11" t="s">
        <v>26</v>
      </c>
      <c r="B31" s="32" t="s">
        <v>197</v>
      </c>
      <c r="D31" s="61">
        <v>10022.170399999999</v>
      </c>
      <c r="E31" s="67">
        <v>12004.11962334226</v>
      </c>
      <c r="F31" s="67"/>
      <c r="G31" s="61"/>
      <c r="H31" s="31">
        <f t="shared" si="0"/>
        <v>22026.290023342259</v>
      </c>
    </row>
    <row r="32" spans="1:8" ht="18" customHeight="1" x14ac:dyDescent="0.25">
      <c r="A32" s="11" t="s">
        <v>27</v>
      </c>
      <c r="B32" s="32" t="s">
        <v>198</v>
      </c>
      <c r="D32" s="61">
        <v>231409.63</v>
      </c>
      <c r="E32" s="67">
        <v>277172.3857851561</v>
      </c>
      <c r="F32" s="67"/>
      <c r="G32" s="61"/>
      <c r="H32" s="31">
        <f t="shared" si="0"/>
        <v>508582.01578515611</v>
      </c>
    </row>
    <row r="33" spans="1:8" ht="18" customHeight="1" x14ac:dyDescent="0.25">
      <c r="A33" s="11" t="s">
        <v>294</v>
      </c>
      <c r="B33" s="32"/>
      <c r="D33" s="61"/>
      <c r="E33" s="67"/>
      <c r="F33" s="67"/>
      <c r="G33" s="61"/>
      <c r="H33" s="31">
        <f t="shared" si="0"/>
        <v>0</v>
      </c>
    </row>
    <row r="34" spans="1:8" ht="18" customHeight="1" x14ac:dyDescent="0.25">
      <c r="A34" s="11" t="s">
        <v>28</v>
      </c>
      <c r="B34" s="32"/>
      <c r="D34" s="61"/>
      <c r="E34" s="67"/>
      <c r="F34" s="67"/>
      <c r="G34" s="61"/>
      <c r="H34" s="31">
        <f t="shared" si="0"/>
        <v>0</v>
      </c>
    </row>
    <row r="35" spans="1:8" ht="18" customHeight="1" x14ac:dyDescent="0.25">
      <c r="H35" s="33"/>
    </row>
    <row r="36" spans="1:8" ht="18" customHeight="1" x14ac:dyDescent="0.25">
      <c r="A36" s="26" t="s">
        <v>29</v>
      </c>
      <c r="B36" s="10" t="s">
        <v>247</v>
      </c>
      <c r="C36" s="10" t="s">
        <v>248</v>
      </c>
      <c r="D36" s="31">
        <f t="shared" ref="D36:H36" si="1">SUM(D21:D34)</f>
        <v>1231749.4083759999</v>
      </c>
      <c r="E36" s="31">
        <f t="shared" si="1"/>
        <v>523851.26685326837</v>
      </c>
      <c r="F36" s="31">
        <f>SUM(F21:F34)</f>
        <v>0</v>
      </c>
      <c r="G36" s="31">
        <f t="shared" si="1"/>
        <v>660321</v>
      </c>
      <c r="H36" s="31">
        <f t="shared" si="1"/>
        <v>1095279.6752292684</v>
      </c>
    </row>
    <row r="37" spans="1:8" ht="18" customHeight="1" thickBot="1" x14ac:dyDescent="0.3">
      <c r="B37" s="10"/>
      <c r="D37" s="34"/>
      <c r="E37" s="34"/>
      <c r="F37" s="34"/>
      <c r="G37" s="34"/>
      <c r="H37" s="35"/>
    </row>
    <row r="38" spans="1:8" ht="42.75" customHeight="1" x14ac:dyDescent="0.25">
      <c r="D38" s="25" t="s">
        <v>0</v>
      </c>
      <c r="E38" s="25" t="s">
        <v>1</v>
      </c>
      <c r="F38" s="25" t="s">
        <v>2</v>
      </c>
      <c r="G38" s="25" t="s">
        <v>3</v>
      </c>
      <c r="H38" s="25" t="s">
        <v>4</v>
      </c>
    </row>
    <row r="39" spans="1:8" ht="18.75" customHeight="1" x14ac:dyDescent="0.25">
      <c r="A39" s="26" t="s">
        <v>249</v>
      </c>
      <c r="B39" s="10" t="s">
        <v>250</v>
      </c>
    </row>
    <row r="40" spans="1:8" ht="18" customHeight="1" x14ac:dyDescent="0.25">
      <c r="A40" s="11" t="s">
        <v>30</v>
      </c>
      <c r="B40" s="8" t="s">
        <v>31</v>
      </c>
      <c r="D40" s="105">
        <v>141075.39000000001</v>
      </c>
      <c r="E40" s="74">
        <v>168973.96371046163</v>
      </c>
      <c r="F40" s="74"/>
      <c r="G40" s="105"/>
      <c r="H40" s="31">
        <f>(D40+E40)-F40-G40</f>
        <v>310049.35371046164</v>
      </c>
    </row>
    <row r="41" spans="1:8" ht="18" customHeight="1" x14ac:dyDescent="0.25">
      <c r="A41" s="11" t="s">
        <v>32</v>
      </c>
      <c r="B41" s="8" t="s">
        <v>33</v>
      </c>
      <c r="D41" s="105"/>
      <c r="E41" s="74"/>
      <c r="F41" s="74"/>
      <c r="G41" s="105"/>
      <c r="H41" s="31">
        <f t="shared" ref="H41:H47" si="2">(D41+E41)-F41-G41</f>
        <v>0</v>
      </c>
    </row>
    <row r="42" spans="1:8" ht="18" customHeight="1" x14ac:dyDescent="0.25">
      <c r="A42" s="11" t="s">
        <v>34</v>
      </c>
      <c r="B42" s="8" t="s">
        <v>35</v>
      </c>
      <c r="D42" s="105">
        <v>40662.94</v>
      </c>
      <c r="E42" s="74">
        <v>48704.300217923752</v>
      </c>
      <c r="F42" s="74"/>
      <c r="G42" s="105"/>
      <c r="H42" s="31">
        <f t="shared" si="2"/>
        <v>89367.240217923754</v>
      </c>
    </row>
    <row r="43" spans="1:8" ht="18" customHeight="1" x14ac:dyDescent="0.25">
      <c r="A43" s="11" t="s">
        <v>36</v>
      </c>
      <c r="B43" s="8" t="s">
        <v>37</v>
      </c>
      <c r="D43" s="105"/>
      <c r="E43" s="74"/>
      <c r="F43" s="74"/>
      <c r="G43" s="105"/>
      <c r="H43" s="31">
        <f t="shared" si="2"/>
        <v>0</v>
      </c>
    </row>
    <row r="44" spans="1:8" ht="18" customHeight="1" x14ac:dyDescent="0.25">
      <c r="A44" s="11" t="s">
        <v>38</v>
      </c>
      <c r="B44" s="32" t="s">
        <v>199</v>
      </c>
      <c r="D44" s="73">
        <v>209011.56097142858</v>
      </c>
      <c r="E44" s="196">
        <v>250344.95328103015</v>
      </c>
      <c r="F44" s="196"/>
      <c r="G44" s="73"/>
      <c r="H44" s="31">
        <f t="shared" si="2"/>
        <v>459356.5142524587</v>
      </c>
    </row>
    <row r="45" spans="1:8" ht="18" customHeight="1" x14ac:dyDescent="0.25">
      <c r="A45" s="11" t="s">
        <v>39</v>
      </c>
      <c r="B45" s="32" t="s">
        <v>401</v>
      </c>
      <c r="D45" s="105">
        <v>511503</v>
      </c>
      <c r="E45" s="74">
        <v>612656.0370295078</v>
      </c>
      <c r="F45" s="74"/>
      <c r="G45" s="105">
        <v>435576</v>
      </c>
      <c r="H45" s="31">
        <f t="shared" si="2"/>
        <v>688583.0370295078</v>
      </c>
    </row>
    <row r="46" spans="1:8" ht="18" customHeight="1" x14ac:dyDescent="0.25">
      <c r="A46" s="11" t="s">
        <v>40</v>
      </c>
      <c r="B46" s="32" t="s">
        <v>200</v>
      </c>
      <c r="D46" s="105">
        <v>31669.7</v>
      </c>
      <c r="E46" s="74">
        <v>37932.588657179731</v>
      </c>
      <c r="F46" s="74"/>
      <c r="G46" s="105"/>
      <c r="H46" s="31">
        <f t="shared" si="2"/>
        <v>69602.288657179728</v>
      </c>
    </row>
    <row r="47" spans="1:8" ht="18" customHeight="1" x14ac:dyDescent="0.25">
      <c r="A47" s="11" t="s">
        <v>251</v>
      </c>
      <c r="B47" s="32"/>
      <c r="D47" s="105"/>
      <c r="E47" s="74"/>
      <c r="F47" s="74"/>
      <c r="G47" s="105"/>
      <c r="H47" s="31">
        <f t="shared" si="2"/>
        <v>0</v>
      </c>
    </row>
    <row r="49" spans="1:8" ht="18" customHeight="1" x14ac:dyDescent="0.25">
      <c r="A49" s="26" t="s">
        <v>41</v>
      </c>
      <c r="B49" s="10" t="s">
        <v>252</v>
      </c>
      <c r="C49" s="10" t="s">
        <v>248</v>
      </c>
      <c r="D49" s="31">
        <f t="shared" ref="D49:H49" si="3">SUM(D40:D47)</f>
        <v>933922.59097142855</v>
      </c>
      <c r="E49" s="31">
        <f t="shared" si="3"/>
        <v>1118611.8428961029</v>
      </c>
      <c r="F49" s="31">
        <f>SUM(F40:F47)</f>
        <v>0</v>
      </c>
      <c r="G49" s="31">
        <f t="shared" si="3"/>
        <v>435576</v>
      </c>
      <c r="H49" s="31">
        <f t="shared" si="3"/>
        <v>1616958.4338675316</v>
      </c>
    </row>
    <row r="50" spans="1:8" ht="18" customHeight="1" thickBot="1" x14ac:dyDescent="0.3">
      <c r="D50" s="38"/>
      <c r="E50" s="38"/>
      <c r="F50" s="38"/>
      <c r="G50" s="38"/>
      <c r="H50" s="38"/>
    </row>
    <row r="51" spans="1:8" ht="42.75" customHeight="1" x14ac:dyDescent="0.25">
      <c r="D51" s="25" t="s">
        <v>0</v>
      </c>
      <c r="E51" s="25" t="s">
        <v>1</v>
      </c>
      <c r="F51" s="25" t="s">
        <v>2</v>
      </c>
      <c r="G51" s="25" t="s">
        <v>3</v>
      </c>
      <c r="H51" s="25" t="s">
        <v>4</v>
      </c>
    </row>
    <row r="52" spans="1:8" ht="18" customHeight="1" x14ac:dyDescent="0.25">
      <c r="A52" s="26" t="s">
        <v>253</v>
      </c>
      <c r="B52" s="39" t="s">
        <v>254</v>
      </c>
    </row>
    <row r="53" spans="1:8" ht="18" customHeight="1" x14ac:dyDescent="0.25">
      <c r="A53" s="11" t="s">
        <v>42</v>
      </c>
      <c r="B53" s="8" t="s">
        <v>43</v>
      </c>
      <c r="D53" s="73">
        <v>7385505</v>
      </c>
      <c r="E53" s="196">
        <v>8846036.5330440197</v>
      </c>
      <c r="F53" s="76"/>
      <c r="G53" s="76"/>
      <c r="H53" s="31">
        <f>(D53+E53)-F53-G53</f>
        <v>16231541.53304402</v>
      </c>
    </row>
    <row r="54" spans="1:8" ht="18" customHeight="1" x14ac:dyDescent="0.25">
      <c r="A54" s="11" t="s">
        <v>44</v>
      </c>
      <c r="B54" s="41" t="s">
        <v>518</v>
      </c>
      <c r="D54" s="73">
        <v>1673547</v>
      </c>
      <c r="E54" s="196">
        <v>2004501.777707309</v>
      </c>
      <c r="F54" s="67"/>
      <c r="G54" s="61"/>
      <c r="H54" s="31">
        <f t="shared" ref="H54:H62" si="4">(D54+E54)-F54-G54</f>
        <v>3678048.777707309</v>
      </c>
    </row>
    <row r="55" spans="1:8" ht="18" customHeight="1" x14ac:dyDescent="0.25">
      <c r="A55" s="11" t="s">
        <v>45</v>
      </c>
      <c r="B55" s="42" t="s">
        <v>519</v>
      </c>
      <c r="D55" s="73">
        <v>1877164.93</v>
      </c>
      <c r="E55" s="196">
        <v>1314015.4509999999</v>
      </c>
      <c r="F55" s="67"/>
      <c r="G55" s="61">
        <v>987242.25</v>
      </c>
      <c r="H55" s="31">
        <f t="shared" si="4"/>
        <v>2203938.1310000001</v>
      </c>
    </row>
    <row r="56" spans="1:8" ht="18" customHeight="1" x14ac:dyDescent="0.25">
      <c r="A56" s="11" t="s">
        <v>46</v>
      </c>
      <c r="B56" s="41"/>
      <c r="D56" s="61"/>
      <c r="E56" s="67"/>
      <c r="F56" s="67"/>
      <c r="G56" s="61"/>
      <c r="H56" s="31">
        <f t="shared" si="4"/>
        <v>0</v>
      </c>
    </row>
    <row r="57" spans="1:8" ht="18" customHeight="1" x14ac:dyDescent="0.25">
      <c r="A57" s="11" t="s">
        <v>47</v>
      </c>
      <c r="B57" s="41"/>
      <c r="D57" s="61"/>
      <c r="E57" s="67"/>
      <c r="F57" s="67"/>
      <c r="G57" s="61"/>
      <c r="H57" s="31">
        <f t="shared" si="4"/>
        <v>0</v>
      </c>
    </row>
    <row r="58" spans="1:8" ht="18" customHeight="1" x14ac:dyDescent="0.25">
      <c r="A58" s="11" t="s">
        <v>48</v>
      </c>
      <c r="B58" s="41"/>
      <c r="D58" s="61"/>
      <c r="E58" s="67"/>
      <c r="F58" s="67"/>
      <c r="G58" s="61"/>
      <c r="H58" s="31">
        <f>(D58+E58)-F58-G58</f>
        <v>0</v>
      </c>
    </row>
    <row r="59" spans="1:8" ht="18" customHeight="1" x14ac:dyDescent="0.25">
      <c r="A59" s="11" t="s">
        <v>49</v>
      </c>
      <c r="B59" s="43"/>
      <c r="D59" s="88"/>
      <c r="E59" s="89"/>
      <c r="F59" s="89"/>
      <c r="G59" s="88"/>
      <c r="H59" s="31">
        <f t="shared" si="4"/>
        <v>0</v>
      </c>
    </row>
    <row r="60" spans="1:8" ht="18" customHeight="1" x14ac:dyDescent="0.25">
      <c r="A60" s="11" t="s">
        <v>50</v>
      </c>
      <c r="B60" s="46"/>
      <c r="C60" s="19"/>
      <c r="D60" s="76"/>
      <c r="E60" s="76"/>
      <c r="F60" s="76"/>
      <c r="G60" s="76"/>
      <c r="H60" s="31">
        <f t="shared" si="4"/>
        <v>0</v>
      </c>
    </row>
    <row r="61" spans="1:8" ht="18" customHeight="1" x14ac:dyDescent="0.25">
      <c r="A61" s="11" t="s">
        <v>51</v>
      </c>
      <c r="B61" s="46"/>
      <c r="C61" s="19"/>
      <c r="D61" s="76"/>
      <c r="E61" s="76"/>
      <c r="F61" s="76"/>
      <c r="G61" s="76"/>
      <c r="H61" s="31">
        <f t="shared" si="4"/>
        <v>0</v>
      </c>
    </row>
    <row r="62" spans="1:8" ht="18" customHeight="1" x14ac:dyDescent="0.25">
      <c r="A62" s="11" t="s">
        <v>52</v>
      </c>
      <c r="B62" s="46"/>
      <c r="C62" s="19"/>
      <c r="D62" s="76"/>
      <c r="E62" s="76"/>
      <c r="F62" s="76"/>
      <c r="G62" s="76"/>
      <c r="H62" s="31">
        <f t="shared" si="4"/>
        <v>0</v>
      </c>
    </row>
    <row r="63" spans="1:8" ht="18" customHeight="1" x14ac:dyDescent="0.25">
      <c r="A63" s="11"/>
      <c r="E63" s="47"/>
      <c r="F63" s="48"/>
    </row>
    <row r="64" spans="1:8" ht="18" customHeight="1" x14ac:dyDescent="0.25">
      <c r="A64" s="11" t="s">
        <v>53</v>
      </c>
      <c r="B64" s="10" t="s">
        <v>256</v>
      </c>
      <c r="C64" s="10" t="s">
        <v>248</v>
      </c>
      <c r="D64" s="31">
        <f>SUM(D53:D62)</f>
        <v>10936216.93</v>
      </c>
      <c r="E64" s="31">
        <f t="shared" ref="E64:G64" si="5">SUM(E53:E62)</f>
        <v>12164553.761751328</v>
      </c>
      <c r="F64" s="31">
        <f t="shared" si="5"/>
        <v>0</v>
      </c>
      <c r="G64" s="31">
        <f t="shared" si="5"/>
        <v>987242.25</v>
      </c>
      <c r="H64" s="31">
        <f>SUM(H53:H62)</f>
        <v>22113528.441751331</v>
      </c>
    </row>
    <row r="65" spans="1:10" ht="18" customHeight="1" x14ac:dyDescent="0.25">
      <c r="D65" s="49"/>
      <c r="E65" s="49"/>
      <c r="F65" s="49"/>
      <c r="G65" s="49"/>
      <c r="H65" s="49"/>
    </row>
    <row r="66" spans="1:10" ht="42.75" customHeight="1" x14ac:dyDescent="0.25">
      <c r="D66" s="25" t="s">
        <v>0</v>
      </c>
      <c r="E66" s="25" t="s">
        <v>1</v>
      </c>
      <c r="F66" s="25" t="s">
        <v>2</v>
      </c>
      <c r="G66" s="25" t="s">
        <v>3</v>
      </c>
      <c r="H66" s="25" t="s">
        <v>4</v>
      </c>
    </row>
    <row r="67" spans="1:10" ht="18" customHeight="1" x14ac:dyDescent="0.25">
      <c r="A67" s="26" t="s">
        <v>257</v>
      </c>
      <c r="B67" s="10" t="s">
        <v>258</v>
      </c>
      <c r="D67" s="50"/>
      <c r="E67" s="48"/>
      <c r="F67" s="48"/>
      <c r="G67" s="50"/>
      <c r="H67" s="48"/>
    </row>
    <row r="68" spans="1:10" ht="18" customHeight="1" x14ac:dyDescent="0.25">
      <c r="A68" s="11" t="s">
        <v>54</v>
      </c>
      <c r="B68" s="8" t="s">
        <v>55</v>
      </c>
      <c r="D68" s="73">
        <v>2349898.3760000002</v>
      </c>
      <c r="E68" s="196">
        <v>2814606.0266747922</v>
      </c>
      <c r="F68" s="67"/>
      <c r="G68" s="61">
        <v>1441645.11</v>
      </c>
      <c r="H68" s="31">
        <f>(D68+E68)-F68-G68</f>
        <v>3722859.292674792</v>
      </c>
      <c r="J68" s="51"/>
    </row>
    <row r="69" spans="1:10" ht="18" customHeight="1" x14ac:dyDescent="0.25">
      <c r="A69" s="11" t="s">
        <v>56</v>
      </c>
      <c r="B69" s="8" t="s">
        <v>57</v>
      </c>
      <c r="D69" s="90"/>
      <c r="E69" s="67"/>
      <c r="F69" s="67"/>
      <c r="G69" s="90"/>
      <c r="H69" s="31">
        <f t="shared" ref="H69:H72" si="6">(D69+E69)-F69-G69</f>
        <v>0</v>
      </c>
    </row>
    <row r="70" spans="1:10" ht="18" customHeight="1" x14ac:dyDescent="0.25">
      <c r="A70" s="11" t="s">
        <v>58</v>
      </c>
      <c r="B70" s="41"/>
      <c r="C70" s="10"/>
      <c r="D70" s="88"/>
      <c r="E70" s="67"/>
      <c r="F70" s="89"/>
      <c r="G70" s="88"/>
      <c r="H70" s="31">
        <f t="shared" si="6"/>
        <v>0</v>
      </c>
    </row>
    <row r="71" spans="1:10" ht="18" customHeight="1" x14ac:dyDescent="0.25">
      <c r="A71" s="11" t="s">
        <v>259</v>
      </c>
      <c r="B71" s="41"/>
      <c r="C71" s="10"/>
      <c r="D71" s="88"/>
      <c r="E71" s="67"/>
      <c r="F71" s="89"/>
      <c r="G71" s="88"/>
      <c r="H71" s="31">
        <f t="shared" si="6"/>
        <v>0</v>
      </c>
    </row>
    <row r="72" spans="1:10" ht="18" customHeight="1" x14ac:dyDescent="0.25">
      <c r="A72" s="11" t="s">
        <v>260</v>
      </c>
      <c r="B72" s="42"/>
      <c r="C72" s="10"/>
      <c r="D72" s="61"/>
      <c r="E72" s="67"/>
      <c r="F72" s="67"/>
      <c r="G72" s="61"/>
      <c r="H72" s="31">
        <f t="shared" si="6"/>
        <v>0</v>
      </c>
    </row>
    <row r="73" spans="1:10" ht="18" customHeight="1" x14ac:dyDescent="0.25">
      <c r="A73" s="11"/>
      <c r="C73" s="10"/>
      <c r="D73" s="52"/>
      <c r="E73" s="48"/>
      <c r="F73" s="48"/>
      <c r="G73" s="52"/>
      <c r="H73" s="48"/>
    </row>
    <row r="74" spans="1:10" ht="18" customHeight="1" x14ac:dyDescent="0.25">
      <c r="A74" s="26" t="s">
        <v>59</v>
      </c>
      <c r="B74" s="10" t="s">
        <v>261</v>
      </c>
      <c r="C74" s="10" t="s">
        <v>248</v>
      </c>
      <c r="D74" s="31">
        <f t="shared" ref="D74:H74" si="7">SUM(D68:D72)</f>
        <v>2349898.3760000002</v>
      </c>
      <c r="E74" s="53">
        <f t="shared" si="7"/>
        <v>2814606.0266747922</v>
      </c>
      <c r="F74" s="53">
        <f t="shared" si="7"/>
        <v>0</v>
      </c>
      <c r="G74" s="31">
        <f t="shared" si="7"/>
        <v>1441645.11</v>
      </c>
      <c r="H74" s="31">
        <f t="shared" si="7"/>
        <v>3722859.292674792</v>
      </c>
    </row>
    <row r="75" spans="1:10" ht="42.75" customHeight="1" x14ac:dyDescent="0.25">
      <c r="D75" s="25" t="s">
        <v>0</v>
      </c>
      <c r="E75" s="25" t="s">
        <v>1</v>
      </c>
      <c r="F75" s="25" t="s">
        <v>2</v>
      </c>
      <c r="G75" s="25" t="s">
        <v>3</v>
      </c>
      <c r="H75" s="25" t="s">
        <v>4</v>
      </c>
    </row>
    <row r="76" spans="1:10" ht="18" customHeight="1" x14ac:dyDescent="0.25">
      <c r="A76" s="26" t="s">
        <v>262</v>
      </c>
      <c r="B76" s="10" t="s">
        <v>60</v>
      </c>
    </row>
    <row r="77" spans="1:10" ht="18" customHeight="1" x14ac:dyDescent="0.25">
      <c r="A77" s="11" t="s">
        <v>61</v>
      </c>
      <c r="B77" s="8" t="s">
        <v>62</v>
      </c>
      <c r="D77" s="105">
        <v>81181.320000000007</v>
      </c>
      <c r="E77" s="54"/>
      <c r="F77" s="86"/>
      <c r="G77" s="61"/>
      <c r="H77" s="31">
        <f>(D77-F77-G77)</f>
        <v>81181.320000000007</v>
      </c>
    </row>
    <row r="78" spans="1:10" ht="18" customHeight="1" x14ac:dyDescent="0.25">
      <c r="A78" s="11" t="s">
        <v>63</v>
      </c>
      <c r="B78" s="8" t="s">
        <v>64</v>
      </c>
      <c r="D78" s="61"/>
      <c r="E78" s="54"/>
      <c r="F78" s="86"/>
      <c r="G78" s="61"/>
      <c r="H78" s="31">
        <f t="shared" ref="H78:H80" si="8">(D78-F78-G78)</f>
        <v>0</v>
      </c>
    </row>
    <row r="79" spans="1:10" ht="18" customHeight="1" x14ac:dyDescent="0.25">
      <c r="A79" s="11" t="s">
        <v>65</v>
      </c>
      <c r="B79" s="8" t="s">
        <v>66</v>
      </c>
      <c r="D79" s="61"/>
      <c r="E79" s="54"/>
      <c r="F79" s="86"/>
      <c r="G79" s="61"/>
      <c r="H79" s="31">
        <f t="shared" si="8"/>
        <v>0</v>
      </c>
    </row>
    <row r="80" spans="1:10" ht="18" customHeight="1" x14ac:dyDescent="0.25">
      <c r="A80" s="11" t="s">
        <v>67</v>
      </c>
      <c r="B80" s="8" t="s">
        <v>68</v>
      </c>
      <c r="D80" s="61"/>
      <c r="E80" s="54"/>
      <c r="F80" s="86"/>
      <c r="G80" s="61"/>
      <c r="H80" s="31">
        <f t="shared" si="8"/>
        <v>0</v>
      </c>
    </row>
    <row r="81" spans="1:8" ht="18" customHeight="1" x14ac:dyDescent="0.25">
      <c r="A81" s="11"/>
      <c r="H81" s="55"/>
    </row>
    <row r="82" spans="1:8" ht="18" customHeight="1" x14ac:dyDescent="0.25">
      <c r="A82" s="11" t="s">
        <v>69</v>
      </c>
      <c r="B82" s="10" t="s">
        <v>263</v>
      </c>
      <c r="C82" s="10" t="s">
        <v>248</v>
      </c>
      <c r="D82" s="31">
        <f t="shared" ref="D82:H82" si="9">SUM(D77:D80)</f>
        <v>81181.320000000007</v>
      </c>
      <c r="E82" s="56"/>
      <c r="F82" s="31">
        <f t="shared" si="9"/>
        <v>0</v>
      </c>
      <c r="G82" s="31">
        <f t="shared" si="9"/>
        <v>0</v>
      </c>
      <c r="H82" s="31">
        <f t="shared" si="9"/>
        <v>81181.320000000007</v>
      </c>
    </row>
    <row r="83" spans="1:8" ht="18" customHeight="1" thickBot="1" x14ac:dyDescent="0.3">
      <c r="A83" s="11"/>
      <c r="D83" s="38"/>
      <c r="E83" s="38"/>
      <c r="F83" s="38"/>
      <c r="G83" s="38"/>
      <c r="H83" s="38"/>
    </row>
    <row r="84" spans="1:8" ht="42.75" customHeight="1" x14ac:dyDescent="0.25">
      <c r="D84" s="25" t="s">
        <v>0</v>
      </c>
      <c r="E84" s="25" t="s">
        <v>1</v>
      </c>
      <c r="F84" s="25" t="s">
        <v>2</v>
      </c>
      <c r="G84" s="25" t="s">
        <v>3</v>
      </c>
      <c r="H84" s="25" t="s">
        <v>4</v>
      </c>
    </row>
    <row r="85" spans="1:8" ht="18" customHeight="1" x14ac:dyDescent="0.25">
      <c r="A85" s="26" t="s">
        <v>264</v>
      </c>
      <c r="B85" s="10" t="s">
        <v>265</v>
      </c>
    </row>
    <row r="86" spans="1:8" ht="18" customHeight="1" x14ac:dyDescent="0.25">
      <c r="A86" s="11" t="s">
        <v>70</v>
      </c>
      <c r="B86" s="8" t="s">
        <v>71</v>
      </c>
      <c r="D86" s="61"/>
      <c r="E86" s="67"/>
      <c r="F86" s="67"/>
      <c r="G86" s="61"/>
      <c r="H86" s="31">
        <f>(D86+E86)-F86-G86</f>
        <v>0</v>
      </c>
    </row>
    <row r="87" spans="1:8" ht="18" customHeight="1" x14ac:dyDescent="0.25">
      <c r="A87" s="11" t="s">
        <v>72</v>
      </c>
      <c r="B87" s="8" t="s">
        <v>73</v>
      </c>
      <c r="D87" s="61"/>
      <c r="E87" s="67"/>
      <c r="F87" s="67"/>
      <c r="G87" s="61"/>
      <c r="H87" s="31">
        <f t="shared" ref="H87:H96" si="10">(D87+E87)-F87-G87</f>
        <v>0</v>
      </c>
    </row>
    <row r="88" spans="1:8" ht="18" customHeight="1" x14ac:dyDescent="0.25">
      <c r="A88" s="11" t="s">
        <v>74</v>
      </c>
      <c r="B88" s="8" t="s">
        <v>75</v>
      </c>
      <c r="D88" s="61"/>
      <c r="E88" s="67"/>
      <c r="F88" s="67"/>
      <c r="G88" s="61"/>
      <c r="H88" s="31">
        <f t="shared" si="10"/>
        <v>0</v>
      </c>
    </row>
    <row r="89" spans="1:8" ht="18" customHeight="1" x14ac:dyDescent="0.25">
      <c r="A89" s="11" t="s">
        <v>76</v>
      </c>
      <c r="B89" s="8" t="s">
        <v>77</v>
      </c>
      <c r="D89" s="61"/>
      <c r="E89" s="67"/>
      <c r="F89" s="67"/>
      <c r="G89" s="61"/>
      <c r="H89" s="31">
        <f t="shared" si="10"/>
        <v>0</v>
      </c>
    </row>
    <row r="90" spans="1:8" ht="18" customHeight="1" x14ac:dyDescent="0.25">
      <c r="A90" s="11" t="s">
        <v>78</v>
      </c>
      <c r="B90" s="8" t="s">
        <v>79</v>
      </c>
      <c r="D90" s="61"/>
      <c r="E90" s="67"/>
      <c r="F90" s="67"/>
      <c r="G90" s="61"/>
      <c r="H90" s="31">
        <f t="shared" si="10"/>
        <v>0</v>
      </c>
    </row>
    <row r="91" spans="1:8" ht="18" customHeight="1" x14ac:dyDescent="0.25">
      <c r="A91" s="11" t="s">
        <v>80</v>
      </c>
      <c r="B91" s="8" t="s">
        <v>81</v>
      </c>
      <c r="D91" s="105">
        <v>224400.8</v>
      </c>
      <c r="E91" s="74">
        <v>268777.51417733845</v>
      </c>
      <c r="F91" s="67"/>
      <c r="G91" s="61"/>
      <c r="H91" s="31">
        <f t="shared" si="10"/>
        <v>493178.31417733844</v>
      </c>
    </row>
    <row r="92" spans="1:8" ht="18" customHeight="1" x14ac:dyDescent="0.25">
      <c r="A92" s="11" t="s">
        <v>82</v>
      </c>
      <c r="B92" s="8" t="s">
        <v>83</v>
      </c>
      <c r="D92" s="92"/>
      <c r="E92" s="67"/>
      <c r="F92" s="93"/>
      <c r="G92" s="92"/>
      <c r="H92" s="31">
        <f t="shared" si="10"/>
        <v>0</v>
      </c>
    </row>
    <row r="93" spans="1:8" ht="18" customHeight="1" x14ac:dyDescent="0.25">
      <c r="A93" s="11" t="s">
        <v>84</v>
      </c>
      <c r="B93" s="8" t="s">
        <v>85</v>
      </c>
      <c r="D93" s="61"/>
      <c r="E93" s="67"/>
      <c r="F93" s="67"/>
      <c r="G93" s="61"/>
      <c r="H93" s="31">
        <f t="shared" si="10"/>
        <v>0</v>
      </c>
    </row>
    <row r="94" spans="1:8" ht="18" customHeight="1" x14ac:dyDescent="0.25">
      <c r="A94" s="11" t="s">
        <v>86</v>
      </c>
      <c r="B94" s="41"/>
      <c r="D94" s="61"/>
      <c r="E94" s="67"/>
      <c r="F94" s="67"/>
      <c r="G94" s="61"/>
      <c r="H94" s="31">
        <f t="shared" si="10"/>
        <v>0</v>
      </c>
    </row>
    <row r="95" spans="1:8" ht="18" customHeight="1" x14ac:dyDescent="0.25">
      <c r="A95" s="11" t="s">
        <v>87</v>
      </c>
      <c r="B95" s="41"/>
      <c r="D95" s="61"/>
      <c r="E95" s="67"/>
      <c r="F95" s="67"/>
      <c r="G95" s="61"/>
      <c r="H95" s="31">
        <f t="shared" si="10"/>
        <v>0</v>
      </c>
    </row>
    <row r="96" spans="1:8" ht="18" customHeight="1" x14ac:dyDescent="0.25">
      <c r="A96" s="11" t="s">
        <v>266</v>
      </c>
      <c r="B96" s="41"/>
      <c r="D96" s="61"/>
      <c r="E96" s="67"/>
      <c r="F96" s="67"/>
      <c r="G96" s="61"/>
      <c r="H96" s="31">
        <f t="shared" si="10"/>
        <v>0</v>
      </c>
    </row>
    <row r="97" spans="1:8" ht="18" customHeight="1" x14ac:dyDescent="0.25">
      <c r="A97" s="11"/>
    </row>
    <row r="98" spans="1:8" ht="18" customHeight="1" x14ac:dyDescent="0.25">
      <c r="A98" s="26" t="s">
        <v>88</v>
      </c>
      <c r="B98" s="10" t="s">
        <v>267</v>
      </c>
      <c r="C98" s="10" t="s">
        <v>248</v>
      </c>
      <c r="D98" s="31">
        <f t="shared" ref="D98:H98" si="11">SUM(D86:D96)</f>
        <v>224400.8</v>
      </c>
      <c r="E98" s="31">
        <f t="shared" si="11"/>
        <v>268777.51417733845</v>
      </c>
      <c r="F98" s="31">
        <f t="shared" si="11"/>
        <v>0</v>
      </c>
      <c r="G98" s="31">
        <f t="shared" si="11"/>
        <v>0</v>
      </c>
      <c r="H98" s="31">
        <f t="shared" si="11"/>
        <v>493178.31417733844</v>
      </c>
    </row>
    <row r="99" spans="1:8" ht="18" customHeight="1" thickBot="1" x14ac:dyDescent="0.3">
      <c r="B99" s="10"/>
      <c r="D99" s="38"/>
      <c r="E99" s="38"/>
      <c r="F99" s="38"/>
      <c r="G99" s="38"/>
      <c r="H99" s="38"/>
    </row>
    <row r="100" spans="1:8" ht="42.75" customHeight="1" x14ac:dyDescent="0.25">
      <c r="D100" s="25" t="s">
        <v>0</v>
      </c>
      <c r="E100" s="25" t="s">
        <v>1</v>
      </c>
      <c r="F100" s="25" t="s">
        <v>2</v>
      </c>
      <c r="G100" s="25" t="s">
        <v>3</v>
      </c>
      <c r="H100" s="25" t="s">
        <v>4</v>
      </c>
    </row>
    <row r="101" spans="1:8" ht="18" customHeight="1" x14ac:dyDescent="0.25">
      <c r="A101" s="26" t="s">
        <v>268</v>
      </c>
      <c r="B101" s="10" t="s">
        <v>269</v>
      </c>
    </row>
    <row r="102" spans="1:8" ht="18" customHeight="1" x14ac:dyDescent="0.25">
      <c r="A102" s="11" t="s">
        <v>89</v>
      </c>
      <c r="B102" s="8" t="s">
        <v>90</v>
      </c>
      <c r="D102" s="105">
        <v>19987.689999999999</v>
      </c>
      <c r="E102" s="74">
        <v>23940.385383417735</v>
      </c>
      <c r="F102" s="67"/>
      <c r="G102" s="61"/>
      <c r="H102" s="31">
        <f>(D102+E102)-F102-G102</f>
        <v>43928.07538341773</v>
      </c>
    </row>
    <row r="103" spans="1:8" ht="18" customHeight="1" x14ac:dyDescent="0.25">
      <c r="A103" s="11" t="s">
        <v>91</v>
      </c>
      <c r="B103" s="8" t="s">
        <v>92</v>
      </c>
      <c r="D103" s="105">
        <v>7500</v>
      </c>
      <c r="E103" s="74">
        <v>8983.1736621707169</v>
      </c>
      <c r="F103" s="67"/>
      <c r="G103" s="61"/>
      <c r="H103" s="31">
        <f t="shared" ref="H103:H106" si="12">(D103+E103)-F103-G103</f>
        <v>16483.173662170717</v>
      </c>
    </row>
    <row r="104" spans="1:8" ht="18" customHeight="1" x14ac:dyDescent="0.25">
      <c r="A104" s="11" t="s">
        <v>93</v>
      </c>
      <c r="B104" s="41"/>
      <c r="D104" s="61"/>
      <c r="E104" s="67"/>
      <c r="F104" s="67"/>
      <c r="G104" s="61"/>
      <c r="H104" s="31">
        <f t="shared" si="12"/>
        <v>0</v>
      </c>
    </row>
    <row r="105" spans="1:8" ht="18" customHeight="1" x14ac:dyDescent="0.25">
      <c r="A105" s="11" t="s">
        <v>94</v>
      </c>
      <c r="B105" s="41"/>
      <c r="D105" s="61"/>
      <c r="E105" s="67"/>
      <c r="F105" s="67"/>
      <c r="G105" s="61"/>
      <c r="H105" s="31">
        <f t="shared" si="12"/>
        <v>0</v>
      </c>
    </row>
    <row r="106" spans="1:8" ht="18" customHeight="1" x14ac:dyDescent="0.25">
      <c r="A106" s="11" t="s">
        <v>270</v>
      </c>
      <c r="B106" s="41"/>
      <c r="D106" s="61"/>
      <c r="E106" s="67"/>
      <c r="F106" s="67"/>
      <c r="G106" s="61"/>
      <c r="H106" s="31">
        <f t="shared" si="12"/>
        <v>0</v>
      </c>
    </row>
    <row r="107" spans="1:8" ht="18" customHeight="1" x14ac:dyDescent="0.25">
      <c r="B107" s="10"/>
    </row>
    <row r="108" spans="1:8" ht="18" customHeight="1" x14ac:dyDescent="0.25">
      <c r="A108" s="26" t="s">
        <v>95</v>
      </c>
      <c r="B108" s="10" t="s">
        <v>271</v>
      </c>
      <c r="C108" s="10" t="s">
        <v>248</v>
      </c>
      <c r="D108" s="31">
        <f t="shared" ref="D108:H108" si="13">SUM(D102:D106)</f>
        <v>27487.69</v>
      </c>
      <c r="E108" s="31">
        <f t="shared" si="13"/>
        <v>32923.559045588452</v>
      </c>
      <c r="F108" s="31">
        <f t="shared" si="13"/>
        <v>0</v>
      </c>
      <c r="G108" s="31">
        <f t="shared" si="13"/>
        <v>0</v>
      </c>
      <c r="H108" s="31">
        <f t="shared" si="13"/>
        <v>60411.249045588447</v>
      </c>
    </row>
    <row r="109" spans="1:8" ht="18" customHeight="1" thickBot="1" x14ac:dyDescent="0.3">
      <c r="A109" s="58"/>
      <c r="B109" s="59"/>
      <c r="C109" s="60"/>
      <c r="D109" s="38"/>
      <c r="E109" s="38"/>
      <c r="F109" s="38"/>
      <c r="G109" s="38"/>
      <c r="H109" s="38"/>
    </row>
    <row r="110" spans="1:8" ht="26.25" x14ac:dyDescent="0.25">
      <c r="A110" s="26" t="s">
        <v>272</v>
      </c>
      <c r="B110" s="10" t="s">
        <v>273</v>
      </c>
      <c r="F110" s="25"/>
      <c r="G110" s="25" t="s">
        <v>274</v>
      </c>
      <c r="H110" s="25" t="s">
        <v>4</v>
      </c>
    </row>
    <row r="111" spans="1:8" ht="18" customHeight="1" x14ac:dyDescent="0.25">
      <c r="A111" s="26" t="s">
        <v>96</v>
      </c>
      <c r="B111" s="10" t="s">
        <v>97</v>
      </c>
      <c r="E111" s="10" t="s">
        <v>275</v>
      </c>
      <c r="F111" s="105">
        <v>7956400</v>
      </c>
      <c r="G111" s="61"/>
      <c r="H111" s="31">
        <f>F111-G111</f>
        <v>7956400</v>
      </c>
    </row>
    <row r="112" spans="1:8" ht="18" customHeight="1" x14ac:dyDescent="0.25">
      <c r="B112" s="10"/>
      <c r="D112" s="10"/>
    </row>
    <row r="113" spans="1:7" ht="18" customHeight="1" x14ac:dyDescent="0.25">
      <c r="A113" s="26"/>
      <c r="B113" s="10" t="s">
        <v>276</v>
      </c>
    </row>
    <row r="114" spans="1:7" ht="18" customHeight="1" x14ac:dyDescent="0.25">
      <c r="A114" s="11" t="s">
        <v>277</v>
      </c>
      <c r="B114" s="8" t="s">
        <v>278</v>
      </c>
      <c r="D114" s="62" t="s">
        <v>279</v>
      </c>
      <c r="E114" s="63">
        <v>1.1977564882894289</v>
      </c>
      <c r="F114" s="62" t="s">
        <v>280</v>
      </c>
      <c r="G114" s="63"/>
    </row>
    <row r="115" spans="1:7" ht="18" customHeight="1" x14ac:dyDescent="0.25">
      <c r="A115" s="11"/>
      <c r="B115" s="10"/>
      <c r="F115" s="19"/>
    </row>
    <row r="116" spans="1:7" ht="18" customHeight="1" x14ac:dyDescent="0.25">
      <c r="A116" s="11" t="s">
        <v>281</v>
      </c>
      <c r="B116" s="10" t="s">
        <v>282</v>
      </c>
      <c r="F116" s="19"/>
    </row>
    <row r="117" spans="1:7" ht="18" customHeight="1" x14ac:dyDescent="0.25">
      <c r="A117" s="11" t="s">
        <v>98</v>
      </c>
      <c r="B117" s="8" t="s">
        <v>99</v>
      </c>
      <c r="E117" s="105">
        <v>177739200</v>
      </c>
      <c r="F117" s="64"/>
    </row>
    <row r="118" spans="1:7" ht="18" customHeight="1" x14ac:dyDescent="0.25">
      <c r="A118" s="11" t="s">
        <v>100</v>
      </c>
      <c r="B118" s="8" t="s">
        <v>101</v>
      </c>
      <c r="E118" s="105">
        <v>119897400</v>
      </c>
      <c r="F118" s="64"/>
    </row>
    <row r="119" spans="1:7" ht="18" customHeight="1" x14ac:dyDescent="0.25">
      <c r="A119" s="11" t="s">
        <v>102</v>
      </c>
      <c r="B119" s="10" t="s">
        <v>103</v>
      </c>
      <c r="E119" s="31">
        <f>SUM(E117:E118)</f>
        <v>297636600</v>
      </c>
      <c r="F119" s="65"/>
    </row>
    <row r="120" spans="1:7" ht="18" customHeight="1" x14ac:dyDescent="0.25">
      <c r="A120" s="11"/>
      <c r="B120" s="10"/>
      <c r="F120" s="19"/>
    </row>
    <row r="121" spans="1:7" ht="18" customHeight="1" x14ac:dyDescent="0.25">
      <c r="A121" s="11" t="s">
        <v>104</v>
      </c>
      <c r="B121" s="10" t="s">
        <v>105</v>
      </c>
      <c r="E121" s="105">
        <v>288145200</v>
      </c>
      <c r="F121" s="64"/>
    </row>
    <row r="122" spans="1:7" ht="18" customHeight="1" x14ac:dyDescent="0.25">
      <c r="A122" s="11"/>
      <c r="E122" s="81"/>
      <c r="F122" s="19"/>
    </row>
    <row r="123" spans="1:7" ht="18" customHeight="1" x14ac:dyDescent="0.25">
      <c r="A123" s="11" t="s">
        <v>106</v>
      </c>
      <c r="B123" s="10" t="s">
        <v>107</v>
      </c>
      <c r="E123" s="105">
        <v>9491400</v>
      </c>
      <c r="F123" s="64"/>
    </row>
    <row r="124" spans="1:7" ht="18" customHeight="1" x14ac:dyDescent="0.25">
      <c r="A124" s="11"/>
      <c r="E124" s="81"/>
      <c r="F124" s="19"/>
    </row>
    <row r="125" spans="1:7" ht="18" customHeight="1" x14ac:dyDescent="0.25">
      <c r="A125" s="11" t="s">
        <v>108</v>
      </c>
      <c r="B125" s="10" t="s">
        <v>109</v>
      </c>
      <c r="E125" s="105">
        <v>1697300</v>
      </c>
      <c r="F125" s="64"/>
    </row>
    <row r="126" spans="1:7" ht="18" customHeight="1" x14ac:dyDescent="0.25">
      <c r="A126" s="11"/>
      <c r="E126" s="81"/>
      <c r="F126" s="19"/>
    </row>
    <row r="127" spans="1:7" ht="18" customHeight="1" x14ac:dyDescent="0.25">
      <c r="A127" s="11" t="s">
        <v>110</v>
      </c>
      <c r="B127" s="10" t="s">
        <v>111</v>
      </c>
      <c r="E127" s="105">
        <v>11188700</v>
      </c>
      <c r="F127" s="64"/>
    </row>
    <row r="128" spans="1:7" ht="18" customHeight="1" x14ac:dyDescent="0.25">
      <c r="A128" s="11"/>
    </row>
    <row r="129" spans="1:8" ht="42.75" customHeight="1" x14ac:dyDescent="0.25">
      <c r="D129" s="25" t="s">
        <v>0</v>
      </c>
      <c r="E129" s="25" t="s">
        <v>1</v>
      </c>
      <c r="F129" s="25" t="s">
        <v>2</v>
      </c>
      <c r="G129" s="25" t="s">
        <v>3</v>
      </c>
      <c r="H129" s="25" t="s">
        <v>4</v>
      </c>
    </row>
    <row r="130" spans="1:8" ht="18" customHeight="1" x14ac:dyDescent="0.25">
      <c r="A130" s="26" t="s">
        <v>283</v>
      </c>
      <c r="B130" s="10" t="s">
        <v>284</v>
      </c>
    </row>
    <row r="131" spans="1:8" ht="18" customHeight="1" x14ac:dyDescent="0.25">
      <c r="A131" s="11" t="s">
        <v>112</v>
      </c>
      <c r="B131" s="8" t="s">
        <v>113</v>
      </c>
      <c r="D131" s="61"/>
      <c r="E131" s="67"/>
      <c r="F131" s="67"/>
      <c r="G131" s="61"/>
      <c r="H131" s="31">
        <f>(D131+E131)-F131-G131</f>
        <v>0</v>
      </c>
    </row>
    <row r="132" spans="1:8" ht="18" customHeight="1" x14ac:dyDescent="0.25">
      <c r="A132" s="11" t="s">
        <v>114</v>
      </c>
      <c r="B132" s="8" t="s">
        <v>115</v>
      </c>
      <c r="D132" s="61"/>
      <c r="E132" s="67"/>
      <c r="F132" s="67"/>
      <c r="G132" s="61"/>
      <c r="H132" s="31">
        <f t="shared" ref="H132:H135" si="14">(D132+E132)-F132-G132</f>
        <v>0</v>
      </c>
    </row>
    <row r="133" spans="1:8" ht="18" customHeight="1" x14ac:dyDescent="0.25">
      <c r="A133" s="11" t="s">
        <v>285</v>
      </c>
      <c r="B133" s="32"/>
      <c r="D133" s="61"/>
      <c r="E133" s="67"/>
      <c r="F133" s="67"/>
      <c r="G133" s="61"/>
      <c r="H133" s="31">
        <f t="shared" si="14"/>
        <v>0</v>
      </c>
    </row>
    <row r="134" spans="1:8" ht="18" customHeight="1" x14ac:dyDescent="0.25">
      <c r="A134" s="11" t="s">
        <v>286</v>
      </c>
      <c r="B134" s="32"/>
      <c r="D134" s="61"/>
      <c r="E134" s="67"/>
      <c r="F134" s="67"/>
      <c r="G134" s="61"/>
      <c r="H134" s="31">
        <f t="shared" si="14"/>
        <v>0</v>
      </c>
    </row>
    <row r="135" spans="1:8" ht="18" customHeight="1" x14ac:dyDescent="0.25">
      <c r="A135" s="11" t="s">
        <v>287</v>
      </c>
      <c r="B135" s="32"/>
      <c r="D135" s="61"/>
      <c r="E135" s="67"/>
      <c r="F135" s="67"/>
      <c r="G135" s="61"/>
      <c r="H135" s="31">
        <f t="shared" si="14"/>
        <v>0</v>
      </c>
    </row>
    <row r="136" spans="1:8" ht="18" customHeight="1" x14ac:dyDescent="0.25">
      <c r="A136" s="26"/>
    </row>
    <row r="137" spans="1:8" ht="18" customHeight="1" x14ac:dyDescent="0.25">
      <c r="A137" s="26" t="s">
        <v>116</v>
      </c>
      <c r="B137" s="10" t="s">
        <v>288</v>
      </c>
      <c r="D137" s="31">
        <f t="shared" ref="D137:H137" si="15">SUM(D131:D135)</f>
        <v>0</v>
      </c>
      <c r="E137" s="31">
        <f t="shared" si="15"/>
        <v>0</v>
      </c>
      <c r="F137" s="31">
        <f t="shared" si="15"/>
        <v>0</v>
      </c>
      <c r="G137" s="31">
        <f t="shared" si="15"/>
        <v>0</v>
      </c>
      <c r="H137" s="31">
        <f t="shared" si="15"/>
        <v>0</v>
      </c>
    </row>
    <row r="138" spans="1:8" ht="18" customHeight="1" x14ac:dyDescent="0.25">
      <c r="A138" s="8"/>
    </row>
    <row r="139" spans="1:8" ht="42.75" customHeight="1" x14ac:dyDescent="0.25">
      <c r="D139" s="25" t="s">
        <v>0</v>
      </c>
      <c r="E139" s="25" t="s">
        <v>1</v>
      </c>
      <c r="F139" s="25" t="s">
        <v>2</v>
      </c>
      <c r="G139" s="25" t="s">
        <v>3</v>
      </c>
      <c r="H139" s="25" t="s">
        <v>4</v>
      </c>
    </row>
    <row r="140" spans="1:8" ht="18" customHeight="1" x14ac:dyDescent="0.25">
      <c r="A140" s="26" t="s">
        <v>289</v>
      </c>
      <c r="B140" s="10" t="s">
        <v>117</v>
      </c>
    </row>
    <row r="141" spans="1:8" ht="18" customHeight="1" x14ac:dyDescent="0.25">
      <c r="A141" s="11" t="s">
        <v>29</v>
      </c>
      <c r="B141" s="10" t="s">
        <v>118</v>
      </c>
      <c r="D141" s="68">
        <f t="shared" ref="D141:H141" si="16">D36</f>
        <v>1231749.4083759999</v>
      </c>
      <c r="E141" s="68">
        <f t="shared" si="16"/>
        <v>523851.26685326837</v>
      </c>
      <c r="F141" s="68">
        <f>F36</f>
        <v>0</v>
      </c>
      <c r="G141" s="68">
        <f t="shared" si="16"/>
        <v>660321</v>
      </c>
      <c r="H141" s="68">
        <f t="shared" si="16"/>
        <v>1095279.6752292684</v>
      </c>
    </row>
    <row r="142" spans="1:8" ht="18" customHeight="1" x14ac:dyDescent="0.25">
      <c r="A142" s="11" t="s">
        <v>41</v>
      </c>
      <c r="B142" s="10" t="s">
        <v>119</v>
      </c>
      <c r="D142" s="68">
        <f t="shared" ref="D142:H142" si="17">D49</f>
        <v>933922.59097142855</v>
      </c>
      <c r="E142" s="68">
        <f t="shared" si="17"/>
        <v>1118611.8428961029</v>
      </c>
      <c r="F142" s="68">
        <f>F49</f>
        <v>0</v>
      </c>
      <c r="G142" s="68">
        <f t="shared" si="17"/>
        <v>435576</v>
      </c>
      <c r="H142" s="68">
        <f t="shared" si="17"/>
        <v>1616958.4338675316</v>
      </c>
    </row>
    <row r="143" spans="1:8" ht="18" customHeight="1" x14ac:dyDescent="0.25">
      <c r="A143" s="11" t="s">
        <v>53</v>
      </c>
      <c r="B143" s="10" t="s">
        <v>120</v>
      </c>
      <c r="D143" s="68">
        <f t="shared" ref="D143:H143" si="18">D64</f>
        <v>10936216.93</v>
      </c>
      <c r="E143" s="68">
        <f t="shared" si="18"/>
        <v>12164553.761751328</v>
      </c>
      <c r="F143" s="68">
        <f>F64</f>
        <v>0</v>
      </c>
      <c r="G143" s="68">
        <f t="shared" si="18"/>
        <v>987242.25</v>
      </c>
      <c r="H143" s="68">
        <f t="shared" si="18"/>
        <v>22113528.441751331</v>
      </c>
    </row>
    <row r="144" spans="1:8" ht="18" customHeight="1" x14ac:dyDescent="0.25">
      <c r="A144" s="11" t="s">
        <v>59</v>
      </c>
      <c r="B144" s="10" t="s">
        <v>121</v>
      </c>
      <c r="D144" s="68">
        <f t="shared" ref="D144:H144" si="19">D74</f>
        <v>2349898.3760000002</v>
      </c>
      <c r="E144" s="68">
        <f t="shared" si="19"/>
        <v>2814606.0266747922</v>
      </c>
      <c r="F144" s="68">
        <f>F74</f>
        <v>0</v>
      </c>
      <c r="G144" s="68">
        <f t="shared" si="19"/>
        <v>1441645.11</v>
      </c>
      <c r="H144" s="68">
        <f t="shared" si="19"/>
        <v>3722859.292674792</v>
      </c>
    </row>
    <row r="145" spans="1:8" ht="18" customHeight="1" x14ac:dyDescent="0.25">
      <c r="A145" s="11" t="s">
        <v>69</v>
      </c>
      <c r="B145" s="10" t="s">
        <v>122</v>
      </c>
      <c r="D145" s="68">
        <f t="shared" ref="D145:H145" si="20">D82</f>
        <v>81181.320000000007</v>
      </c>
      <c r="E145" s="68">
        <f t="shared" si="20"/>
        <v>0</v>
      </c>
      <c r="F145" s="68">
        <f>F82</f>
        <v>0</v>
      </c>
      <c r="G145" s="68">
        <f t="shared" si="20"/>
        <v>0</v>
      </c>
      <c r="H145" s="68">
        <f t="shared" si="20"/>
        <v>81181.320000000007</v>
      </c>
    </row>
    <row r="146" spans="1:8" ht="18" customHeight="1" x14ac:dyDescent="0.25">
      <c r="A146" s="11" t="s">
        <v>88</v>
      </c>
      <c r="B146" s="10" t="s">
        <v>123</v>
      </c>
      <c r="D146" s="68">
        <f t="shared" ref="D146:H146" si="21">D98</f>
        <v>224400.8</v>
      </c>
      <c r="E146" s="68">
        <f t="shared" si="21"/>
        <v>268777.51417733845</v>
      </c>
      <c r="F146" s="68">
        <f>F98</f>
        <v>0</v>
      </c>
      <c r="G146" s="68">
        <f t="shared" si="21"/>
        <v>0</v>
      </c>
      <c r="H146" s="68">
        <f t="shared" si="21"/>
        <v>493178.31417733844</v>
      </c>
    </row>
    <row r="147" spans="1:8" ht="18" customHeight="1" x14ac:dyDescent="0.25">
      <c r="A147" s="11" t="s">
        <v>95</v>
      </c>
      <c r="B147" s="10" t="s">
        <v>124</v>
      </c>
      <c r="D147" s="31">
        <f t="shared" ref="D147:H147" si="22">D108</f>
        <v>27487.69</v>
      </c>
      <c r="E147" s="31">
        <f t="shared" si="22"/>
        <v>32923.559045588452</v>
      </c>
      <c r="F147" s="31">
        <f>F108</f>
        <v>0</v>
      </c>
      <c r="G147" s="31">
        <f t="shared" si="22"/>
        <v>0</v>
      </c>
      <c r="H147" s="31">
        <f t="shared" si="22"/>
        <v>60411.249045588447</v>
      </c>
    </row>
    <row r="148" spans="1:8" ht="18" customHeight="1" x14ac:dyDescent="0.25">
      <c r="A148" s="11" t="s">
        <v>96</v>
      </c>
      <c r="B148" s="10" t="s">
        <v>125</v>
      </c>
      <c r="D148" s="69" t="s">
        <v>126</v>
      </c>
      <c r="E148" s="69" t="s">
        <v>126</v>
      </c>
      <c r="F148" s="69"/>
      <c r="G148" s="69" t="s">
        <v>126</v>
      </c>
      <c r="H148" s="68">
        <f>H111</f>
        <v>7956400</v>
      </c>
    </row>
    <row r="149" spans="1:8" ht="18" customHeight="1" x14ac:dyDescent="0.25">
      <c r="A149" s="11" t="s">
        <v>116</v>
      </c>
      <c r="B149" s="10" t="s">
        <v>127</v>
      </c>
      <c r="D149" s="31">
        <f t="shared" ref="D149:H149" si="23">D137</f>
        <v>0</v>
      </c>
      <c r="E149" s="31">
        <f t="shared" si="23"/>
        <v>0</v>
      </c>
      <c r="F149" s="31">
        <f>F137</f>
        <v>0</v>
      </c>
      <c r="G149" s="31">
        <f t="shared" si="23"/>
        <v>0</v>
      </c>
      <c r="H149" s="31">
        <f t="shared" si="23"/>
        <v>0</v>
      </c>
    </row>
    <row r="150" spans="1:8" ht="18" customHeight="1" x14ac:dyDescent="0.25">
      <c r="A150" s="11" t="s">
        <v>5</v>
      </c>
      <c r="B150" s="10" t="s">
        <v>6</v>
      </c>
      <c r="D150" s="31">
        <f>D18</f>
        <v>0</v>
      </c>
      <c r="E150" s="31">
        <f>E18</f>
        <v>0</v>
      </c>
      <c r="F150" s="31">
        <f>F18</f>
        <v>0</v>
      </c>
      <c r="G150" s="31">
        <f>G18</f>
        <v>0</v>
      </c>
      <c r="H150" s="31">
        <f>H18</f>
        <v>0</v>
      </c>
    </row>
    <row r="151" spans="1:8" ht="18" customHeight="1" x14ac:dyDescent="0.25">
      <c r="B151" s="10"/>
      <c r="D151" s="49"/>
      <c r="E151" s="49"/>
      <c r="F151" s="49"/>
      <c r="G151" s="49"/>
      <c r="H151" s="49"/>
    </row>
    <row r="152" spans="1:8" ht="18" customHeight="1" x14ac:dyDescent="0.25">
      <c r="A152" s="26" t="s">
        <v>128</v>
      </c>
      <c r="B152" s="10" t="s">
        <v>117</v>
      </c>
      <c r="D152" s="70">
        <f t="shared" ref="D152:H152" si="24">SUM(D141:D150)</f>
        <v>15784857.115347428</v>
      </c>
      <c r="E152" s="70">
        <f t="shared" si="24"/>
        <v>16923323.971398417</v>
      </c>
      <c r="F152" s="70">
        <f t="shared" si="24"/>
        <v>0</v>
      </c>
      <c r="G152" s="70">
        <f t="shared" si="24"/>
        <v>3524784.3600000003</v>
      </c>
      <c r="H152" s="70">
        <f t="shared" si="24"/>
        <v>37139796.726745844</v>
      </c>
    </row>
    <row r="154" spans="1:8" ht="18" customHeight="1" x14ac:dyDescent="0.25">
      <c r="A154" s="26" t="s">
        <v>290</v>
      </c>
      <c r="B154" s="10" t="s">
        <v>291</v>
      </c>
      <c r="D154" s="71">
        <f>H152/E121</f>
        <v>0.12889264414866478</v>
      </c>
    </row>
    <row r="155" spans="1:8" ht="18" customHeight="1" x14ac:dyDescent="0.25">
      <c r="A155" s="26" t="s">
        <v>292</v>
      </c>
      <c r="B155" s="10" t="s">
        <v>293</v>
      </c>
      <c r="D155" s="71">
        <f>H152/E127</f>
        <v>3.3194023190134549</v>
      </c>
    </row>
  </sheetData>
  <mergeCells count="2">
    <mergeCell ref="C2:D2"/>
    <mergeCell ref="B13:D13"/>
  </mergeCells>
  <hyperlinks>
    <hyperlink ref="C11" r:id="rId1" xr:uid="{205B454E-16D7-4FFB-BA9C-2C0846568535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AC1A-F2B9-4F75-9841-07203D7A4893}">
  <sheetPr codeName="Sheet11">
    <tabColor theme="3" tint="0.59999389629810485"/>
  </sheetPr>
  <dimension ref="A3:K46"/>
  <sheetViews>
    <sheetView tabSelected="1" topLeftCell="A18" workbookViewId="0">
      <selection activeCell="B46" sqref="B46:C46"/>
    </sheetView>
  </sheetViews>
  <sheetFormatPr defaultRowHeight="15" x14ac:dyDescent="0.25"/>
  <cols>
    <col min="1" max="1" width="11.85546875" customWidth="1"/>
    <col min="2" max="2" width="14.5703125" bestFit="1" customWidth="1"/>
    <col min="3" max="3" width="17" customWidth="1"/>
    <col min="4" max="4" width="11.85546875" bestFit="1" customWidth="1"/>
  </cols>
  <sheetData>
    <row r="3" spans="1:11" x14ac:dyDescent="0.25">
      <c r="A3" t="s">
        <v>602</v>
      </c>
    </row>
    <row r="4" spans="1:11" x14ac:dyDescent="0.25">
      <c r="A4" s="468" t="s">
        <v>603</v>
      </c>
    </row>
    <row r="5" spans="1:11" x14ac:dyDescent="0.25">
      <c r="A5" t="s">
        <v>604</v>
      </c>
    </row>
    <row r="6" spans="1:11" x14ac:dyDescent="0.25">
      <c r="A6" t="s">
        <v>671</v>
      </c>
    </row>
    <row r="7" spans="1:11" ht="18.75" x14ac:dyDescent="0.25">
      <c r="J7" s="469" t="s">
        <v>678</v>
      </c>
    </row>
    <row r="8" spans="1:11" x14ac:dyDescent="0.25">
      <c r="A8" s="434" t="s">
        <v>679</v>
      </c>
      <c r="B8" s="385"/>
      <c r="C8" s="385"/>
      <c r="K8" s="470" t="s">
        <v>605</v>
      </c>
    </row>
    <row r="9" spans="1:11" x14ac:dyDescent="0.25">
      <c r="D9" s="609" t="s">
        <v>606</v>
      </c>
      <c r="E9" s="609"/>
    </row>
    <row r="10" spans="1:11" ht="60" x14ac:dyDescent="0.25">
      <c r="A10" s="435" t="s">
        <v>587</v>
      </c>
      <c r="B10" s="436" t="s">
        <v>593</v>
      </c>
      <c r="C10" s="436" t="s">
        <v>594</v>
      </c>
      <c r="D10" s="471" t="s">
        <v>593</v>
      </c>
      <c r="E10" s="471" t="s">
        <v>594</v>
      </c>
    </row>
    <row r="11" spans="1:11" x14ac:dyDescent="0.25">
      <c r="A11" s="385">
        <v>2014</v>
      </c>
      <c r="B11" s="669">
        <f>Figures!C61</f>
        <v>1498.125311</v>
      </c>
      <c r="C11" s="669">
        <f>Figures!D61</f>
        <v>724.6684919999999</v>
      </c>
      <c r="D11" s="669">
        <v>1974.78</v>
      </c>
      <c r="E11" s="669">
        <v>955.23</v>
      </c>
    </row>
    <row r="12" spans="1:11" x14ac:dyDescent="0.25">
      <c r="A12" s="385">
        <v>2015</v>
      </c>
      <c r="B12" s="669">
        <f>Figures!C62</f>
        <v>1477.3026560000001</v>
      </c>
      <c r="C12" s="669">
        <f>Figures!D62</f>
        <v>731.20237529969745</v>
      </c>
      <c r="D12" s="669">
        <v>1944.92</v>
      </c>
      <c r="E12" s="669">
        <v>962.65</v>
      </c>
    </row>
    <row r="13" spans="1:11" x14ac:dyDescent="0.25">
      <c r="A13" s="385">
        <v>2016</v>
      </c>
      <c r="B13" s="669">
        <f>Figures!C63</f>
        <v>1523.6728668289177</v>
      </c>
      <c r="C13" s="669">
        <f>Figures!D63</f>
        <v>827.66715307936329</v>
      </c>
      <c r="D13" s="669">
        <v>1986.15</v>
      </c>
      <c r="E13" s="669">
        <v>1078.9000000000001</v>
      </c>
    </row>
    <row r="14" spans="1:11" x14ac:dyDescent="0.25">
      <c r="A14" s="385">
        <v>2017</v>
      </c>
      <c r="B14" s="669">
        <f>Figures!C64</f>
        <v>1562.5152129999999</v>
      </c>
      <c r="C14" s="669">
        <f>Figures!D64</f>
        <v>895.94846399999994</v>
      </c>
      <c r="D14" s="669">
        <v>2004.06</v>
      </c>
      <c r="E14" s="669">
        <v>1149.1300000000001</v>
      </c>
    </row>
    <row r="15" spans="1:11" x14ac:dyDescent="0.25">
      <c r="A15" s="385">
        <v>2018</v>
      </c>
      <c r="B15" s="669">
        <f>Figures!C65</f>
        <v>1748.4416889699364</v>
      </c>
      <c r="C15" s="669">
        <f>Figures!D65</f>
        <v>1086.1815225812397</v>
      </c>
      <c r="D15" s="669">
        <v>2179.92</v>
      </c>
      <c r="E15" s="669">
        <v>1354.23</v>
      </c>
    </row>
    <row r="16" spans="1:11" x14ac:dyDescent="0.25">
      <c r="A16" s="426">
        <v>2019</v>
      </c>
      <c r="B16" s="669">
        <f>Figures!C66</f>
        <v>1885.9526062099812</v>
      </c>
      <c r="C16" s="669">
        <f>Figures!D66</f>
        <v>1236.0251120028438</v>
      </c>
      <c r="D16" s="669">
        <v>2313.23</v>
      </c>
      <c r="E16" s="669">
        <v>1516.07</v>
      </c>
    </row>
    <row r="17" spans="1:8" x14ac:dyDescent="0.25">
      <c r="A17" s="385">
        <v>2020</v>
      </c>
      <c r="B17" s="669">
        <f>Figures!C67</f>
        <v>1942.5955654023769</v>
      </c>
      <c r="C17" s="669">
        <f>Figures!D67</f>
        <v>1236.8535759472793</v>
      </c>
      <c r="D17" s="669">
        <v>2367.4299999999998</v>
      </c>
      <c r="E17" s="669">
        <v>1507.34</v>
      </c>
    </row>
    <row r="18" spans="1:8" x14ac:dyDescent="0.25">
      <c r="A18" s="385">
        <v>2021</v>
      </c>
      <c r="B18" s="669">
        <f>Figures!C68</f>
        <v>1952.5760372664199</v>
      </c>
      <c r="C18" s="669">
        <f>Figures!D68</f>
        <v>1203.0787068146478</v>
      </c>
      <c r="D18" s="669">
        <v>2257.86</v>
      </c>
      <c r="E18" s="669">
        <v>1391.18</v>
      </c>
    </row>
    <row r="19" spans="1:8" x14ac:dyDescent="0.25">
      <c r="A19" s="385">
        <v>2022</v>
      </c>
      <c r="B19" s="669">
        <f>Figures!C69</f>
        <v>2064.6443077946828</v>
      </c>
      <c r="C19" s="669">
        <f>Figures!D69</f>
        <v>1215.0493513186484</v>
      </c>
      <c r="D19" s="669">
        <v>2189.11</v>
      </c>
      <c r="E19" s="669">
        <v>1288.3</v>
      </c>
    </row>
    <row r="20" spans="1:8" x14ac:dyDescent="0.25">
      <c r="A20" s="385">
        <v>2023</v>
      </c>
      <c r="B20" s="669">
        <f>Figures!C70</f>
        <v>2281.463323967826</v>
      </c>
      <c r="C20" s="83">
        <f>Figures!D70</f>
        <v>1335.5970817480161</v>
      </c>
      <c r="D20" s="669">
        <v>2349.25</v>
      </c>
      <c r="E20" s="83">
        <v>1375.29</v>
      </c>
    </row>
    <row r="21" spans="1:8" x14ac:dyDescent="0.25">
      <c r="A21" s="385">
        <v>2024</v>
      </c>
      <c r="B21" s="83">
        <f>Figures!C71</f>
        <v>2353.5427890157002</v>
      </c>
      <c r="C21" s="668">
        <f>Figures!D71</f>
        <v>1364.743320015818</v>
      </c>
      <c r="D21" s="83">
        <f>B21</f>
        <v>2353.5427890157002</v>
      </c>
      <c r="E21" s="83">
        <f>C21</f>
        <v>1364.743320015818</v>
      </c>
    </row>
    <row r="30" spans="1:8" ht="18.75" x14ac:dyDescent="0.25">
      <c r="H30" s="469" t="s">
        <v>680</v>
      </c>
    </row>
    <row r="31" spans="1:8" ht="15.75" x14ac:dyDescent="0.25">
      <c r="H31" s="472" t="s">
        <v>605</v>
      </c>
    </row>
    <row r="35" spans="1:3" ht="29.25" customHeight="1" x14ac:dyDescent="0.25">
      <c r="A35" s="423" t="s">
        <v>587</v>
      </c>
      <c r="B35" s="423" t="s">
        <v>125</v>
      </c>
      <c r="C35" s="473" t="s">
        <v>607</v>
      </c>
    </row>
    <row r="36" spans="1:3" x14ac:dyDescent="0.25">
      <c r="A36" s="385">
        <v>2014</v>
      </c>
      <c r="B36" s="83">
        <f>Figures!B34/1000000</f>
        <v>463.908838</v>
      </c>
      <c r="C36" s="83">
        <v>611.51</v>
      </c>
    </row>
    <row r="37" spans="1:3" x14ac:dyDescent="0.25">
      <c r="A37" s="385">
        <v>2015</v>
      </c>
      <c r="B37" s="83">
        <f>Figures!B35/1000000</f>
        <v>428.14220477171256</v>
      </c>
      <c r="C37" s="83">
        <v>563.66</v>
      </c>
    </row>
    <row r="38" spans="1:3" x14ac:dyDescent="0.25">
      <c r="A38" s="385">
        <v>2016</v>
      </c>
      <c r="B38" s="83">
        <f>Figures!B36/1000000</f>
        <v>343.87975935278638</v>
      </c>
      <c r="C38" s="83">
        <v>448.26</v>
      </c>
    </row>
    <row r="39" spans="1:3" x14ac:dyDescent="0.25">
      <c r="A39" s="385">
        <v>2017</v>
      </c>
      <c r="B39" s="83">
        <f>Figures!B37/1000000</f>
        <v>307.57909999999998</v>
      </c>
      <c r="C39" s="83">
        <v>394.5</v>
      </c>
    </row>
    <row r="40" spans="1:3" x14ac:dyDescent="0.25">
      <c r="A40" s="385">
        <v>2018</v>
      </c>
      <c r="B40" s="83">
        <f>Figures!B38/1000000</f>
        <v>301.54137674841866</v>
      </c>
      <c r="C40" s="83">
        <v>375.95</v>
      </c>
    </row>
    <row r="41" spans="1:3" x14ac:dyDescent="0.25">
      <c r="A41" s="426">
        <v>2019</v>
      </c>
      <c r="B41" s="83">
        <f>Figures!B39/1000000</f>
        <v>280.32054054977982</v>
      </c>
      <c r="C41" s="83">
        <v>343.83</v>
      </c>
    </row>
    <row r="42" spans="1:3" x14ac:dyDescent="0.25">
      <c r="A42" s="385">
        <v>2020</v>
      </c>
      <c r="B42" s="83">
        <f>Figures!B40/1000000</f>
        <v>332.22753366999643</v>
      </c>
      <c r="C42" s="83">
        <v>404.89</v>
      </c>
    </row>
    <row r="43" spans="1:3" x14ac:dyDescent="0.25">
      <c r="A43" s="385">
        <v>2021</v>
      </c>
      <c r="B43" s="83">
        <f>Figures!B41/1000000</f>
        <v>329.41137069998263</v>
      </c>
      <c r="C43" s="83">
        <v>380.91</v>
      </c>
    </row>
    <row r="44" spans="1:3" x14ac:dyDescent="0.25">
      <c r="A44" s="385">
        <v>2022</v>
      </c>
      <c r="B44" s="83">
        <f>Figures!B42/1000000</f>
        <v>375.73154277467074</v>
      </c>
      <c r="C44" s="83">
        <v>398.38</v>
      </c>
    </row>
    <row r="45" spans="1:3" x14ac:dyDescent="0.25">
      <c r="A45" s="385">
        <v>2023</v>
      </c>
      <c r="B45" s="83">
        <f>Figures!B43/1000000</f>
        <v>438.67755785027401</v>
      </c>
      <c r="C45" s="83">
        <v>451.71</v>
      </c>
    </row>
    <row r="46" spans="1:3" x14ac:dyDescent="0.25">
      <c r="A46" s="385">
        <v>2024</v>
      </c>
      <c r="B46" s="83">
        <f>Figures!B44/1000000</f>
        <v>449.847380030083</v>
      </c>
      <c r="C46" s="83">
        <v>449.847380030083</v>
      </c>
    </row>
  </sheetData>
  <mergeCells count="1">
    <mergeCell ref="D9:E9"/>
  </mergeCells>
  <hyperlinks>
    <hyperlink ref="A4" r:id="rId1" xr:uid="{FA6A10D7-9A14-4C38-B9AF-579A68851C5F}"/>
  </hyperlinks>
  <pageMargins left="0.7" right="0.7" top="0.75" bottom="0.75" header="0.3" footer="0.3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F85F-4A38-4B8A-BE59-C44B20107E77}">
  <dimension ref="A1:H162"/>
  <sheetViews>
    <sheetView workbookViewId="0"/>
  </sheetViews>
  <sheetFormatPr defaultColWidth="9" defaultRowHeight="18" customHeight="1" x14ac:dyDescent="0.2"/>
  <cols>
    <col min="1" max="1" width="8.28515625" style="303" customWidth="1"/>
    <col min="2" max="2" width="55.42578125" style="304" bestFit="1" customWidth="1"/>
    <col min="3" max="3" width="12.42578125" style="304" customWidth="1"/>
    <col min="4" max="4" width="17.140625" style="304" customWidth="1"/>
    <col min="5" max="6" width="21.140625" style="304" customWidth="1"/>
    <col min="7" max="7" width="19.85546875" style="304" customWidth="1"/>
    <col min="8" max="8" width="17.5703125" style="304" customWidth="1"/>
    <col min="9" max="16384" width="9" style="304"/>
  </cols>
  <sheetData>
    <row r="1" spans="1:8" ht="18" customHeight="1" x14ac:dyDescent="0.2">
      <c r="C1" s="305"/>
      <c r="D1" s="305"/>
      <c r="E1" s="305"/>
      <c r="F1" s="305"/>
      <c r="G1" s="305"/>
      <c r="H1" s="305"/>
    </row>
    <row r="2" spans="1:8" ht="18" customHeight="1" x14ac:dyDescent="0.2">
      <c r="C2" s="664"/>
      <c r="D2" s="664"/>
      <c r="E2" s="664"/>
      <c r="F2" s="664"/>
      <c r="G2" s="664"/>
      <c r="H2" s="664"/>
    </row>
    <row r="3" spans="1:8" ht="18" customHeight="1" x14ac:dyDescent="0.2">
      <c r="B3" s="306" t="s">
        <v>403</v>
      </c>
    </row>
    <row r="5" spans="1:8" ht="18" customHeight="1" x14ac:dyDescent="0.2">
      <c r="B5" s="307" t="s">
        <v>404</v>
      </c>
      <c r="C5" s="308" t="s">
        <v>532</v>
      </c>
      <c r="D5" s="308"/>
      <c r="E5" s="308"/>
      <c r="F5" s="309"/>
    </row>
    <row r="6" spans="1:8" ht="18" customHeight="1" x14ac:dyDescent="0.2">
      <c r="B6" s="307" t="s">
        <v>405</v>
      </c>
      <c r="C6" s="310">
        <v>214020</v>
      </c>
      <c r="D6" s="310"/>
      <c r="E6" s="310"/>
      <c r="F6" s="311"/>
    </row>
    <row r="7" spans="1:8" ht="18" customHeight="1" x14ac:dyDescent="0.2">
      <c r="B7" s="307" t="s">
        <v>406</v>
      </c>
      <c r="C7" s="312"/>
      <c r="D7" s="312"/>
      <c r="E7" s="312"/>
      <c r="F7" s="313"/>
    </row>
    <row r="8" spans="1:8" ht="18" customHeight="1" x14ac:dyDescent="0.2">
      <c r="C8" s="314"/>
      <c r="D8" s="314"/>
      <c r="E8" s="314"/>
      <c r="F8" s="315"/>
    </row>
    <row r="9" spans="1:8" ht="18" customHeight="1" x14ac:dyDescent="0.2">
      <c r="B9" s="307" t="s">
        <v>407</v>
      </c>
      <c r="C9" s="308" t="s">
        <v>384</v>
      </c>
      <c r="D9" s="308"/>
      <c r="E9" s="308"/>
      <c r="F9" s="309"/>
    </row>
    <row r="10" spans="1:8" ht="18" customHeight="1" x14ac:dyDescent="0.2">
      <c r="B10" s="307" t="s">
        <v>408</v>
      </c>
      <c r="C10" s="316" t="s">
        <v>392</v>
      </c>
      <c r="D10" s="316"/>
      <c r="E10" s="316"/>
      <c r="F10" s="317"/>
      <c r="G10" s="317"/>
      <c r="H10" s="317"/>
    </row>
    <row r="11" spans="1:8" ht="18" customHeight="1" x14ac:dyDescent="0.25">
      <c r="B11" s="307" t="s">
        <v>409</v>
      </c>
      <c r="C11" s="665" t="s">
        <v>402</v>
      </c>
      <c r="D11" s="665"/>
      <c r="E11" s="665"/>
      <c r="F11" s="318"/>
      <c r="G11" s="318"/>
      <c r="H11" s="318"/>
    </row>
    <row r="12" spans="1:8" ht="18" customHeight="1" x14ac:dyDescent="0.2">
      <c r="B12" s="307"/>
      <c r="C12" s="307"/>
    </row>
    <row r="13" spans="1:8" ht="12.75" x14ac:dyDescent="0.2">
      <c r="B13" s="666"/>
      <c r="C13" s="667"/>
      <c r="D13" s="667"/>
      <c r="E13" s="667"/>
      <c r="F13" s="667"/>
      <c r="G13" s="667"/>
      <c r="H13" s="667"/>
    </row>
    <row r="14" spans="1:8" ht="18" customHeight="1" x14ac:dyDescent="0.2">
      <c r="B14" s="319"/>
    </row>
    <row r="15" spans="1:8" ht="12.75" x14ac:dyDescent="0.2">
      <c r="B15" s="319"/>
    </row>
    <row r="16" spans="1:8" ht="38.25" x14ac:dyDescent="0.2">
      <c r="A16" s="320" t="s">
        <v>241</v>
      </c>
      <c r="B16" s="305"/>
      <c r="C16" s="305"/>
      <c r="D16" s="321" t="s">
        <v>0</v>
      </c>
      <c r="E16" s="321" t="s">
        <v>1</v>
      </c>
      <c r="F16" s="321" t="s">
        <v>2</v>
      </c>
      <c r="G16" s="321" t="s">
        <v>3</v>
      </c>
      <c r="H16" s="321" t="s">
        <v>4</v>
      </c>
    </row>
    <row r="17" spans="1:8" ht="18" customHeight="1" x14ac:dyDescent="0.2">
      <c r="A17" s="322" t="s">
        <v>242</v>
      </c>
      <c r="B17" s="306" t="s">
        <v>243</v>
      </c>
    </row>
    <row r="18" spans="1:8" ht="18" customHeight="1" x14ac:dyDescent="0.2">
      <c r="A18" s="307" t="s">
        <v>5</v>
      </c>
      <c r="B18" s="304" t="s">
        <v>6</v>
      </c>
      <c r="D18" s="323"/>
      <c r="E18" s="323"/>
      <c r="F18" s="323"/>
      <c r="G18" s="323"/>
      <c r="H18" s="324">
        <f>(D18+E18)-G18</f>
        <v>0</v>
      </c>
    </row>
    <row r="19" spans="1:8" ht="45" customHeight="1" x14ac:dyDescent="0.2">
      <c r="A19" s="320" t="s">
        <v>244</v>
      </c>
      <c r="B19" s="305"/>
      <c r="C19" s="305"/>
      <c r="D19" s="321" t="s">
        <v>0</v>
      </c>
      <c r="E19" s="321" t="s">
        <v>1</v>
      </c>
      <c r="F19" s="321" t="s">
        <v>2</v>
      </c>
      <c r="G19" s="321" t="s">
        <v>3</v>
      </c>
      <c r="H19" s="321" t="s">
        <v>4</v>
      </c>
    </row>
    <row r="20" spans="1:8" ht="18" customHeight="1" x14ac:dyDescent="0.2">
      <c r="A20" s="322" t="s">
        <v>245</v>
      </c>
      <c r="B20" s="306" t="s">
        <v>246</v>
      </c>
    </row>
    <row r="21" spans="1:8" ht="18" customHeight="1" x14ac:dyDescent="0.2">
      <c r="A21" s="307" t="s">
        <v>7</v>
      </c>
      <c r="B21" s="304" t="s">
        <v>8</v>
      </c>
      <c r="D21" s="325"/>
      <c r="E21" s="325"/>
      <c r="F21" s="326"/>
      <c r="G21" s="327"/>
      <c r="H21" s="328">
        <f>(D21+E21)-F21-G21</f>
        <v>0</v>
      </c>
    </row>
    <row r="22" spans="1:8" ht="18" customHeight="1" x14ac:dyDescent="0.2">
      <c r="A22" s="307" t="s">
        <v>9</v>
      </c>
      <c r="B22" s="304" t="s">
        <v>10</v>
      </c>
      <c r="D22" s="329">
        <v>7050</v>
      </c>
      <c r="E22" s="330">
        <v>5874.7650000000003</v>
      </c>
      <c r="F22" s="331"/>
      <c r="G22" s="329"/>
      <c r="H22" s="328">
        <f t="shared" ref="H22:H34" si="0">(D22+E22)-F22-G22</f>
        <v>12924.764999999999</v>
      </c>
    </row>
    <row r="23" spans="1:8" ht="18" customHeight="1" x14ac:dyDescent="0.2">
      <c r="A23" s="307" t="s">
        <v>11</v>
      </c>
      <c r="B23" s="304" t="s">
        <v>12</v>
      </c>
      <c r="D23" s="329"/>
      <c r="E23" s="330"/>
      <c r="F23" s="331"/>
      <c r="G23" s="329"/>
      <c r="H23" s="328">
        <f t="shared" si="0"/>
        <v>0</v>
      </c>
    </row>
    <row r="24" spans="1:8" ht="18" customHeight="1" x14ac:dyDescent="0.2">
      <c r="A24" s="307" t="s">
        <v>13</v>
      </c>
      <c r="B24" s="304" t="s">
        <v>14</v>
      </c>
      <c r="D24" s="329"/>
      <c r="E24" s="330"/>
      <c r="F24" s="331"/>
      <c r="G24" s="329"/>
      <c r="H24" s="328">
        <f t="shared" si="0"/>
        <v>0</v>
      </c>
    </row>
    <row r="25" spans="1:8" ht="18" customHeight="1" x14ac:dyDescent="0.2">
      <c r="A25" s="307" t="s">
        <v>15</v>
      </c>
      <c r="B25" s="304" t="s">
        <v>16</v>
      </c>
      <c r="D25" s="329"/>
      <c r="E25" s="330"/>
      <c r="F25" s="331"/>
      <c r="G25" s="329"/>
      <c r="H25" s="328">
        <f t="shared" si="0"/>
        <v>0</v>
      </c>
    </row>
    <row r="26" spans="1:8" ht="17.25" customHeight="1" x14ac:dyDescent="0.2">
      <c r="A26" s="307" t="s">
        <v>17</v>
      </c>
      <c r="B26" s="304" t="s">
        <v>18</v>
      </c>
      <c r="D26" s="329"/>
      <c r="E26" s="330"/>
      <c r="F26" s="331"/>
      <c r="G26" s="329"/>
      <c r="H26" s="328">
        <f t="shared" si="0"/>
        <v>0</v>
      </c>
    </row>
    <row r="27" spans="1:8" ht="18" customHeight="1" x14ac:dyDescent="0.2">
      <c r="A27" s="307" t="s">
        <v>19</v>
      </c>
      <c r="B27" s="304" t="s">
        <v>20</v>
      </c>
      <c r="D27" s="329">
        <v>420009</v>
      </c>
      <c r="E27" s="330"/>
      <c r="F27" s="331"/>
      <c r="G27" s="329"/>
      <c r="H27" s="328">
        <f t="shared" si="0"/>
        <v>420009</v>
      </c>
    </row>
    <row r="28" spans="1:8" ht="18" customHeight="1" x14ac:dyDescent="0.2">
      <c r="A28" s="307" t="s">
        <v>21</v>
      </c>
      <c r="B28" s="304" t="s">
        <v>22</v>
      </c>
      <c r="D28" s="329"/>
      <c r="E28" s="330"/>
      <c r="F28" s="331"/>
      <c r="G28" s="329"/>
      <c r="H28" s="328">
        <f t="shared" si="0"/>
        <v>0</v>
      </c>
    </row>
    <row r="29" spans="1:8" ht="18" customHeight="1" x14ac:dyDescent="0.2">
      <c r="A29" s="307" t="s">
        <v>23</v>
      </c>
      <c r="B29" s="304" t="s">
        <v>24</v>
      </c>
      <c r="D29" s="332"/>
      <c r="E29" s="330"/>
      <c r="F29" s="331"/>
      <c r="G29" s="329"/>
      <c r="H29" s="328">
        <f t="shared" si="0"/>
        <v>0</v>
      </c>
    </row>
    <row r="30" spans="1:8" ht="18" customHeight="1" x14ac:dyDescent="0.2">
      <c r="A30" s="307" t="s">
        <v>25</v>
      </c>
      <c r="B30" s="333"/>
      <c r="D30" s="329"/>
      <c r="E30" s="331"/>
      <c r="F30" s="331"/>
      <c r="G30" s="329"/>
      <c r="H30" s="328">
        <f t="shared" si="0"/>
        <v>0</v>
      </c>
    </row>
    <row r="31" spans="1:8" ht="18" customHeight="1" x14ac:dyDescent="0.2">
      <c r="A31" s="307" t="s">
        <v>26</v>
      </c>
      <c r="B31" s="333"/>
      <c r="D31" s="329"/>
      <c r="E31" s="331"/>
      <c r="F31" s="331"/>
      <c r="G31" s="329"/>
      <c r="H31" s="328">
        <f t="shared" si="0"/>
        <v>0</v>
      </c>
    </row>
    <row r="32" spans="1:8" ht="18" customHeight="1" x14ac:dyDescent="0.2">
      <c r="A32" s="307" t="s">
        <v>27</v>
      </c>
      <c r="B32" s="333"/>
      <c r="D32" s="327"/>
      <c r="E32" s="326"/>
      <c r="F32" s="326"/>
      <c r="G32" s="327"/>
      <c r="H32" s="328">
        <f t="shared" si="0"/>
        <v>0</v>
      </c>
    </row>
    <row r="33" spans="1:8" ht="18" customHeight="1" x14ac:dyDescent="0.2">
      <c r="A33" s="307" t="s">
        <v>294</v>
      </c>
      <c r="B33" s="333"/>
      <c r="D33" s="327"/>
      <c r="E33" s="326"/>
      <c r="F33" s="326"/>
      <c r="G33" s="327"/>
      <c r="H33" s="328">
        <f t="shared" si="0"/>
        <v>0</v>
      </c>
    </row>
    <row r="34" spans="1:8" ht="18" customHeight="1" x14ac:dyDescent="0.2">
      <c r="A34" s="307" t="s">
        <v>28</v>
      </c>
      <c r="B34" s="333"/>
      <c r="D34" s="327"/>
      <c r="E34" s="326"/>
      <c r="F34" s="326"/>
      <c r="G34" s="327"/>
      <c r="H34" s="328">
        <f t="shared" si="0"/>
        <v>0</v>
      </c>
    </row>
    <row r="35" spans="1:8" ht="18" customHeight="1" x14ac:dyDescent="0.2">
      <c r="H35" s="334"/>
    </row>
    <row r="36" spans="1:8" ht="18" customHeight="1" x14ac:dyDescent="0.2">
      <c r="A36" s="322" t="s">
        <v>29</v>
      </c>
      <c r="B36" s="306" t="s">
        <v>247</v>
      </c>
      <c r="C36" s="306" t="s">
        <v>248</v>
      </c>
      <c r="D36" s="328">
        <f t="shared" ref="D36:E36" si="1">SUM(D21:D34)</f>
        <v>427059</v>
      </c>
      <c r="E36" s="328">
        <f t="shared" si="1"/>
        <v>5874.7650000000003</v>
      </c>
      <c r="F36" s="328">
        <f>SUM(F21:F34)</f>
        <v>0</v>
      </c>
      <c r="G36" s="328">
        <f t="shared" ref="G36:H36" si="2">SUM(G21:G34)</f>
        <v>0</v>
      </c>
      <c r="H36" s="328">
        <f t="shared" si="2"/>
        <v>432933.76500000001</v>
      </c>
    </row>
    <row r="37" spans="1:8" ht="18" customHeight="1" thickBot="1" x14ac:dyDescent="0.25">
      <c r="B37" s="306"/>
      <c r="D37" s="335"/>
      <c r="E37" s="335"/>
      <c r="F37" s="335"/>
      <c r="G37" s="335"/>
      <c r="H37" s="336"/>
    </row>
    <row r="38" spans="1:8" ht="42.75" customHeight="1" x14ac:dyDescent="0.2">
      <c r="D38" s="321" t="s">
        <v>0</v>
      </c>
      <c r="E38" s="321" t="s">
        <v>1</v>
      </c>
      <c r="F38" s="321" t="s">
        <v>2</v>
      </c>
      <c r="G38" s="321" t="s">
        <v>3</v>
      </c>
      <c r="H38" s="321" t="s">
        <v>4</v>
      </c>
    </row>
    <row r="39" spans="1:8" ht="18.75" customHeight="1" x14ac:dyDescent="0.2">
      <c r="A39" s="322" t="s">
        <v>249</v>
      </c>
      <c r="B39" s="306" t="s">
        <v>250</v>
      </c>
    </row>
    <row r="40" spans="1:8" ht="18" customHeight="1" x14ac:dyDescent="0.2">
      <c r="A40" s="307" t="s">
        <v>30</v>
      </c>
      <c r="B40" s="304" t="s">
        <v>31</v>
      </c>
      <c r="C40" s="337"/>
      <c r="D40" s="332">
        <v>179986.96059259251</v>
      </c>
      <c r="E40" s="330">
        <v>149983.13426180734</v>
      </c>
      <c r="F40" s="331"/>
      <c r="G40" s="329"/>
      <c r="H40" s="328">
        <f>(D40+E40)-F40-G40</f>
        <v>329970.09485439985</v>
      </c>
    </row>
    <row r="41" spans="1:8" ht="18" customHeight="1" x14ac:dyDescent="0.2">
      <c r="A41" s="307" t="s">
        <v>32</v>
      </c>
      <c r="B41" s="304" t="s">
        <v>33</v>
      </c>
      <c r="C41" s="337"/>
      <c r="D41" s="332">
        <v>7549.6338724637717</v>
      </c>
      <c r="E41" s="330">
        <v>6291.1099059240614</v>
      </c>
      <c r="F41" s="331"/>
      <c r="G41" s="329"/>
      <c r="H41" s="328">
        <f t="shared" ref="H41:H47" si="3">(D41+E41)-F41-G41</f>
        <v>13840.743778387834</v>
      </c>
    </row>
    <row r="42" spans="1:8" ht="18" customHeight="1" x14ac:dyDescent="0.2">
      <c r="A42" s="307" t="s">
        <v>34</v>
      </c>
      <c r="B42" s="304" t="s">
        <v>35</v>
      </c>
      <c r="D42" s="332"/>
      <c r="E42" s="332"/>
      <c r="F42" s="331"/>
      <c r="G42" s="329"/>
      <c r="H42" s="328">
        <f t="shared" si="3"/>
        <v>0</v>
      </c>
    </row>
    <row r="43" spans="1:8" ht="18" customHeight="1" x14ac:dyDescent="0.2">
      <c r="A43" s="307" t="s">
        <v>36</v>
      </c>
      <c r="B43" s="304" t="s">
        <v>37</v>
      </c>
      <c r="D43" s="329"/>
      <c r="E43" s="331"/>
      <c r="F43" s="331"/>
      <c r="G43" s="329"/>
      <c r="H43" s="328">
        <f t="shared" si="3"/>
        <v>0</v>
      </c>
    </row>
    <row r="44" spans="1:8" ht="18" customHeight="1" x14ac:dyDescent="0.2">
      <c r="A44" s="307" t="s">
        <v>38</v>
      </c>
      <c r="B44" s="333"/>
      <c r="D44" s="332"/>
      <c r="E44" s="330"/>
      <c r="F44" s="330"/>
      <c r="G44" s="332"/>
      <c r="H44" s="328">
        <f t="shared" si="3"/>
        <v>0</v>
      </c>
    </row>
    <row r="45" spans="1:8" ht="18" customHeight="1" x14ac:dyDescent="0.2">
      <c r="A45" s="307" t="s">
        <v>39</v>
      </c>
      <c r="B45" s="333"/>
      <c r="D45" s="329"/>
      <c r="E45" s="331"/>
      <c r="F45" s="331"/>
      <c r="G45" s="329"/>
      <c r="H45" s="328">
        <f t="shared" si="3"/>
        <v>0</v>
      </c>
    </row>
    <row r="46" spans="1:8" ht="18" customHeight="1" x14ac:dyDescent="0.2">
      <c r="A46" s="307" t="s">
        <v>40</v>
      </c>
      <c r="B46" s="333"/>
      <c r="D46" s="329"/>
      <c r="E46" s="331"/>
      <c r="F46" s="331"/>
      <c r="G46" s="329"/>
      <c r="H46" s="328">
        <f t="shared" si="3"/>
        <v>0</v>
      </c>
    </row>
    <row r="47" spans="1:8" ht="18" customHeight="1" x14ac:dyDescent="0.2">
      <c r="A47" s="307" t="s">
        <v>251</v>
      </c>
      <c r="B47" s="333"/>
      <c r="D47" s="329"/>
      <c r="E47" s="331"/>
      <c r="F47" s="331"/>
      <c r="G47" s="329"/>
      <c r="H47" s="328">
        <f t="shared" si="3"/>
        <v>0</v>
      </c>
    </row>
    <row r="49" spans="1:8" ht="18" customHeight="1" x14ac:dyDescent="0.2">
      <c r="A49" s="322" t="s">
        <v>41</v>
      </c>
      <c r="B49" s="306" t="s">
        <v>252</v>
      </c>
      <c r="C49" s="306" t="s">
        <v>248</v>
      </c>
      <c r="D49" s="328">
        <f t="shared" ref="D49:E49" si="4">SUM(D40:D47)</f>
        <v>187536.59446505629</v>
      </c>
      <c r="E49" s="328">
        <f t="shared" si="4"/>
        <v>156274.24416773141</v>
      </c>
      <c r="F49" s="328">
        <f>SUM(F40:F47)</f>
        <v>0</v>
      </c>
      <c r="G49" s="328">
        <f t="shared" ref="G49:H49" si="5">SUM(G40:G47)</f>
        <v>0</v>
      </c>
      <c r="H49" s="328">
        <f t="shared" si="5"/>
        <v>343810.83863278769</v>
      </c>
    </row>
    <row r="50" spans="1:8" ht="18" customHeight="1" thickBot="1" x14ac:dyDescent="0.25">
      <c r="D50" s="338"/>
      <c r="E50" s="338"/>
      <c r="F50" s="338"/>
      <c r="G50" s="338"/>
      <c r="H50" s="338"/>
    </row>
    <row r="51" spans="1:8" ht="42.75" customHeight="1" x14ac:dyDescent="0.2">
      <c r="D51" s="321" t="s">
        <v>0</v>
      </c>
      <c r="E51" s="321" t="s">
        <v>1</v>
      </c>
      <c r="F51" s="321" t="s">
        <v>2</v>
      </c>
      <c r="G51" s="321" t="s">
        <v>3</v>
      </c>
      <c r="H51" s="321" t="s">
        <v>4</v>
      </c>
    </row>
    <row r="52" spans="1:8" ht="18" customHeight="1" x14ac:dyDescent="0.2">
      <c r="A52" s="322" t="s">
        <v>253</v>
      </c>
      <c r="B52" s="339" t="s">
        <v>254</v>
      </c>
    </row>
    <row r="53" spans="1:8" ht="18" customHeight="1" x14ac:dyDescent="0.2">
      <c r="A53" s="307" t="s">
        <v>42</v>
      </c>
      <c r="B53" s="304" t="s">
        <v>43</v>
      </c>
      <c r="D53" s="340">
        <v>1011525.6294074074</v>
      </c>
      <c r="E53" s="340"/>
      <c r="F53" s="340"/>
      <c r="G53" s="340"/>
      <c r="H53" s="341">
        <f>(D53+E53)-F53-G53</f>
        <v>1011525.6294074074</v>
      </c>
    </row>
    <row r="54" spans="1:8" ht="18" customHeight="1" x14ac:dyDescent="0.2">
      <c r="A54" s="307" t="s">
        <v>44</v>
      </c>
      <c r="B54" s="342"/>
      <c r="D54" s="343"/>
      <c r="E54" s="344"/>
      <c r="F54" s="344"/>
      <c r="G54" s="343"/>
      <c r="H54" s="341">
        <f t="shared" ref="H54:H57" si="6">(D54+E54)-F54-G54</f>
        <v>0</v>
      </c>
    </row>
    <row r="55" spans="1:8" ht="18" customHeight="1" x14ac:dyDescent="0.2">
      <c r="A55" s="307" t="s">
        <v>45</v>
      </c>
      <c r="B55" s="345"/>
      <c r="D55" s="343"/>
      <c r="E55" s="344"/>
      <c r="F55" s="344"/>
      <c r="G55" s="343"/>
      <c r="H55" s="341">
        <f t="shared" si="6"/>
        <v>0</v>
      </c>
    </row>
    <row r="56" spans="1:8" ht="18" customHeight="1" x14ac:dyDescent="0.2">
      <c r="A56" s="307" t="s">
        <v>46</v>
      </c>
      <c r="B56" s="342"/>
      <c r="D56" s="343"/>
      <c r="E56" s="344"/>
      <c r="F56" s="344"/>
      <c r="G56" s="343"/>
      <c r="H56" s="341">
        <f t="shared" si="6"/>
        <v>0</v>
      </c>
    </row>
    <row r="57" spans="1:8" ht="18" customHeight="1" x14ac:dyDescent="0.2">
      <c r="A57" s="307" t="s">
        <v>47</v>
      </c>
      <c r="B57" s="342"/>
      <c r="D57" s="327"/>
      <c r="E57" s="326"/>
      <c r="F57" s="326"/>
      <c r="G57" s="327"/>
      <c r="H57" s="328">
        <f t="shared" si="6"/>
        <v>0</v>
      </c>
    </row>
    <row r="58" spans="1:8" ht="18" customHeight="1" x14ac:dyDescent="0.2">
      <c r="A58" s="307" t="s">
        <v>48</v>
      </c>
      <c r="B58" s="342"/>
      <c r="D58" s="327"/>
      <c r="E58" s="326"/>
      <c r="F58" s="326"/>
      <c r="G58" s="327"/>
      <c r="H58" s="328">
        <f>(D58+E58)-F58-G58</f>
        <v>0</v>
      </c>
    </row>
    <row r="59" spans="1:8" ht="18" customHeight="1" x14ac:dyDescent="0.2">
      <c r="A59" s="307" t="s">
        <v>49</v>
      </c>
      <c r="B59" s="346"/>
      <c r="D59" s="347"/>
      <c r="E59" s="348"/>
      <c r="F59" s="348"/>
      <c r="G59" s="347"/>
      <c r="H59" s="328">
        <f t="shared" ref="H59:H62" si="7">(D59+E59)-F59-G59</f>
        <v>0</v>
      </c>
    </row>
    <row r="60" spans="1:8" ht="18" customHeight="1" x14ac:dyDescent="0.2">
      <c r="A60" s="307" t="s">
        <v>50</v>
      </c>
      <c r="B60" s="349"/>
      <c r="C60" s="315"/>
      <c r="D60" s="350"/>
      <c r="E60" s="350"/>
      <c r="F60" s="350"/>
      <c r="G60" s="350"/>
      <c r="H60" s="328">
        <f t="shared" si="7"/>
        <v>0</v>
      </c>
    </row>
    <row r="61" spans="1:8" ht="18" customHeight="1" x14ac:dyDescent="0.2">
      <c r="A61" s="307" t="s">
        <v>51</v>
      </c>
      <c r="B61" s="351" t="s">
        <v>201</v>
      </c>
      <c r="D61" s="343">
        <v>241140.41</v>
      </c>
      <c r="E61" s="350"/>
      <c r="F61" s="350"/>
      <c r="G61" s="350"/>
      <c r="H61" s="328">
        <f t="shared" si="7"/>
        <v>241140.41</v>
      </c>
    </row>
    <row r="62" spans="1:8" ht="18" customHeight="1" x14ac:dyDescent="0.2">
      <c r="A62" s="307" t="s">
        <v>52</v>
      </c>
      <c r="B62" s="349"/>
      <c r="C62" s="315"/>
      <c r="D62" s="350"/>
      <c r="E62" s="350"/>
      <c r="F62" s="350"/>
      <c r="G62" s="350"/>
      <c r="H62" s="328">
        <f t="shared" si="7"/>
        <v>0</v>
      </c>
    </row>
    <row r="63" spans="1:8" ht="18" customHeight="1" x14ac:dyDescent="0.2">
      <c r="A63" s="307"/>
      <c r="E63" s="352"/>
      <c r="F63" s="353"/>
    </row>
    <row r="64" spans="1:8" ht="18" customHeight="1" x14ac:dyDescent="0.2">
      <c r="A64" s="307" t="s">
        <v>53</v>
      </c>
      <c r="B64" s="306" t="s">
        <v>256</v>
      </c>
      <c r="C64" s="306" t="s">
        <v>248</v>
      </c>
      <c r="D64" s="328">
        <f>SUM(D53:D62)</f>
        <v>1252666.0394074074</v>
      </c>
      <c r="E64" s="328">
        <f t="shared" ref="E64:G64" si="8">SUM(E53:E62)</f>
        <v>0</v>
      </c>
      <c r="F64" s="328">
        <f t="shared" si="8"/>
        <v>0</v>
      </c>
      <c r="G64" s="328">
        <f t="shared" si="8"/>
        <v>0</v>
      </c>
      <c r="H64" s="328">
        <f>SUM(H53:H62)</f>
        <v>1252666.0394074074</v>
      </c>
    </row>
    <row r="65" spans="1:8" ht="18" customHeight="1" x14ac:dyDescent="0.2">
      <c r="D65" s="354"/>
      <c r="E65" s="354"/>
      <c r="F65" s="354"/>
      <c r="G65" s="354"/>
      <c r="H65" s="354"/>
    </row>
    <row r="66" spans="1:8" ht="42.75" customHeight="1" x14ac:dyDescent="0.2">
      <c r="D66" s="321" t="s">
        <v>0</v>
      </c>
      <c r="E66" s="321" t="s">
        <v>1</v>
      </c>
      <c r="F66" s="321" t="s">
        <v>2</v>
      </c>
      <c r="G66" s="321" t="s">
        <v>3</v>
      </c>
      <c r="H66" s="321" t="s">
        <v>4</v>
      </c>
    </row>
    <row r="67" spans="1:8" ht="18" customHeight="1" x14ac:dyDescent="0.2">
      <c r="A67" s="322" t="s">
        <v>257</v>
      </c>
      <c r="B67" s="306" t="s">
        <v>258</v>
      </c>
      <c r="D67" s="355"/>
      <c r="E67" s="353"/>
      <c r="F67" s="353"/>
      <c r="G67" s="355"/>
      <c r="H67" s="353"/>
    </row>
    <row r="68" spans="1:8" ht="18" customHeight="1" x14ac:dyDescent="0.2">
      <c r="A68" s="307" t="s">
        <v>54</v>
      </c>
      <c r="B68" s="304" t="s">
        <v>55</v>
      </c>
      <c r="D68" s="356"/>
      <c r="E68" s="326"/>
      <c r="F68" s="326"/>
      <c r="G68" s="356"/>
      <c r="H68" s="328">
        <f>(D68+E68)-F68-G68</f>
        <v>0</v>
      </c>
    </row>
    <row r="69" spans="1:8" ht="18" customHeight="1" x14ac:dyDescent="0.2">
      <c r="A69" s="307" t="s">
        <v>56</v>
      </c>
      <c r="B69" s="304" t="s">
        <v>57</v>
      </c>
      <c r="D69" s="356"/>
      <c r="E69" s="326"/>
      <c r="F69" s="326"/>
      <c r="G69" s="356"/>
      <c r="H69" s="328">
        <f t="shared" ref="H69:H72" si="9">(D69+E69)-F69-G69</f>
        <v>0</v>
      </c>
    </row>
    <row r="70" spans="1:8" ht="18" customHeight="1" x14ac:dyDescent="0.2">
      <c r="A70" s="307" t="s">
        <v>58</v>
      </c>
      <c r="B70" s="342"/>
      <c r="C70" s="306"/>
      <c r="D70" s="347"/>
      <c r="E70" s="326"/>
      <c r="F70" s="348"/>
      <c r="G70" s="347"/>
      <c r="H70" s="328">
        <f t="shared" si="9"/>
        <v>0</v>
      </c>
    </row>
    <row r="71" spans="1:8" ht="18" customHeight="1" x14ac:dyDescent="0.2">
      <c r="A71" s="307" t="s">
        <v>259</v>
      </c>
      <c r="B71" s="342"/>
      <c r="C71" s="306"/>
      <c r="D71" s="347"/>
      <c r="E71" s="326"/>
      <c r="F71" s="348"/>
      <c r="G71" s="347"/>
      <c r="H71" s="328">
        <f t="shared" si="9"/>
        <v>0</v>
      </c>
    </row>
    <row r="72" spans="1:8" ht="18" customHeight="1" x14ac:dyDescent="0.2">
      <c r="A72" s="307" t="s">
        <v>260</v>
      </c>
      <c r="B72" s="345"/>
      <c r="C72" s="306"/>
      <c r="D72" s="327"/>
      <c r="E72" s="326"/>
      <c r="F72" s="326"/>
      <c r="G72" s="327"/>
      <c r="H72" s="328">
        <f t="shared" si="9"/>
        <v>0</v>
      </c>
    </row>
    <row r="73" spans="1:8" ht="18" customHeight="1" x14ac:dyDescent="0.2">
      <c r="A73" s="307"/>
      <c r="C73" s="306"/>
      <c r="D73" s="357"/>
      <c r="E73" s="353"/>
      <c r="F73" s="353"/>
      <c r="G73" s="357"/>
      <c r="H73" s="353"/>
    </row>
    <row r="74" spans="1:8" ht="18" customHeight="1" x14ac:dyDescent="0.2">
      <c r="A74" s="322" t="s">
        <v>59</v>
      </c>
      <c r="B74" s="306" t="s">
        <v>261</v>
      </c>
      <c r="C74" s="306" t="s">
        <v>248</v>
      </c>
      <c r="D74" s="328">
        <f t="shared" ref="D74:H74" si="10">SUM(D68:D72)</f>
        <v>0</v>
      </c>
      <c r="E74" s="358">
        <f t="shared" si="10"/>
        <v>0</v>
      </c>
      <c r="F74" s="358">
        <f t="shared" si="10"/>
        <v>0</v>
      </c>
      <c r="G74" s="328">
        <f t="shared" si="10"/>
        <v>0</v>
      </c>
      <c r="H74" s="328">
        <f t="shared" si="10"/>
        <v>0</v>
      </c>
    </row>
    <row r="75" spans="1:8" ht="42.75" customHeight="1" x14ac:dyDescent="0.2">
      <c r="D75" s="321" t="s">
        <v>0</v>
      </c>
      <c r="E75" s="321" t="s">
        <v>1</v>
      </c>
      <c r="F75" s="321" t="s">
        <v>2</v>
      </c>
      <c r="G75" s="321" t="s">
        <v>3</v>
      </c>
      <c r="H75" s="321" t="s">
        <v>4</v>
      </c>
    </row>
    <row r="76" spans="1:8" ht="18" customHeight="1" x14ac:dyDescent="0.2">
      <c r="A76" s="322" t="s">
        <v>262</v>
      </c>
      <c r="B76" s="306" t="s">
        <v>60</v>
      </c>
    </row>
    <row r="77" spans="1:8" ht="18" customHeight="1" x14ac:dyDescent="0.2">
      <c r="A77" s="307" t="s">
        <v>61</v>
      </c>
      <c r="B77" s="304" t="s">
        <v>62</v>
      </c>
      <c r="D77" s="327"/>
      <c r="E77" s="325"/>
      <c r="F77" s="325"/>
      <c r="G77" s="327"/>
      <c r="H77" s="328">
        <f>(D77-F77-G77)</f>
        <v>0</v>
      </c>
    </row>
    <row r="78" spans="1:8" ht="18" customHeight="1" x14ac:dyDescent="0.2">
      <c r="A78" s="307" t="s">
        <v>63</v>
      </c>
      <c r="B78" s="304" t="s">
        <v>64</v>
      </c>
      <c r="D78" s="327"/>
      <c r="E78" s="359"/>
      <c r="F78" s="325"/>
      <c r="G78" s="327"/>
      <c r="H78" s="328">
        <f t="shared" ref="H78:H80" si="11">(D78-F78-G78)</f>
        <v>0</v>
      </c>
    </row>
    <row r="79" spans="1:8" ht="18" customHeight="1" x14ac:dyDescent="0.2">
      <c r="A79" s="307" t="s">
        <v>65</v>
      </c>
      <c r="B79" s="304" t="s">
        <v>66</v>
      </c>
      <c r="D79" s="327"/>
      <c r="E79" s="359"/>
      <c r="F79" s="325"/>
      <c r="G79" s="327"/>
      <c r="H79" s="328">
        <f t="shared" si="11"/>
        <v>0</v>
      </c>
    </row>
    <row r="80" spans="1:8" ht="18" customHeight="1" x14ac:dyDescent="0.2">
      <c r="A80" s="307" t="s">
        <v>67</v>
      </c>
      <c r="B80" s="304" t="s">
        <v>68</v>
      </c>
      <c r="D80" s="327"/>
      <c r="E80" s="359"/>
      <c r="F80" s="325"/>
      <c r="G80" s="327"/>
      <c r="H80" s="328">
        <f t="shared" si="11"/>
        <v>0</v>
      </c>
    </row>
    <row r="81" spans="1:8" ht="18" customHeight="1" x14ac:dyDescent="0.2">
      <c r="A81" s="307"/>
      <c r="H81" s="360"/>
    </row>
    <row r="82" spans="1:8" ht="18" customHeight="1" x14ac:dyDescent="0.2">
      <c r="A82" s="307" t="s">
        <v>69</v>
      </c>
      <c r="B82" s="306" t="s">
        <v>263</v>
      </c>
      <c r="C82" s="306" t="s">
        <v>248</v>
      </c>
      <c r="D82" s="328">
        <f t="shared" ref="D82" si="12">SUM(D77:D80)</f>
        <v>0</v>
      </c>
      <c r="E82" s="361"/>
      <c r="F82" s="328">
        <f t="shared" ref="F82:H82" si="13">SUM(F77:F80)</f>
        <v>0</v>
      </c>
      <c r="G82" s="328">
        <f t="shared" si="13"/>
        <v>0</v>
      </c>
      <c r="H82" s="328">
        <f t="shared" si="13"/>
        <v>0</v>
      </c>
    </row>
    <row r="83" spans="1:8" ht="18" customHeight="1" thickBot="1" x14ac:dyDescent="0.25">
      <c r="A83" s="307"/>
      <c r="D83" s="338"/>
      <c r="E83" s="338"/>
      <c r="F83" s="338"/>
      <c r="G83" s="338"/>
      <c r="H83" s="338"/>
    </row>
    <row r="84" spans="1:8" ht="42.75" customHeight="1" x14ac:dyDescent="0.2">
      <c r="D84" s="321" t="s">
        <v>0</v>
      </c>
      <c r="E84" s="321" t="s">
        <v>1</v>
      </c>
      <c r="F84" s="321" t="s">
        <v>2</v>
      </c>
      <c r="G84" s="321" t="s">
        <v>3</v>
      </c>
      <c r="H84" s="321" t="s">
        <v>4</v>
      </c>
    </row>
    <row r="85" spans="1:8" ht="18" customHeight="1" x14ac:dyDescent="0.2">
      <c r="A85" s="322" t="s">
        <v>264</v>
      </c>
      <c r="B85" s="306" t="s">
        <v>265</v>
      </c>
    </row>
    <row r="86" spans="1:8" ht="18" customHeight="1" x14ac:dyDescent="0.2">
      <c r="A86" s="307" t="s">
        <v>70</v>
      </c>
      <c r="B86" s="304" t="s">
        <v>71</v>
      </c>
      <c r="D86" s="327"/>
      <c r="E86" s="326"/>
      <c r="F86" s="326"/>
      <c r="G86" s="327"/>
      <c r="H86" s="328">
        <f>(D86+E86)-F86-G86</f>
        <v>0</v>
      </c>
    </row>
    <row r="87" spans="1:8" ht="18" customHeight="1" x14ac:dyDescent="0.2">
      <c r="A87" s="307" t="s">
        <v>72</v>
      </c>
      <c r="B87" s="304" t="s">
        <v>73</v>
      </c>
      <c r="D87" s="329"/>
      <c r="E87" s="331"/>
      <c r="F87" s="331"/>
      <c r="G87" s="329"/>
      <c r="H87" s="328">
        <f t="shared" ref="H87:H96" si="14">(D87+E87)-F87-G87</f>
        <v>0</v>
      </c>
    </row>
    <row r="88" spans="1:8" ht="18" customHeight="1" x14ac:dyDescent="0.2">
      <c r="A88" s="307" t="s">
        <v>74</v>
      </c>
      <c r="B88" s="304" t="s">
        <v>75</v>
      </c>
      <c r="D88" s="332"/>
      <c r="E88" s="330"/>
      <c r="F88" s="331"/>
      <c r="G88" s="329"/>
      <c r="H88" s="328">
        <f t="shared" si="14"/>
        <v>0</v>
      </c>
    </row>
    <row r="89" spans="1:8" ht="18" customHeight="1" x14ac:dyDescent="0.2">
      <c r="A89" s="307" t="s">
        <v>76</v>
      </c>
      <c r="B89" s="304" t="s">
        <v>77</v>
      </c>
      <c r="D89" s="329"/>
      <c r="E89" s="331"/>
      <c r="F89" s="331"/>
      <c r="G89" s="329"/>
      <c r="H89" s="328">
        <f t="shared" si="14"/>
        <v>0</v>
      </c>
    </row>
    <row r="90" spans="1:8" ht="18" customHeight="1" x14ac:dyDescent="0.2">
      <c r="A90" s="307" t="s">
        <v>78</v>
      </c>
      <c r="B90" s="304" t="s">
        <v>79</v>
      </c>
      <c r="D90" s="332">
        <v>554</v>
      </c>
      <c r="E90" s="332"/>
      <c r="F90" s="331"/>
      <c r="G90" s="329"/>
      <c r="H90" s="328">
        <f t="shared" si="14"/>
        <v>554</v>
      </c>
    </row>
    <row r="91" spans="1:8" ht="18" customHeight="1" x14ac:dyDescent="0.2">
      <c r="A91" s="307" t="s">
        <v>80</v>
      </c>
      <c r="B91" s="304" t="s">
        <v>81</v>
      </c>
      <c r="D91" s="332"/>
      <c r="E91" s="330"/>
      <c r="F91" s="331"/>
      <c r="G91" s="329"/>
      <c r="H91" s="328">
        <f t="shared" si="14"/>
        <v>0</v>
      </c>
    </row>
    <row r="92" spans="1:8" ht="18" customHeight="1" x14ac:dyDescent="0.2">
      <c r="A92" s="307" t="s">
        <v>82</v>
      </c>
      <c r="B92" s="304" t="s">
        <v>83</v>
      </c>
      <c r="D92" s="362"/>
      <c r="E92" s="330"/>
      <c r="F92" s="363"/>
      <c r="G92" s="364"/>
      <c r="H92" s="328">
        <f t="shared" si="14"/>
        <v>0</v>
      </c>
    </row>
    <row r="93" spans="1:8" ht="18" customHeight="1" x14ac:dyDescent="0.2">
      <c r="A93" s="307" t="s">
        <v>84</v>
      </c>
      <c r="B93" s="304" t="s">
        <v>85</v>
      </c>
      <c r="D93" s="332"/>
      <c r="E93" s="330"/>
      <c r="F93" s="331"/>
      <c r="G93" s="329"/>
      <c r="H93" s="328">
        <f t="shared" si="14"/>
        <v>0</v>
      </c>
    </row>
    <row r="94" spans="1:8" ht="18" customHeight="1" x14ac:dyDescent="0.2">
      <c r="A94" s="307" t="s">
        <v>86</v>
      </c>
      <c r="B94" s="342"/>
      <c r="D94" s="329"/>
      <c r="E94" s="331"/>
      <c r="F94" s="331"/>
      <c r="G94" s="329"/>
      <c r="H94" s="328">
        <f t="shared" si="14"/>
        <v>0</v>
      </c>
    </row>
    <row r="95" spans="1:8" ht="18" customHeight="1" x14ac:dyDescent="0.2">
      <c r="A95" s="307" t="s">
        <v>87</v>
      </c>
      <c r="B95" s="342"/>
      <c r="D95" s="329"/>
      <c r="E95" s="331"/>
      <c r="F95" s="331"/>
      <c r="G95" s="329"/>
      <c r="H95" s="328">
        <f t="shared" si="14"/>
        <v>0</v>
      </c>
    </row>
    <row r="96" spans="1:8" ht="18" customHeight="1" x14ac:dyDescent="0.2">
      <c r="A96" s="307" t="s">
        <v>266</v>
      </c>
      <c r="B96" s="342"/>
      <c r="D96" s="329"/>
      <c r="E96" s="331"/>
      <c r="F96" s="331"/>
      <c r="G96" s="329"/>
      <c r="H96" s="328">
        <f t="shared" si="14"/>
        <v>0</v>
      </c>
    </row>
    <row r="97" spans="1:8" ht="18" customHeight="1" x14ac:dyDescent="0.2">
      <c r="A97" s="307"/>
    </row>
    <row r="98" spans="1:8" ht="18" customHeight="1" x14ac:dyDescent="0.2">
      <c r="A98" s="322" t="s">
        <v>88</v>
      </c>
      <c r="B98" s="306" t="s">
        <v>267</v>
      </c>
      <c r="C98" s="306" t="s">
        <v>248</v>
      </c>
      <c r="D98" s="328">
        <f>SUM(D86:D96)</f>
        <v>554</v>
      </c>
      <c r="E98" s="328">
        <f>SUM(E86:E96)</f>
        <v>0</v>
      </c>
      <c r="F98" s="328">
        <f t="shared" ref="F98:H98" si="15">SUM(F86:F96)</f>
        <v>0</v>
      </c>
      <c r="G98" s="328">
        <f t="shared" si="15"/>
        <v>0</v>
      </c>
      <c r="H98" s="328">
        <f t="shared" si="15"/>
        <v>554</v>
      </c>
    </row>
    <row r="99" spans="1:8" ht="18" customHeight="1" thickBot="1" x14ac:dyDescent="0.25">
      <c r="B99" s="306"/>
      <c r="D99" s="338"/>
      <c r="E99" s="338"/>
      <c r="F99" s="338"/>
      <c r="G99" s="338"/>
      <c r="H99" s="338"/>
    </row>
    <row r="100" spans="1:8" ht="42.75" customHeight="1" x14ac:dyDescent="0.2">
      <c r="D100" s="321" t="s">
        <v>0</v>
      </c>
      <c r="E100" s="321" t="s">
        <v>1</v>
      </c>
      <c r="F100" s="321" t="s">
        <v>2</v>
      </c>
      <c r="G100" s="321" t="s">
        <v>3</v>
      </c>
      <c r="H100" s="321" t="s">
        <v>4</v>
      </c>
    </row>
    <row r="101" spans="1:8" ht="18" customHeight="1" x14ac:dyDescent="0.2">
      <c r="A101" s="322" t="s">
        <v>268</v>
      </c>
      <c r="B101" s="306" t="s">
        <v>269</v>
      </c>
    </row>
    <row r="102" spans="1:8" ht="18" customHeight="1" x14ac:dyDescent="0.2">
      <c r="A102" s="307" t="s">
        <v>89</v>
      </c>
      <c r="B102" s="304" t="s">
        <v>90</v>
      </c>
      <c r="D102" s="327"/>
      <c r="E102" s="326"/>
      <c r="F102" s="326"/>
      <c r="G102" s="327"/>
      <c r="H102" s="328">
        <f>(D102+E102)-F102-G102</f>
        <v>0</v>
      </c>
    </row>
    <row r="103" spans="1:8" ht="18" customHeight="1" x14ac:dyDescent="0.2">
      <c r="A103" s="307" t="s">
        <v>91</v>
      </c>
      <c r="B103" s="304" t="s">
        <v>92</v>
      </c>
      <c r="D103" s="327"/>
      <c r="E103" s="326"/>
      <c r="F103" s="326"/>
      <c r="G103" s="327"/>
      <c r="H103" s="328">
        <f t="shared" ref="H103:H106" si="16">(D103+E103)-F103-G103</f>
        <v>0</v>
      </c>
    </row>
    <row r="104" spans="1:8" ht="18" customHeight="1" x14ac:dyDescent="0.2">
      <c r="A104" s="307" t="s">
        <v>93</v>
      </c>
      <c r="B104" s="342"/>
      <c r="D104" s="327"/>
      <c r="E104" s="326"/>
      <c r="F104" s="326"/>
      <c r="G104" s="327"/>
      <c r="H104" s="328">
        <f t="shared" si="16"/>
        <v>0</v>
      </c>
    </row>
    <row r="105" spans="1:8" ht="18" customHeight="1" x14ac:dyDescent="0.2">
      <c r="A105" s="307" t="s">
        <v>94</v>
      </c>
      <c r="B105" s="342"/>
      <c r="D105" s="327"/>
      <c r="E105" s="326"/>
      <c r="F105" s="326"/>
      <c r="G105" s="327"/>
      <c r="H105" s="328">
        <f t="shared" si="16"/>
        <v>0</v>
      </c>
    </row>
    <row r="106" spans="1:8" ht="18" customHeight="1" x14ac:dyDescent="0.2">
      <c r="A106" s="307" t="s">
        <v>270</v>
      </c>
      <c r="B106" s="342"/>
      <c r="D106" s="327"/>
      <c r="E106" s="326"/>
      <c r="F106" s="326"/>
      <c r="G106" s="327"/>
      <c r="H106" s="328">
        <f t="shared" si="16"/>
        <v>0</v>
      </c>
    </row>
    <row r="107" spans="1:8" ht="18" customHeight="1" x14ac:dyDescent="0.2">
      <c r="B107" s="306"/>
    </row>
    <row r="108" spans="1:8" ht="18" customHeight="1" x14ac:dyDescent="0.2">
      <c r="A108" s="322" t="s">
        <v>95</v>
      </c>
      <c r="B108" s="306" t="s">
        <v>271</v>
      </c>
      <c r="C108" s="306" t="s">
        <v>248</v>
      </c>
      <c r="D108" s="328">
        <f t="shared" ref="D108:H108" si="17">SUM(D102:D106)</f>
        <v>0</v>
      </c>
      <c r="E108" s="328">
        <f t="shared" si="17"/>
        <v>0</v>
      </c>
      <c r="F108" s="328">
        <f t="shared" si="17"/>
        <v>0</v>
      </c>
      <c r="G108" s="328">
        <f t="shared" si="17"/>
        <v>0</v>
      </c>
      <c r="H108" s="328">
        <f t="shared" si="17"/>
        <v>0</v>
      </c>
    </row>
    <row r="109" spans="1:8" ht="18" customHeight="1" thickBot="1" x14ac:dyDescent="0.25">
      <c r="A109" s="365"/>
      <c r="B109" s="366"/>
      <c r="C109" s="367"/>
      <c r="D109" s="338"/>
      <c r="E109" s="338"/>
      <c r="F109" s="338"/>
      <c r="G109" s="338"/>
      <c r="H109" s="338"/>
    </row>
    <row r="110" spans="1:8" ht="25.5" x14ac:dyDescent="0.2">
      <c r="A110" s="322" t="s">
        <v>272</v>
      </c>
      <c r="B110" s="306" t="s">
        <v>273</v>
      </c>
      <c r="F110" s="321"/>
      <c r="G110" s="321" t="s">
        <v>274</v>
      </c>
      <c r="H110" s="321" t="s">
        <v>4</v>
      </c>
    </row>
    <row r="111" spans="1:8" ht="18" customHeight="1" x14ac:dyDescent="0.2">
      <c r="A111" s="322" t="s">
        <v>96</v>
      </c>
      <c r="B111" s="306" t="s">
        <v>97</v>
      </c>
      <c r="E111" s="306" t="s">
        <v>275</v>
      </c>
      <c r="F111" s="327">
        <v>88700</v>
      </c>
      <c r="G111" s="327"/>
      <c r="H111" s="368">
        <f>F111-G111</f>
        <v>88700</v>
      </c>
    </row>
    <row r="112" spans="1:8" ht="18" customHeight="1" x14ac:dyDescent="0.2">
      <c r="B112" s="306"/>
      <c r="D112" s="306"/>
    </row>
    <row r="113" spans="1:7" ht="18" customHeight="1" x14ac:dyDescent="0.2">
      <c r="A113" s="322"/>
      <c r="B113" s="306" t="s">
        <v>276</v>
      </c>
    </row>
    <row r="114" spans="1:7" ht="18" customHeight="1" x14ac:dyDescent="0.2">
      <c r="A114" s="307" t="s">
        <v>277</v>
      </c>
      <c r="B114" s="304" t="s">
        <v>278</v>
      </c>
      <c r="D114" s="369" t="s">
        <v>279</v>
      </c>
      <c r="E114" s="370">
        <v>0.40895184795663875</v>
      </c>
      <c r="F114" s="369" t="s">
        <v>280</v>
      </c>
      <c r="G114" s="370"/>
    </row>
    <row r="115" spans="1:7" ht="18" customHeight="1" x14ac:dyDescent="0.2">
      <c r="A115" s="307"/>
      <c r="B115" s="306"/>
      <c r="F115" s="315"/>
    </row>
    <row r="116" spans="1:7" ht="18" customHeight="1" x14ac:dyDescent="0.2">
      <c r="A116" s="307" t="s">
        <v>281</v>
      </c>
      <c r="B116" s="306" t="s">
        <v>282</v>
      </c>
      <c r="F116" s="315"/>
    </row>
    <row r="117" spans="1:7" ht="18" customHeight="1" x14ac:dyDescent="0.2">
      <c r="A117" s="307" t="s">
        <v>98</v>
      </c>
      <c r="B117" s="304" t="s">
        <v>99</v>
      </c>
      <c r="E117" s="329">
        <v>7189000</v>
      </c>
      <c r="F117" s="371"/>
    </row>
    <row r="118" spans="1:7" ht="18" customHeight="1" x14ac:dyDescent="0.2">
      <c r="A118" s="307" t="s">
        <v>100</v>
      </c>
      <c r="B118" s="304" t="s">
        <v>101</v>
      </c>
      <c r="E118" s="329">
        <v>142000</v>
      </c>
      <c r="F118" s="371"/>
    </row>
    <row r="119" spans="1:7" ht="18" customHeight="1" x14ac:dyDescent="0.2">
      <c r="A119" s="307" t="s">
        <v>102</v>
      </c>
      <c r="B119" s="306" t="s">
        <v>103</v>
      </c>
      <c r="E119" s="328">
        <v>7331000</v>
      </c>
      <c r="F119" s="372"/>
    </row>
    <row r="120" spans="1:7" ht="18" customHeight="1" x14ac:dyDescent="0.2">
      <c r="A120" s="307"/>
      <c r="B120" s="306"/>
      <c r="E120" s="373"/>
      <c r="F120" s="315"/>
    </row>
    <row r="121" spans="1:7" ht="18" customHeight="1" x14ac:dyDescent="0.2">
      <c r="A121" s="307" t="s">
        <v>104</v>
      </c>
      <c r="B121" s="306" t="s">
        <v>105</v>
      </c>
      <c r="E121" s="329">
        <v>8167000</v>
      </c>
      <c r="F121" s="371"/>
    </row>
    <row r="122" spans="1:7" ht="18" customHeight="1" x14ac:dyDescent="0.2">
      <c r="A122" s="307"/>
      <c r="E122" s="373"/>
      <c r="F122" s="315"/>
    </row>
    <row r="123" spans="1:7" ht="18" customHeight="1" x14ac:dyDescent="0.2">
      <c r="A123" s="307" t="s">
        <v>106</v>
      </c>
      <c r="B123" s="306" t="s">
        <v>107</v>
      </c>
      <c r="E123" s="329">
        <v>-836000</v>
      </c>
      <c r="F123" s="371"/>
    </row>
    <row r="124" spans="1:7" ht="18" customHeight="1" x14ac:dyDescent="0.2">
      <c r="A124" s="307"/>
      <c r="E124" s="373"/>
      <c r="F124" s="315"/>
    </row>
    <row r="125" spans="1:7" ht="18" customHeight="1" x14ac:dyDescent="0.2">
      <c r="A125" s="307" t="s">
        <v>108</v>
      </c>
      <c r="B125" s="306" t="s">
        <v>109</v>
      </c>
      <c r="E125" s="329">
        <v>0</v>
      </c>
      <c r="F125" s="371"/>
    </row>
    <row r="126" spans="1:7" ht="18" customHeight="1" x14ac:dyDescent="0.2">
      <c r="A126" s="307"/>
      <c r="E126" s="373"/>
      <c r="F126" s="315"/>
    </row>
    <row r="127" spans="1:7" ht="18" customHeight="1" x14ac:dyDescent="0.2">
      <c r="A127" s="307" t="s">
        <v>110</v>
      </c>
      <c r="B127" s="306" t="s">
        <v>111</v>
      </c>
      <c r="E127" s="329">
        <v>-836000</v>
      </c>
      <c r="F127" s="371"/>
    </row>
    <row r="128" spans="1:7" ht="18" customHeight="1" x14ac:dyDescent="0.2">
      <c r="A128" s="307"/>
    </row>
    <row r="129" spans="1:8" ht="42.75" customHeight="1" x14ac:dyDescent="0.2">
      <c r="D129" s="321" t="s">
        <v>0</v>
      </c>
      <c r="E129" s="321" t="s">
        <v>1</v>
      </c>
      <c r="F129" s="321" t="s">
        <v>2</v>
      </c>
      <c r="G129" s="321" t="s">
        <v>3</v>
      </c>
      <c r="H129" s="321" t="s">
        <v>4</v>
      </c>
    </row>
    <row r="130" spans="1:8" ht="18" customHeight="1" x14ac:dyDescent="0.2">
      <c r="A130" s="322" t="s">
        <v>283</v>
      </c>
      <c r="B130" s="306" t="s">
        <v>284</v>
      </c>
    </row>
    <row r="131" spans="1:8" ht="18" customHeight="1" x14ac:dyDescent="0.2">
      <c r="A131" s="307" t="s">
        <v>112</v>
      </c>
      <c r="B131" s="304" t="s">
        <v>113</v>
      </c>
      <c r="D131" s="327"/>
      <c r="E131" s="326"/>
      <c r="F131" s="326"/>
      <c r="G131" s="327"/>
      <c r="H131" s="328">
        <f>(D131+E131)-F131-G131</f>
        <v>0</v>
      </c>
    </row>
    <row r="132" spans="1:8" ht="18" customHeight="1" x14ac:dyDescent="0.2">
      <c r="A132" s="307" t="s">
        <v>114</v>
      </c>
      <c r="B132" s="304" t="s">
        <v>115</v>
      </c>
      <c r="D132" s="327"/>
      <c r="E132" s="326"/>
      <c r="F132" s="326"/>
      <c r="G132" s="327"/>
      <c r="H132" s="328">
        <f t="shared" ref="H132:H135" si="18">(D132+E132)-F132-G132</f>
        <v>0</v>
      </c>
    </row>
    <row r="133" spans="1:8" ht="18" customHeight="1" x14ac:dyDescent="0.2">
      <c r="A133" s="307" t="s">
        <v>285</v>
      </c>
      <c r="B133" s="333"/>
      <c r="D133" s="327"/>
      <c r="E133" s="326"/>
      <c r="F133" s="326"/>
      <c r="G133" s="327"/>
      <c r="H133" s="328">
        <f t="shared" si="18"/>
        <v>0</v>
      </c>
    </row>
    <row r="134" spans="1:8" ht="18" customHeight="1" x14ac:dyDescent="0.2">
      <c r="A134" s="307" t="s">
        <v>286</v>
      </c>
      <c r="B134" s="333"/>
      <c r="D134" s="327"/>
      <c r="E134" s="326"/>
      <c r="F134" s="326"/>
      <c r="G134" s="327"/>
      <c r="H134" s="328">
        <f t="shared" si="18"/>
        <v>0</v>
      </c>
    </row>
    <row r="135" spans="1:8" ht="18" customHeight="1" x14ac:dyDescent="0.2">
      <c r="A135" s="307" t="s">
        <v>287</v>
      </c>
      <c r="B135" s="333"/>
      <c r="D135" s="327"/>
      <c r="E135" s="326"/>
      <c r="F135" s="326"/>
      <c r="G135" s="327"/>
      <c r="H135" s="328">
        <f t="shared" si="18"/>
        <v>0</v>
      </c>
    </row>
    <row r="136" spans="1:8" ht="18" customHeight="1" x14ac:dyDescent="0.2">
      <c r="A136" s="322"/>
    </row>
    <row r="137" spans="1:8" ht="18" customHeight="1" x14ac:dyDescent="0.2">
      <c r="A137" s="322" t="s">
        <v>116</v>
      </c>
      <c r="B137" s="306" t="s">
        <v>288</v>
      </c>
      <c r="D137" s="328">
        <f t="shared" ref="D137:H137" si="19">SUM(D131:D135)</f>
        <v>0</v>
      </c>
      <c r="E137" s="328">
        <f t="shared" si="19"/>
        <v>0</v>
      </c>
      <c r="F137" s="328">
        <f t="shared" si="19"/>
        <v>0</v>
      </c>
      <c r="G137" s="328">
        <f t="shared" si="19"/>
        <v>0</v>
      </c>
      <c r="H137" s="328">
        <f t="shared" si="19"/>
        <v>0</v>
      </c>
    </row>
    <row r="138" spans="1:8" ht="18" customHeight="1" x14ac:dyDescent="0.2">
      <c r="A138" s="304"/>
    </row>
    <row r="139" spans="1:8" ht="42.75" customHeight="1" x14ac:dyDescent="0.2">
      <c r="D139" s="321" t="s">
        <v>0</v>
      </c>
      <c r="E139" s="321" t="s">
        <v>1</v>
      </c>
      <c r="F139" s="321" t="s">
        <v>2</v>
      </c>
      <c r="G139" s="321" t="s">
        <v>3</v>
      </c>
      <c r="H139" s="321" t="s">
        <v>4</v>
      </c>
    </row>
    <row r="140" spans="1:8" ht="18" customHeight="1" x14ac:dyDescent="0.2">
      <c r="A140" s="322" t="s">
        <v>289</v>
      </c>
      <c r="B140" s="306" t="s">
        <v>117</v>
      </c>
    </row>
    <row r="141" spans="1:8" ht="18" customHeight="1" x14ac:dyDescent="0.2">
      <c r="A141" s="307" t="s">
        <v>29</v>
      </c>
      <c r="B141" s="306" t="s">
        <v>118</v>
      </c>
      <c r="D141" s="374">
        <f t="shared" ref="D141:E141" si="20">D36</f>
        <v>427059</v>
      </c>
      <c r="E141" s="374">
        <f t="shared" si="20"/>
        <v>5874.7650000000003</v>
      </c>
      <c r="F141" s="374">
        <f>F36</f>
        <v>0</v>
      </c>
      <c r="G141" s="374">
        <f t="shared" ref="G141:H141" si="21">G36</f>
        <v>0</v>
      </c>
      <c r="H141" s="374">
        <f t="shared" si="21"/>
        <v>432933.76500000001</v>
      </c>
    </row>
    <row r="142" spans="1:8" ht="18" customHeight="1" x14ac:dyDescent="0.2">
      <c r="A142" s="307" t="s">
        <v>41</v>
      </c>
      <c r="B142" s="306" t="s">
        <v>119</v>
      </c>
      <c r="D142" s="374">
        <f t="shared" ref="D142:E142" si="22">D49</f>
        <v>187536.59446505629</v>
      </c>
      <c r="E142" s="374">
        <f t="shared" si="22"/>
        <v>156274.24416773141</v>
      </c>
      <c r="F142" s="374">
        <f>F49</f>
        <v>0</v>
      </c>
      <c r="G142" s="374">
        <f t="shared" ref="G142:H142" si="23">G49</f>
        <v>0</v>
      </c>
      <c r="H142" s="374">
        <f t="shared" si="23"/>
        <v>343810.83863278769</v>
      </c>
    </row>
    <row r="143" spans="1:8" ht="18" customHeight="1" x14ac:dyDescent="0.2">
      <c r="A143" s="307" t="s">
        <v>53</v>
      </c>
      <c r="B143" s="306" t="s">
        <v>120</v>
      </c>
      <c r="D143" s="374">
        <f t="shared" ref="D143:E143" si="24">D64</f>
        <v>1252666.0394074074</v>
      </c>
      <c r="E143" s="374">
        <f t="shared" si="24"/>
        <v>0</v>
      </c>
      <c r="F143" s="374">
        <f>F64</f>
        <v>0</v>
      </c>
      <c r="G143" s="374">
        <f t="shared" ref="G143:H143" si="25">G64</f>
        <v>0</v>
      </c>
      <c r="H143" s="374">
        <f t="shared" si="25"/>
        <v>1252666.0394074074</v>
      </c>
    </row>
    <row r="144" spans="1:8" ht="18" customHeight="1" x14ac:dyDescent="0.2">
      <c r="A144" s="307" t="s">
        <v>59</v>
      </c>
      <c r="B144" s="306" t="s">
        <v>121</v>
      </c>
      <c r="D144" s="374">
        <f t="shared" ref="D144:E144" si="26">D74</f>
        <v>0</v>
      </c>
      <c r="E144" s="374">
        <f t="shared" si="26"/>
        <v>0</v>
      </c>
      <c r="F144" s="374">
        <f>F74</f>
        <v>0</v>
      </c>
      <c r="G144" s="374">
        <f t="shared" ref="G144:H144" si="27">G74</f>
        <v>0</v>
      </c>
      <c r="H144" s="374">
        <f t="shared" si="27"/>
        <v>0</v>
      </c>
    </row>
    <row r="145" spans="1:8" ht="18" customHeight="1" x14ac:dyDescent="0.2">
      <c r="A145" s="307" t="s">
        <v>69</v>
      </c>
      <c r="B145" s="306" t="s">
        <v>122</v>
      </c>
      <c r="D145" s="374">
        <f t="shared" ref="D145:E145" si="28">D82</f>
        <v>0</v>
      </c>
      <c r="E145" s="374">
        <f t="shared" si="28"/>
        <v>0</v>
      </c>
      <c r="F145" s="374">
        <f>F82</f>
        <v>0</v>
      </c>
      <c r="G145" s="374">
        <f t="shared" ref="G145:H145" si="29">G82</f>
        <v>0</v>
      </c>
      <c r="H145" s="374">
        <f t="shared" si="29"/>
        <v>0</v>
      </c>
    </row>
    <row r="146" spans="1:8" ht="18" customHeight="1" x14ac:dyDescent="0.2">
      <c r="A146" s="307" t="s">
        <v>88</v>
      </c>
      <c r="B146" s="306" t="s">
        <v>123</v>
      </c>
      <c r="D146" s="374">
        <f t="shared" ref="D146:E146" si="30">D98</f>
        <v>554</v>
      </c>
      <c r="E146" s="374">
        <f t="shared" si="30"/>
        <v>0</v>
      </c>
      <c r="F146" s="374">
        <f>F98</f>
        <v>0</v>
      </c>
      <c r="G146" s="374">
        <f t="shared" ref="G146:H146" si="31">G98</f>
        <v>0</v>
      </c>
      <c r="H146" s="374">
        <f t="shared" si="31"/>
        <v>554</v>
      </c>
    </row>
    <row r="147" spans="1:8" ht="18" customHeight="1" x14ac:dyDescent="0.2">
      <c r="A147" s="307" t="s">
        <v>95</v>
      </c>
      <c r="B147" s="306" t="s">
        <v>124</v>
      </c>
      <c r="D147" s="328">
        <f t="shared" ref="D147:E147" si="32">D108</f>
        <v>0</v>
      </c>
      <c r="E147" s="328">
        <f t="shared" si="32"/>
        <v>0</v>
      </c>
      <c r="F147" s="328">
        <f>F108</f>
        <v>0</v>
      </c>
      <c r="G147" s="328">
        <f t="shared" ref="G147:H147" si="33">G108</f>
        <v>0</v>
      </c>
      <c r="H147" s="328">
        <f t="shared" si="33"/>
        <v>0</v>
      </c>
    </row>
    <row r="148" spans="1:8" ht="18" customHeight="1" x14ac:dyDescent="0.2">
      <c r="A148" s="307" t="s">
        <v>96</v>
      </c>
      <c r="B148" s="306" t="s">
        <v>125</v>
      </c>
      <c r="D148" s="375" t="s">
        <v>126</v>
      </c>
      <c r="E148" s="375" t="s">
        <v>126</v>
      </c>
      <c r="F148" s="375"/>
      <c r="G148" s="375" t="s">
        <v>126</v>
      </c>
      <c r="H148" s="374">
        <f>H111</f>
        <v>88700</v>
      </c>
    </row>
    <row r="149" spans="1:8" ht="18" customHeight="1" x14ac:dyDescent="0.2">
      <c r="A149" s="307" t="s">
        <v>116</v>
      </c>
      <c r="B149" s="306" t="s">
        <v>127</v>
      </c>
      <c r="D149" s="328">
        <f t="shared" ref="D149:E149" si="34">D137</f>
        <v>0</v>
      </c>
      <c r="E149" s="328">
        <f t="shared" si="34"/>
        <v>0</v>
      </c>
      <c r="F149" s="328">
        <f>F137</f>
        <v>0</v>
      </c>
      <c r="G149" s="328">
        <f t="shared" ref="G149:H149" si="35">G137</f>
        <v>0</v>
      </c>
      <c r="H149" s="328">
        <f t="shared" si="35"/>
        <v>0</v>
      </c>
    </row>
    <row r="150" spans="1:8" ht="18" customHeight="1" x14ac:dyDescent="0.2">
      <c r="A150" s="307" t="s">
        <v>5</v>
      </c>
      <c r="B150" s="306" t="s">
        <v>6</v>
      </c>
      <c r="D150" s="328">
        <f>D18</f>
        <v>0</v>
      </c>
      <c r="E150" s="328">
        <f>E18</f>
        <v>0</v>
      </c>
      <c r="F150" s="328">
        <f>F18</f>
        <v>0</v>
      </c>
      <c r="G150" s="328">
        <f>G18</f>
        <v>0</v>
      </c>
      <c r="H150" s="328">
        <f>H18</f>
        <v>0</v>
      </c>
    </row>
    <row r="151" spans="1:8" ht="18" customHeight="1" x14ac:dyDescent="0.2">
      <c r="B151" s="306"/>
      <c r="D151" s="354"/>
      <c r="E151" s="354"/>
      <c r="F151" s="354"/>
      <c r="G151" s="354"/>
      <c r="H151" s="354"/>
    </row>
    <row r="152" spans="1:8" ht="18" customHeight="1" x14ac:dyDescent="0.2">
      <c r="A152" s="322" t="s">
        <v>128</v>
      </c>
      <c r="B152" s="306" t="s">
        <v>117</v>
      </c>
      <c r="D152" s="376">
        <f t="shared" ref="D152:H152" si="36">SUM(D141:D150)</f>
        <v>1867815.6338724638</v>
      </c>
      <c r="E152" s="376">
        <f t="shared" si="36"/>
        <v>162149.00916773142</v>
      </c>
      <c r="F152" s="376">
        <f t="shared" si="36"/>
        <v>0</v>
      </c>
      <c r="G152" s="376">
        <f t="shared" si="36"/>
        <v>0</v>
      </c>
      <c r="H152" s="376">
        <f t="shared" si="36"/>
        <v>2118664.6430401951</v>
      </c>
    </row>
    <row r="154" spans="1:8" ht="18" customHeight="1" x14ac:dyDescent="0.25">
      <c r="A154" s="322" t="s">
        <v>290</v>
      </c>
      <c r="B154" s="306" t="s">
        <v>291</v>
      </c>
      <c r="D154" s="71">
        <f>H152/E121</f>
        <v>0.25941773515858885</v>
      </c>
    </row>
    <row r="155" spans="1:8" ht="18" customHeight="1" x14ac:dyDescent="0.25">
      <c r="A155" s="322" t="s">
        <v>292</v>
      </c>
      <c r="B155" s="306" t="s">
        <v>293</v>
      </c>
      <c r="D155" s="71">
        <f>H152/E127</f>
        <v>-2.5342878505265491</v>
      </c>
    </row>
    <row r="162" spans="2:2" ht="18" customHeight="1" x14ac:dyDescent="0.2">
      <c r="B162" s="304" t="s">
        <v>520</v>
      </c>
    </row>
  </sheetData>
  <mergeCells count="3">
    <mergeCell ref="C2:H2"/>
    <mergeCell ref="C11:E11"/>
    <mergeCell ref="B13:H13"/>
  </mergeCells>
  <hyperlinks>
    <hyperlink ref="C11" r:id="rId1" xr:uid="{B97707C7-1E43-44E2-AB29-7927A627F40D}"/>
  </hyperlinks>
  <printOptions headings="1" gridLines="1"/>
  <pageMargins left="0.17" right="0.16" top="0.35" bottom="0.32" header="0.17" footer="0.17"/>
  <pageSetup scale="59" fitToHeight="3" orientation="landscape" horizontalDpi="4294967294" r:id="rId2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4947-F50F-4B72-ACA5-BB6B4BB47B61}">
  <sheetPr codeName="Sheet12">
    <tabColor theme="3" tint="0.59999389629810485"/>
  </sheetPr>
  <dimension ref="A1:H16"/>
  <sheetViews>
    <sheetView workbookViewId="0">
      <selection activeCell="B16" sqref="B16"/>
    </sheetView>
  </sheetViews>
  <sheetFormatPr defaultColWidth="9.28515625" defaultRowHeight="15" x14ac:dyDescent="0.25"/>
  <cols>
    <col min="1" max="1" width="15.7109375" style="385" bestFit="1" customWidth="1"/>
    <col min="2" max="2" width="19" style="385" customWidth="1"/>
    <col min="3" max="3" width="16.85546875" style="385" customWidth="1"/>
    <col min="4" max="4" width="23.5703125" style="385" customWidth="1"/>
    <col min="5" max="5" width="19.28515625" style="385" customWidth="1"/>
    <col min="6" max="6" width="16.140625" style="385" bestFit="1" customWidth="1"/>
    <col min="7" max="7" width="13" style="385" customWidth="1"/>
    <col min="8" max="8" width="9.28515625" style="385"/>
    <col min="9" max="9" width="14.5703125" style="385" bestFit="1" customWidth="1"/>
    <col min="10" max="16384" width="9.28515625" style="385"/>
  </cols>
  <sheetData>
    <row r="1" spans="1:8" ht="18" customHeight="1" x14ac:dyDescent="0.25">
      <c r="A1" s="610" t="s">
        <v>669</v>
      </c>
      <c r="B1" s="610"/>
      <c r="C1" s="610"/>
      <c r="D1" s="610"/>
      <c r="E1" s="610"/>
      <c r="F1" s="611"/>
    </row>
    <row r="2" spans="1:8" ht="45" x14ac:dyDescent="0.25">
      <c r="A2" s="386" t="s">
        <v>168</v>
      </c>
      <c r="B2" s="386" t="s">
        <v>608</v>
      </c>
      <c r="C2" s="386" t="s">
        <v>583</v>
      </c>
      <c r="D2" s="386" t="s">
        <v>681</v>
      </c>
      <c r="E2" s="386" t="s">
        <v>584</v>
      </c>
      <c r="F2" s="474"/>
    </row>
    <row r="3" spans="1:8" ht="30" x14ac:dyDescent="0.25">
      <c r="A3" s="475" t="s">
        <v>586</v>
      </c>
      <c r="B3" s="476">
        <f>'Attachment III-All'!$H$106+'Attachment III-All'!$F$106</f>
        <v>6623580.3357000025</v>
      </c>
      <c r="C3" s="477">
        <f>B3/$B$13</f>
        <v>2.8143020669150949E-3</v>
      </c>
      <c r="D3" s="478">
        <f>B3</f>
        <v>6623580.3357000025</v>
      </c>
      <c r="E3" s="477">
        <f>D3/$D$13</f>
        <v>4.853352449912144E-3</v>
      </c>
    </row>
    <row r="4" spans="1:8" ht="30" x14ac:dyDescent="0.25">
      <c r="A4" s="475" t="s">
        <v>118</v>
      </c>
      <c r="B4" s="476">
        <f>'Attachment III-All'!$H$97+'Attachment III-All'!$F$97</f>
        <v>190052953.77999994</v>
      </c>
      <c r="C4" s="477">
        <f t="shared" ref="C4:C12" si="0">B4/$B$13</f>
        <v>8.0751858290829703E-2</v>
      </c>
      <c r="D4" s="478">
        <f>B4-'Rate Support-Attachment I'!F52</f>
        <v>155971965.08644992</v>
      </c>
      <c r="E4" s="477">
        <f t="shared" ref="E4:E13" si="1">D4/$D$13</f>
        <v>0.11428666680313346</v>
      </c>
    </row>
    <row r="5" spans="1:8" ht="45" x14ac:dyDescent="0.25">
      <c r="A5" s="475" t="s">
        <v>119</v>
      </c>
      <c r="B5" s="476">
        <f>'Attachment III-All'!$H$98+'Attachment III-All'!$F$98</f>
        <v>708301853.92000008</v>
      </c>
      <c r="C5" s="477">
        <f t="shared" si="0"/>
        <v>0.30095133907305183</v>
      </c>
      <c r="D5" s="479">
        <f>B5-'DME-NSP-all'!F52</f>
        <v>226215614.64375085</v>
      </c>
      <c r="E5" s="477">
        <f t="shared" si="1"/>
        <v>0.16575689459401707</v>
      </c>
      <c r="H5" s="393"/>
    </row>
    <row r="6" spans="1:8" ht="30" x14ac:dyDescent="0.25">
      <c r="A6" s="475" t="s">
        <v>585</v>
      </c>
      <c r="B6" s="476">
        <f>'Attachment III-All'!$H$99+'Attachment III-All'!$F$99</f>
        <v>894975693</v>
      </c>
      <c r="C6" s="477">
        <f t="shared" si="0"/>
        <v>0.38026744071829566</v>
      </c>
      <c r="D6" s="479">
        <f>B6-'Rate Support-Attachment I'!H52</f>
        <v>872190832</v>
      </c>
      <c r="E6" s="477">
        <f t="shared" si="1"/>
        <v>0.63908781908519685</v>
      </c>
    </row>
    <row r="7" spans="1:8" x14ac:dyDescent="0.25">
      <c r="A7" s="475" t="s">
        <v>121</v>
      </c>
      <c r="B7" s="476">
        <f>'Attachment III-All'!$H$100+'Attachment III-All'!$F$100</f>
        <v>15433883.059999999</v>
      </c>
      <c r="C7" s="477">
        <f t="shared" si="0"/>
        <v>6.5577235867696985E-3</v>
      </c>
      <c r="D7" s="479">
        <f t="shared" ref="D7:D11" si="2">B7</f>
        <v>15433883.059999999</v>
      </c>
      <c r="E7" s="477">
        <f t="shared" si="1"/>
        <v>1.1309000625715548E-2</v>
      </c>
    </row>
    <row r="8" spans="1:8" ht="30" x14ac:dyDescent="0.25">
      <c r="A8" s="475" t="s">
        <v>122</v>
      </c>
      <c r="B8" s="476">
        <f>'Attachment III-All'!$H$101+'Attachment III-All'!$F$101</f>
        <v>53337456.460000001</v>
      </c>
      <c r="C8" s="477">
        <f t="shared" si="0"/>
        <v>2.2662624494839464E-2</v>
      </c>
      <c r="D8" s="479">
        <f t="shared" si="2"/>
        <v>53337456.460000001</v>
      </c>
      <c r="E8" s="477">
        <f t="shared" si="1"/>
        <v>3.9082408887981805E-2</v>
      </c>
    </row>
    <row r="9" spans="1:8" ht="36" customHeight="1" x14ac:dyDescent="0.25">
      <c r="A9" s="475" t="s">
        <v>115</v>
      </c>
      <c r="B9" s="476">
        <f>'Attachment III-All'!$H$102+'Attachment III-All'!$F$102</f>
        <v>25042044.200000003</v>
      </c>
      <c r="C9" s="477">
        <f t="shared" si="0"/>
        <v>1.0640148255164333E-2</v>
      </c>
      <c r="D9" s="479">
        <f t="shared" si="2"/>
        <v>25042044.200000003</v>
      </c>
      <c r="E9" s="477">
        <f t="shared" si="1"/>
        <v>1.8349270395923063E-2</v>
      </c>
    </row>
    <row r="10" spans="1:8" ht="45" x14ac:dyDescent="0.25">
      <c r="A10" s="475" t="s">
        <v>124</v>
      </c>
      <c r="B10" s="476">
        <f>'Attachment III-All'!$H$103+'Attachment III-All'!$F$103</f>
        <v>18730332.569999997</v>
      </c>
      <c r="C10" s="477">
        <f t="shared" si="0"/>
        <v>7.9583565072268783E-3</v>
      </c>
      <c r="D10" s="479">
        <f t="shared" si="2"/>
        <v>18730332.569999997</v>
      </c>
      <c r="E10" s="477">
        <f t="shared" si="1"/>
        <v>1.372443615974827E-2</v>
      </c>
    </row>
    <row r="11" spans="1:8" x14ac:dyDescent="0.25">
      <c r="A11" s="475" t="s">
        <v>609</v>
      </c>
      <c r="B11" s="476">
        <f>'Attachment III-All'!$H$105+'Attachment III-All'!$F$105</f>
        <v>3280813.13</v>
      </c>
      <c r="C11" s="477">
        <f t="shared" si="0"/>
        <v>1.393989157669873E-3</v>
      </c>
      <c r="D11" s="479">
        <f t="shared" si="2"/>
        <v>3280813.13</v>
      </c>
      <c r="E11" s="477">
        <f t="shared" si="1"/>
        <v>2.4039781560989608E-3</v>
      </c>
    </row>
    <row r="12" spans="1:8" x14ac:dyDescent="0.25">
      <c r="A12" s="475" t="s">
        <v>125</v>
      </c>
      <c r="B12" s="476">
        <f>'Attachment III-All'!$H$104+'Attachment III-All'!$F$104</f>
        <v>437764178.56</v>
      </c>
      <c r="C12" s="477">
        <f t="shared" si="0"/>
        <v>0.18600221784923737</v>
      </c>
      <c r="D12" s="479">
        <f>B12-'Rate Support-Attachment I'!G52</f>
        <v>-12083201.470082998</v>
      </c>
      <c r="E12" s="477">
        <f t="shared" si="1"/>
        <v>-8.8538271577273224E-3</v>
      </c>
    </row>
    <row r="13" spans="1:8" x14ac:dyDescent="0.25">
      <c r="A13" s="386" t="s">
        <v>167</v>
      </c>
      <c r="B13" s="480">
        <f>SUM(B3:B12)</f>
        <v>2353542789.0157003</v>
      </c>
      <c r="C13" s="602">
        <f>B13/$B$13</f>
        <v>1</v>
      </c>
      <c r="D13" s="482">
        <f>SUM(D3:D12)</f>
        <v>1364743320.0158179</v>
      </c>
      <c r="E13" s="602">
        <f t="shared" si="1"/>
        <v>1</v>
      </c>
    </row>
    <row r="14" spans="1:8" x14ac:dyDescent="0.25">
      <c r="C14" s="438"/>
    </row>
    <row r="15" spans="1:8" x14ac:dyDescent="0.25">
      <c r="B15" s="601"/>
    </row>
    <row r="16" spans="1:8" x14ac:dyDescent="0.25">
      <c r="B16" s="601"/>
      <c r="D16" s="60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00FD-4D1E-4633-80F5-67C872D2C494}">
  <sheetPr codeName="Sheet13">
    <tabColor theme="3" tint="0.59999389629810485"/>
    <pageSetUpPr fitToPage="1"/>
  </sheetPr>
  <dimension ref="A1:I57"/>
  <sheetViews>
    <sheetView topLeftCell="A26" workbookViewId="0">
      <selection activeCell="F52" sqref="F52"/>
    </sheetView>
  </sheetViews>
  <sheetFormatPr defaultColWidth="9.28515625" defaultRowHeight="12.75" x14ac:dyDescent="0.2"/>
  <cols>
    <col min="1" max="1" width="18.42578125" style="8" customWidth="1"/>
    <col min="2" max="2" width="51.7109375" style="8" customWidth="1"/>
    <col min="3" max="3" width="19.28515625" style="8" customWidth="1"/>
    <col min="4" max="6" width="20.5703125" style="8" customWidth="1"/>
    <col min="7" max="8" width="23.28515625" style="8" customWidth="1"/>
    <col min="9" max="9" width="25" style="8" customWidth="1"/>
    <col min="10" max="10" width="9.28515625" style="8" customWidth="1"/>
    <col min="11" max="16384" width="9.28515625" style="8"/>
  </cols>
  <sheetData>
    <row r="1" spans="1:9" ht="23.25" x14ac:dyDescent="0.35">
      <c r="A1" s="483" t="s">
        <v>668</v>
      </c>
      <c r="B1" s="484"/>
      <c r="C1" s="484"/>
      <c r="D1" s="485"/>
      <c r="E1" s="485"/>
      <c r="F1" s="485"/>
      <c r="G1" s="486"/>
      <c r="H1" s="486"/>
      <c r="I1" s="487"/>
    </row>
    <row r="2" spans="1:9" s="492" customFormat="1" ht="45" x14ac:dyDescent="0.25">
      <c r="A2" s="488" t="s">
        <v>610</v>
      </c>
      <c r="B2" s="488" t="s">
        <v>166</v>
      </c>
      <c r="C2" s="489" t="s">
        <v>588</v>
      </c>
      <c r="D2" s="490" t="s">
        <v>611</v>
      </c>
      <c r="E2" s="490" t="s">
        <v>590</v>
      </c>
      <c r="F2" s="490" t="s">
        <v>612</v>
      </c>
      <c r="G2" s="489" t="s">
        <v>613</v>
      </c>
      <c r="H2" s="489" t="s">
        <v>673</v>
      </c>
      <c r="I2" s="491" t="s">
        <v>592</v>
      </c>
    </row>
    <row r="3" spans="1:9" ht="15" x14ac:dyDescent="0.25">
      <c r="A3" s="390">
        <v>210001</v>
      </c>
      <c r="B3" s="493" t="s">
        <v>133</v>
      </c>
      <c r="C3" s="391">
        <f>'DME-NSP-all'!C3</f>
        <v>5059511.9000000004</v>
      </c>
      <c r="D3" s="494">
        <f>'DME-NSP-all'!D3</f>
        <v>430476.3</v>
      </c>
      <c r="E3" s="494">
        <f>'DME-NSP-all'!E3</f>
        <v>430476</v>
      </c>
      <c r="F3" s="494">
        <v>1196458</v>
      </c>
      <c r="G3" s="391">
        <f>'Charity in Rates'!C3</f>
        <v>17571700</v>
      </c>
      <c r="H3" s="391">
        <v>0</v>
      </c>
      <c r="I3" s="495">
        <f>SUM(C3:H3)</f>
        <v>24688622.199999999</v>
      </c>
    </row>
    <row r="4" spans="1:9" ht="15" x14ac:dyDescent="0.25">
      <c r="A4" s="392" t="s">
        <v>539</v>
      </c>
      <c r="B4" s="493" t="s">
        <v>540</v>
      </c>
      <c r="C4" s="391">
        <f>'DME-NSP-all'!C4</f>
        <v>168856003.88786274</v>
      </c>
      <c r="D4" s="494">
        <f>'DME-NSP-all'!D4</f>
        <v>1807461.73</v>
      </c>
      <c r="E4" s="494">
        <f>'DME-NSP-all'!E4</f>
        <v>1807464</v>
      </c>
      <c r="F4" s="494">
        <v>3457007.9456500001</v>
      </c>
      <c r="G4" s="391">
        <f>'Charity in Rates'!C4</f>
        <v>22233000</v>
      </c>
      <c r="H4" s="391">
        <v>0</v>
      </c>
      <c r="I4" s="495">
        <f t="shared" ref="I4:I51" si="0">SUM(C4:H4)</f>
        <v>198160937.56351274</v>
      </c>
    </row>
    <row r="5" spans="1:9" ht="15" x14ac:dyDescent="0.25">
      <c r="A5" s="392" t="s">
        <v>541</v>
      </c>
      <c r="B5" s="493" t="s">
        <v>614</v>
      </c>
      <c r="C5" s="391">
        <f>'DME-NSP-all'!C5</f>
        <v>4424927.9500000011</v>
      </c>
      <c r="D5" s="494">
        <f>'DME-NSP-all'!D5</f>
        <v>386755.05599999998</v>
      </c>
      <c r="E5" s="494">
        <f>'DME-NSP-all'!E5</f>
        <v>386760</v>
      </c>
      <c r="F5" s="494">
        <f>2865775.9345+235985.1751+47282.7413</f>
        <v>3149043.8509</v>
      </c>
      <c r="G5" s="391">
        <f>'Charity in Rates'!C5</f>
        <v>7867489.3499999996</v>
      </c>
      <c r="H5" s="391">
        <v>2377394</v>
      </c>
      <c r="I5" s="495">
        <f t="shared" si="0"/>
        <v>18592370.206900001</v>
      </c>
    </row>
    <row r="6" spans="1:9" ht="15" x14ac:dyDescent="0.25">
      <c r="A6" s="390">
        <v>210004</v>
      </c>
      <c r="B6" s="493" t="s">
        <v>136</v>
      </c>
      <c r="C6" s="391">
        <f>'DME-NSP-all'!C6</f>
        <v>2442700.0000000005</v>
      </c>
      <c r="D6" s="494">
        <f>'DME-NSP-all'!D6</f>
        <v>573097.20000000007</v>
      </c>
      <c r="E6" s="494">
        <f>'DME-NSP-all'!E6</f>
        <v>573096</v>
      </c>
      <c r="F6" s="592">
        <v>0</v>
      </c>
      <c r="G6" s="391">
        <f>'Charity in Rates'!C6</f>
        <v>34068242.087276831</v>
      </c>
      <c r="H6" s="391">
        <v>0</v>
      </c>
      <c r="I6" s="495">
        <f t="shared" si="0"/>
        <v>37657135.287276834</v>
      </c>
    </row>
    <row r="7" spans="1:9" ht="15" x14ac:dyDescent="0.25">
      <c r="A7" s="390">
        <v>210005</v>
      </c>
      <c r="B7" s="493" t="s">
        <v>543</v>
      </c>
      <c r="C7" s="391">
        <f>'DME-NSP-all'!C7</f>
        <v>0</v>
      </c>
      <c r="D7" s="494">
        <f>'DME-NSP-all'!D7</f>
        <v>400842.4</v>
      </c>
      <c r="E7" s="494">
        <f>'DME-NSP-all'!E7</f>
        <v>400848</v>
      </c>
      <c r="F7" s="592">
        <v>797960.5</v>
      </c>
      <c r="G7" s="391">
        <f>'Charity in Rates'!C7</f>
        <v>5490100</v>
      </c>
      <c r="H7" s="391">
        <v>0</v>
      </c>
      <c r="I7" s="495">
        <f t="shared" si="0"/>
        <v>7089750.9000000004</v>
      </c>
    </row>
    <row r="8" spans="1:9" ht="15" x14ac:dyDescent="0.25">
      <c r="A8" s="390">
        <v>210006</v>
      </c>
      <c r="B8" s="493" t="s">
        <v>544</v>
      </c>
      <c r="C8" s="391">
        <f>'DME-NSP-all'!C8</f>
        <v>0</v>
      </c>
      <c r="D8" s="494">
        <f>'DME-NSP-all'!D8</f>
        <v>119935.431</v>
      </c>
      <c r="E8" s="494">
        <f>'DME-NSP-all'!E8</f>
        <v>119940</v>
      </c>
      <c r="F8" s="494">
        <v>0</v>
      </c>
      <c r="G8" s="391">
        <f>'Charity in Rates'!C8</f>
        <v>638000</v>
      </c>
      <c r="H8" s="391">
        <v>0</v>
      </c>
      <c r="I8" s="495">
        <f t="shared" si="0"/>
        <v>877875.43099999998</v>
      </c>
    </row>
    <row r="9" spans="1:9" ht="15" x14ac:dyDescent="0.25">
      <c r="A9" s="390">
        <v>210008</v>
      </c>
      <c r="B9" s="493" t="s">
        <v>137</v>
      </c>
      <c r="C9" s="391">
        <f>'DME-NSP-all'!C9</f>
        <v>4963684.4478655607</v>
      </c>
      <c r="D9" s="494">
        <f>'DME-NSP-all'!D9</f>
        <v>628565</v>
      </c>
      <c r="E9" s="494">
        <f>'DME-NSP-all'!E9</f>
        <v>628560</v>
      </c>
      <c r="F9" s="592">
        <v>631650.50735000009</v>
      </c>
      <c r="G9" s="391">
        <f>'Charity in Rates'!C9</f>
        <v>25572579</v>
      </c>
      <c r="H9" s="391">
        <v>0</v>
      </c>
      <c r="I9" s="495">
        <f t="shared" si="0"/>
        <v>32425038.955215558</v>
      </c>
    </row>
    <row r="10" spans="1:9" ht="15" x14ac:dyDescent="0.25">
      <c r="A10" s="390">
        <v>210009</v>
      </c>
      <c r="B10" s="493" t="s">
        <v>144</v>
      </c>
      <c r="C10" s="391">
        <f>'DME-NSP-all'!C10</f>
        <v>141550749.0663273</v>
      </c>
      <c r="D10" s="494">
        <f>'DME-NSP-all'!D10</f>
        <v>2832180.125</v>
      </c>
      <c r="E10" s="494">
        <f>'DME-NSP-all'!E10</f>
        <v>2832180</v>
      </c>
      <c r="F10" s="592">
        <v>6298293.0487500001</v>
      </c>
      <c r="G10" s="391">
        <f>'Charity in Rates'!C10</f>
        <v>58936200</v>
      </c>
      <c r="H10" s="391">
        <v>0</v>
      </c>
      <c r="I10" s="495">
        <f t="shared" si="0"/>
        <v>212449602.24007732</v>
      </c>
    </row>
    <row r="11" spans="1:9" ht="15" x14ac:dyDescent="0.25">
      <c r="A11" s="390">
        <v>210011</v>
      </c>
      <c r="B11" s="493" t="s">
        <v>615</v>
      </c>
      <c r="C11" s="391">
        <f>'DME-NSP-all'!C11</f>
        <v>6889024.0712117692</v>
      </c>
      <c r="D11" s="494">
        <f>'DME-NSP-all'!D11</f>
        <v>472142.60000000003</v>
      </c>
      <c r="E11" s="494">
        <f>'DME-NSP-all'!E11</f>
        <v>472140</v>
      </c>
      <c r="F11" s="592">
        <v>1003671.2157000001</v>
      </c>
      <c r="G11" s="391">
        <f>'Charity in Rates'!C11</f>
        <v>15110119.090000002</v>
      </c>
      <c r="H11" s="391">
        <v>0</v>
      </c>
      <c r="I11" s="495">
        <f t="shared" si="0"/>
        <v>23947096.976911768</v>
      </c>
    </row>
    <row r="12" spans="1:9" ht="15" x14ac:dyDescent="0.25">
      <c r="A12" s="390">
        <v>210012</v>
      </c>
      <c r="B12" s="493" t="s">
        <v>580</v>
      </c>
      <c r="C12" s="391">
        <f>'DME-NSP-all'!C12</f>
        <v>19852029.445505302</v>
      </c>
      <c r="D12" s="494">
        <f>'DME-NSP-all'!D12</f>
        <v>968801.15800000005</v>
      </c>
      <c r="E12" s="494">
        <f>'DME-NSP-all'!E12</f>
        <v>968796</v>
      </c>
      <c r="F12" s="592">
        <v>1785127.6786500001</v>
      </c>
      <c r="G12" s="391">
        <f>'Charity in Rates'!C12</f>
        <v>14180752.130000001</v>
      </c>
      <c r="H12" s="391">
        <v>7344479</v>
      </c>
      <c r="I12" s="495">
        <f t="shared" si="0"/>
        <v>45099985.4121553</v>
      </c>
    </row>
    <row r="13" spans="1:9" ht="15" x14ac:dyDescent="0.25">
      <c r="A13" s="390">
        <v>210015</v>
      </c>
      <c r="B13" s="493" t="s">
        <v>547</v>
      </c>
      <c r="C13" s="391">
        <f>'DME-NSP-all'!C13</f>
        <v>10241154.929020939</v>
      </c>
      <c r="D13" s="494">
        <f>'DME-NSP-all'!D13</f>
        <v>609274.99400000006</v>
      </c>
      <c r="E13" s="494">
        <f>'DME-NSP-all'!E13</f>
        <v>609276</v>
      </c>
      <c r="F13" s="592">
        <v>644337.47564999992</v>
      </c>
      <c r="G13" s="391">
        <f>'Charity in Rates'!C13</f>
        <v>18457287.919999998</v>
      </c>
      <c r="H13" s="391">
        <v>0</v>
      </c>
      <c r="I13" s="495">
        <f t="shared" si="0"/>
        <v>30561331.318670936</v>
      </c>
    </row>
    <row r="14" spans="1:9" ht="15" x14ac:dyDescent="0.25">
      <c r="A14" s="390">
        <v>210016</v>
      </c>
      <c r="B14" s="493" t="s">
        <v>548</v>
      </c>
      <c r="C14" s="391">
        <f>'DME-NSP-all'!C14</f>
        <v>0</v>
      </c>
      <c r="D14" s="494">
        <f>'DME-NSP-all'!D14</f>
        <v>352793.52400000003</v>
      </c>
      <c r="E14" s="494">
        <f>'DME-NSP-all'!E14</f>
        <v>352788</v>
      </c>
      <c r="F14" s="592">
        <v>0</v>
      </c>
      <c r="G14" s="391">
        <f>'Charity in Rates'!C14</f>
        <v>7357467.6699999999</v>
      </c>
      <c r="H14" s="391">
        <v>0</v>
      </c>
      <c r="I14" s="495">
        <f t="shared" si="0"/>
        <v>8063049.1940000001</v>
      </c>
    </row>
    <row r="15" spans="1:9" ht="15" x14ac:dyDescent="0.25">
      <c r="A15" s="390">
        <v>210017</v>
      </c>
      <c r="B15" s="493" t="s">
        <v>616</v>
      </c>
      <c r="C15" s="391">
        <f>'DME-NSP-all'!C15</f>
        <v>0</v>
      </c>
      <c r="D15" s="494">
        <f>'DME-NSP-all'!D15</f>
        <v>71160.320999999996</v>
      </c>
      <c r="E15" s="494">
        <f>'DME-NSP-all'!E15</f>
        <v>71160</v>
      </c>
      <c r="F15" s="494">
        <v>0</v>
      </c>
      <c r="G15" s="391">
        <f>'Charity in Rates'!C15</f>
        <v>4078069.6436377866</v>
      </c>
      <c r="H15" s="391">
        <v>0</v>
      </c>
      <c r="I15" s="495">
        <f t="shared" si="0"/>
        <v>4220389.9646377861</v>
      </c>
    </row>
    <row r="16" spans="1:9" ht="15" x14ac:dyDescent="0.25">
      <c r="A16" s="390">
        <v>210018</v>
      </c>
      <c r="B16" s="493" t="s">
        <v>550</v>
      </c>
      <c r="C16" s="391">
        <f>'DME-NSP-all'!C16</f>
        <v>0</v>
      </c>
      <c r="D16" s="494">
        <f>'DME-NSP-all'!D16</f>
        <v>192883.685</v>
      </c>
      <c r="E16" s="494">
        <f>'DME-NSP-all'!E16</f>
        <v>192888</v>
      </c>
      <c r="F16" s="494">
        <v>0</v>
      </c>
      <c r="G16" s="391">
        <f>'Charity in Rates'!C16</f>
        <v>6420791.2400000002</v>
      </c>
      <c r="H16" s="391">
        <v>0</v>
      </c>
      <c r="I16" s="495">
        <f t="shared" si="0"/>
        <v>6806562.9249999998</v>
      </c>
    </row>
    <row r="17" spans="1:9" ht="15" x14ac:dyDescent="0.25">
      <c r="A17" s="390">
        <v>210019</v>
      </c>
      <c r="B17" s="493" t="s">
        <v>551</v>
      </c>
      <c r="C17" s="391">
        <f>'DME-NSP-all'!C17</f>
        <v>10875500</v>
      </c>
      <c r="D17" s="494">
        <f>'DME-NSP-all'!D17</f>
        <v>525051.71799999999</v>
      </c>
      <c r="E17" s="494">
        <f>'DME-NSP-all'!E17</f>
        <v>519264</v>
      </c>
      <c r="F17" s="592">
        <v>1636427.25</v>
      </c>
      <c r="G17" s="391">
        <f>'Charity in Rates'!C17</f>
        <v>13170300</v>
      </c>
      <c r="H17" s="391">
        <v>0</v>
      </c>
      <c r="I17" s="495">
        <f t="shared" si="0"/>
        <v>26726542.968000002</v>
      </c>
    </row>
    <row r="18" spans="1:9" ht="15" x14ac:dyDescent="0.25">
      <c r="A18" s="390">
        <v>210022</v>
      </c>
      <c r="B18" s="493" t="s">
        <v>161</v>
      </c>
      <c r="C18" s="391">
        <f>'DME-NSP-all'!C18</f>
        <v>479541.50719999999</v>
      </c>
      <c r="D18" s="494">
        <f>'DME-NSP-all'!D18</f>
        <v>392501.91000000003</v>
      </c>
      <c r="E18" s="494">
        <f>'DME-NSP-all'!E18</f>
        <v>392496</v>
      </c>
      <c r="F18" s="592">
        <v>0</v>
      </c>
      <c r="G18" s="391">
        <f>'Charity in Rates'!C18</f>
        <v>8728792.0000000019</v>
      </c>
      <c r="H18" s="391">
        <v>0</v>
      </c>
      <c r="I18" s="495">
        <f t="shared" si="0"/>
        <v>9993331.4172000028</v>
      </c>
    </row>
    <row r="19" spans="1:9" ht="15" x14ac:dyDescent="0.25">
      <c r="A19" s="390">
        <v>210023</v>
      </c>
      <c r="B19" s="493" t="s">
        <v>552</v>
      </c>
      <c r="C19" s="391">
        <f>'DME-NSP-all'!C19</f>
        <v>8116362.599235516</v>
      </c>
      <c r="D19" s="494">
        <f>'DME-NSP-all'!D19</f>
        <v>724138.5</v>
      </c>
      <c r="E19" s="494">
        <f>'DME-NSP-all'!E19</f>
        <v>724140</v>
      </c>
      <c r="F19" s="494">
        <v>0</v>
      </c>
      <c r="G19" s="391">
        <f>'Charity in Rates'!C19</f>
        <v>4392498.8599999994</v>
      </c>
      <c r="H19" s="391">
        <v>0</v>
      </c>
      <c r="I19" s="495">
        <f t="shared" si="0"/>
        <v>13957139.959235515</v>
      </c>
    </row>
    <row r="20" spans="1:9" ht="15" x14ac:dyDescent="0.25">
      <c r="A20" s="390">
        <v>210024</v>
      </c>
      <c r="B20" s="493" t="s">
        <v>132</v>
      </c>
      <c r="C20" s="391">
        <f>'DME-NSP-all'!C20</f>
        <v>10424150.521398066</v>
      </c>
      <c r="D20" s="494">
        <f>'DME-NSP-all'!D20</f>
        <v>442852.891</v>
      </c>
      <c r="E20" s="494">
        <f>'DME-NSP-all'!E20</f>
        <v>442848</v>
      </c>
      <c r="F20" s="592">
        <v>484129.28859999997</v>
      </c>
      <c r="G20" s="391">
        <f>'Charity in Rates'!C20</f>
        <v>10323672.640000001</v>
      </c>
      <c r="H20" s="391">
        <v>0</v>
      </c>
      <c r="I20" s="495">
        <f t="shared" si="0"/>
        <v>22117653.340998068</v>
      </c>
    </row>
    <row r="21" spans="1:9" ht="15" x14ac:dyDescent="0.25">
      <c r="A21" s="390">
        <v>210027</v>
      </c>
      <c r="B21" s="493" t="s">
        <v>553</v>
      </c>
      <c r="C21" s="391">
        <f>'DME-NSP-all'!C21</f>
        <v>0</v>
      </c>
      <c r="D21" s="494">
        <f>'DME-NSP-all'!D21</f>
        <v>367681.7</v>
      </c>
      <c r="E21" s="494">
        <f>'DME-NSP-all'!E21</f>
        <v>367680</v>
      </c>
      <c r="F21" s="592">
        <v>1125419.5</v>
      </c>
      <c r="G21" s="391">
        <f>'Charity in Rates'!C21</f>
        <v>14882200</v>
      </c>
      <c r="H21" s="391">
        <v>0</v>
      </c>
      <c r="I21" s="495">
        <f t="shared" si="0"/>
        <v>16742981.199999999</v>
      </c>
    </row>
    <row r="22" spans="1:9" ht="15" x14ac:dyDescent="0.25">
      <c r="A22" s="390">
        <v>210028</v>
      </c>
      <c r="B22" s="493" t="s">
        <v>451</v>
      </c>
      <c r="C22" s="391">
        <f>'DME-NSP-all'!C22</f>
        <v>0</v>
      </c>
      <c r="D22" s="494">
        <f>'DME-NSP-all'!D22</f>
        <v>204364.19400000002</v>
      </c>
      <c r="E22" s="494">
        <f>'DME-NSP-all'!E22</f>
        <v>204360</v>
      </c>
      <c r="F22" s="592">
        <v>271051.14425000001</v>
      </c>
      <c r="G22" s="391">
        <f>'Charity in Rates'!C22</f>
        <v>5530383.4699999997</v>
      </c>
      <c r="H22" s="391">
        <v>0</v>
      </c>
      <c r="I22" s="495">
        <f t="shared" si="0"/>
        <v>6210158.8082499998</v>
      </c>
    </row>
    <row r="23" spans="1:9" ht="15" x14ac:dyDescent="0.25">
      <c r="A23" s="390">
        <v>210029</v>
      </c>
      <c r="B23" s="493" t="s">
        <v>554</v>
      </c>
      <c r="C23" s="391">
        <f>'DME-NSP-all'!C23</f>
        <v>29452246.96395386</v>
      </c>
      <c r="D23" s="494">
        <f>'DME-NSP-all'!D23</f>
        <v>778281.04099999997</v>
      </c>
      <c r="E23" s="494">
        <f>'DME-NSP-all'!E23</f>
        <v>778284</v>
      </c>
      <c r="F23" s="592">
        <v>1808885.6554</v>
      </c>
      <c r="G23" s="391">
        <f>'Charity in Rates'!C23</f>
        <v>24377000</v>
      </c>
      <c r="H23" s="391">
        <v>6737729</v>
      </c>
      <c r="I23" s="495">
        <f t="shared" si="0"/>
        <v>63932426.660353862</v>
      </c>
    </row>
    <row r="24" spans="1:9" ht="15" x14ac:dyDescent="0.25">
      <c r="A24" s="390">
        <v>210030</v>
      </c>
      <c r="B24" s="493" t="s">
        <v>555</v>
      </c>
      <c r="C24" s="391">
        <f>'DME-NSP-all'!C24</f>
        <v>0</v>
      </c>
      <c r="D24" s="494">
        <f>'DME-NSP-all'!D24</f>
        <v>43464.474999999999</v>
      </c>
      <c r="E24" s="494">
        <f>'DME-NSP-all'!E24</f>
        <v>54348</v>
      </c>
      <c r="F24" s="494">
        <v>0</v>
      </c>
      <c r="G24" s="391">
        <f>'Charity in Rates'!C24</f>
        <v>605000</v>
      </c>
      <c r="H24" s="391">
        <v>0</v>
      </c>
      <c r="I24" s="495">
        <f t="shared" si="0"/>
        <v>702812.47499999998</v>
      </c>
    </row>
    <row r="25" spans="1:9" ht="15" x14ac:dyDescent="0.25">
      <c r="A25" s="390">
        <v>210032</v>
      </c>
      <c r="B25" s="493" t="s">
        <v>205</v>
      </c>
      <c r="C25" s="391">
        <f>'DME-NSP-all'!C25</f>
        <v>0</v>
      </c>
      <c r="D25" s="494">
        <f>'DME-NSP-all'!D25</f>
        <v>181753.068</v>
      </c>
      <c r="E25" s="494">
        <f>'DME-NSP-all'!E25</f>
        <v>181752</v>
      </c>
      <c r="F25" s="494">
        <v>0</v>
      </c>
      <c r="G25" s="391">
        <f>'Charity in Rates'!C25</f>
        <v>2318500</v>
      </c>
      <c r="H25" s="391">
        <v>1005692</v>
      </c>
      <c r="I25" s="495">
        <f t="shared" si="0"/>
        <v>3687697.068</v>
      </c>
    </row>
    <row r="26" spans="1:9" ht="15" x14ac:dyDescent="0.25">
      <c r="A26" s="390">
        <v>210033</v>
      </c>
      <c r="B26" s="493" t="s">
        <v>556</v>
      </c>
      <c r="C26" s="391">
        <f>'DME-NSP-all'!C26</f>
        <v>0</v>
      </c>
      <c r="D26" s="494">
        <f>'DME-NSP-all'!D26</f>
        <v>258148.44700000001</v>
      </c>
      <c r="E26" s="494">
        <f>'DME-NSP-all'!E26</f>
        <v>258144</v>
      </c>
      <c r="F26" s="592">
        <v>268909.41269999999</v>
      </c>
      <c r="G26" s="391">
        <f>'Charity in Rates'!C26</f>
        <v>3256036.76</v>
      </c>
      <c r="H26" s="391">
        <v>0</v>
      </c>
      <c r="I26" s="495">
        <f t="shared" si="0"/>
        <v>4041238.6196999997</v>
      </c>
    </row>
    <row r="27" spans="1:9" ht="15" x14ac:dyDescent="0.25">
      <c r="A27" s="390">
        <v>210034</v>
      </c>
      <c r="B27" s="493" t="s">
        <v>557</v>
      </c>
      <c r="C27" s="391">
        <f>'DME-NSP-all'!C27</f>
        <v>1170377.0037773747</v>
      </c>
      <c r="D27" s="494">
        <f>'DME-NSP-all'!D27</f>
        <v>201748.41700000002</v>
      </c>
      <c r="E27" s="494">
        <f>'DME-NSP-all'!E27</f>
        <v>201744</v>
      </c>
      <c r="F27" s="592">
        <v>212963.75325000001</v>
      </c>
      <c r="G27" s="391">
        <f>'Charity in Rates'!C27</f>
        <v>9906516.5599999987</v>
      </c>
      <c r="H27" s="391">
        <v>0</v>
      </c>
      <c r="I27" s="495">
        <f t="shared" si="0"/>
        <v>11693349.734027375</v>
      </c>
    </row>
    <row r="28" spans="1:9" ht="15" x14ac:dyDescent="0.25">
      <c r="A28" s="390">
        <v>210035</v>
      </c>
      <c r="B28" s="493" t="s">
        <v>558</v>
      </c>
      <c r="C28" s="391">
        <f>'DME-NSP-all'!C28</f>
        <v>0</v>
      </c>
      <c r="D28" s="494">
        <f>'DME-NSP-all'!D28</f>
        <v>175776.45</v>
      </c>
      <c r="E28" s="494">
        <f>'DME-NSP-all'!E28</f>
        <v>175776</v>
      </c>
      <c r="F28" s="592">
        <v>403994.5</v>
      </c>
      <c r="G28" s="391">
        <f>'Charity in Rates'!C28</f>
        <v>2754000</v>
      </c>
      <c r="H28" s="391">
        <v>0</v>
      </c>
      <c r="I28" s="495">
        <f t="shared" si="0"/>
        <v>3509546.95</v>
      </c>
    </row>
    <row r="29" spans="1:9" ht="15" x14ac:dyDescent="0.25">
      <c r="A29" s="390">
        <v>210037</v>
      </c>
      <c r="B29" s="493" t="s">
        <v>559</v>
      </c>
      <c r="C29" s="391">
        <f>'DME-NSP-all'!C29</f>
        <v>150588</v>
      </c>
      <c r="D29" s="494">
        <f>'DME-NSP-all'!D29</f>
        <v>285433.473</v>
      </c>
      <c r="E29" s="494">
        <f>'DME-NSP-all'!E29</f>
        <v>285432</v>
      </c>
      <c r="F29" s="494">
        <v>0</v>
      </c>
      <c r="G29" s="391">
        <f>'Charity in Rates'!C29</f>
        <v>4626000</v>
      </c>
      <c r="H29" s="391">
        <v>2510462</v>
      </c>
      <c r="I29" s="495">
        <f t="shared" si="0"/>
        <v>7857915.4730000002</v>
      </c>
    </row>
    <row r="30" spans="1:9" ht="15" x14ac:dyDescent="0.25">
      <c r="A30" s="390">
        <v>210038</v>
      </c>
      <c r="B30" s="493" t="s">
        <v>560</v>
      </c>
      <c r="C30" s="391">
        <f>'DME-NSP-all'!C30</f>
        <v>3631983.9351269528</v>
      </c>
      <c r="D30" s="494">
        <f>'DME-NSP-all'!D30</f>
        <v>245010.32500000001</v>
      </c>
      <c r="E30" s="494">
        <f>'DME-NSP-all'!E30</f>
        <v>245016</v>
      </c>
      <c r="F30" s="592">
        <v>1881709.4748499999</v>
      </c>
      <c r="G30" s="391">
        <f>'Charity in Rates'!C30</f>
        <v>4181000</v>
      </c>
      <c r="H30" s="391">
        <v>2809105</v>
      </c>
      <c r="I30" s="495">
        <f t="shared" si="0"/>
        <v>12993824.734976953</v>
      </c>
    </row>
    <row r="31" spans="1:9" ht="15" x14ac:dyDescent="0.25">
      <c r="A31" s="390">
        <v>210039</v>
      </c>
      <c r="B31" s="493" t="s">
        <v>483</v>
      </c>
      <c r="C31" s="391">
        <f>'DME-NSP-all'!C31</f>
        <v>0</v>
      </c>
      <c r="D31" s="494">
        <f>'DME-NSP-all'!D31</f>
        <v>170683.94</v>
      </c>
      <c r="E31" s="494">
        <f>'DME-NSP-all'!E31</f>
        <v>170688</v>
      </c>
      <c r="F31" s="494">
        <v>0</v>
      </c>
      <c r="G31" s="391">
        <f>'Charity in Rates'!C31</f>
        <v>3148670.0300000003</v>
      </c>
      <c r="H31" s="391">
        <v>0</v>
      </c>
      <c r="I31" s="495">
        <f t="shared" si="0"/>
        <v>3490041.97</v>
      </c>
    </row>
    <row r="32" spans="1:9" ht="15" x14ac:dyDescent="0.25">
      <c r="A32" s="390">
        <v>210040</v>
      </c>
      <c r="B32" s="493" t="s">
        <v>561</v>
      </c>
      <c r="C32" s="391">
        <f>'DME-NSP-all'!C32</f>
        <v>0</v>
      </c>
      <c r="D32" s="494">
        <f>'DME-NSP-all'!D32</f>
        <v>301664.52400000003</v>
      </c>
      <c r="E32" s="494">
        <f>'DME-NSP-all'!E32</f>
        <v>301668</v>
      </c>
      <c r="F32" s="592">
        <v>309395.63589999999</v>
      </c>
      <c r="G32" s="391">
        <f>'Charity in Rates'!C32</f>
        <v>4652036</v>
      </c>
      <c r="H32" s="391">
        <v>0</v>
      </c>
      <c r="I32" s="495">
        <f t="shared" si="0"/>
        <v>5564764.1599000003</v>
      </c>
    </row>
    <row r="33" spans="1:9" ht="15" x14ac:dyDescent="0.25">
      <c r="A33" s="390">
        <v>210043</v>
      </c>
      <c r="B33" s="493" t="s">
        <v>562</v>
      </c>
      <c r="C33" s="391">
        <f>'DME-NSP-all'!C33</f>
        <v>589257.09</v>
      </c>
      <c r="D33" s="494">
        <f>'DME-NSP-all'!D33</f>
        <v>514054.37300000002</v>
      </c>
      <c r="E33" s="494">
        <f>'DME-NSP-all'!E33</f>
        <v>514056</v>
      </c>
      <c r="F33" s="494">
        <v>0</v>
      </c>
      <c r="G33" s="391">
        <f>'Charity in Rates'!C33</f>
        <v>6370000</v>
      </c>
      <c r="H33" s="391">
        <v>0</v>
      </c>
      <c r="I33" s="495">
        <f t="shared" si="0"/>
        <v>7987367.4629999995</v>
      </c>
    </row>
    <row r="34" spans="1:9" ht="15" x14ac:dyDescent="0.25">
      <c r="A34" s="390">
        <v>210044</v>
      </c>
      <c r="B34" s="493" t="s">
        <v>213</v>
      </c>
      <c r="C34" s="391">
        <f>'DME-NSP-all'!C34</f>
        <v>7811271.4393813927</v>
      </c>
      <c r="D34" s="494">
        <f>'DME-NSP-all'!D34</f>
        <v>495095.02</v>
      </c>
      <c r="E34" s="494">
        <f>'DME-NSP-all'!E34</f>
        <v>495096</v>
      </c>
      <c r="F34" s="494">
        <v>550296.83994999994</v>
      </c>
      <c r="G34" s="391">
        <f>'Charity in Rates'!C34</f>
        <v>3403027</v>
      </c>
      <c r="H34" s="391">
        <v>0</v>
      </c>
      <c r="I34" s="495">
        <f t="shared" si="0"/>
        <v>12754786.299331393</v>
      </c>
    </row>
    <row r="35" spans="1:9" ht="15" x14ac:dyDescent="0.25">
      <c r="A35" s="390">
        <v>210045</v>
      </c>
      <c r="B35" s="493" t="s">
        <v>215</v>
      </c>
      <c r="C35" s="391">
        <f>'DME-NSP-all'!C35</f>
        <v>0</v>
      </c>
      <c r="D35" s="494">
        <f>'DME-NSP-all'!D35</f>
        <v>5787.875</v>
      </c>
      <c r="E35" s="494">
        <f>'DME-NSP-all'!E35</f>
        <v>5784</v>
      </c>
      <c r="F35" s="494">
        <v>0</v>
      </c>
      <c r="G35" s="391">
        <f>'Charity in Rates'!C35</f>
        <v>177500</v>
      </c>
      <c r="H35" s="391">
        <v>0</v>
      </c>
      <c r="I35" s="495">
        <f t="shared" si="0"/>
        <v>189071.875</v>
      </c>
    </row>
    <row r="36" spans="1:9" ht="15" x14ac:dyDescent="0.25">
      <c r="A36" s="390">
        <v>210048</v>
      </c>
      <c r="B36" s="493" t="s">
        <v>563</v>
      </c>
      <c r="C36" s="391">
        <f>'DME-NSP-all'!C36</f>
        <v>0</v>
      </c>
      <c r="D36" s="494">
        <f>'DME-NSP-all'!D36</f>
        <v>344977.08</v>
      </c>
      <c r="E36" s="494">
        <f>'DME-NSP-all'!E36</f>
        <v>344976</v>
      </c>
      <c r="F36" s="494">
        <v>959817.98355</v>
      </c>
      <c r="G36" s="391">
        <f>'Charity in Rates'!C36</f>
        <v>8132000</v>
      </c>
      <c r="H36" s="391">
        <v>0</v>
      </c>
      <c r="I36" s="495">
        <f t="shared" si="0"/>
        <v>9781771.0635499991</v>
      </c>
    </row>
    <row r="37" spans="1:9" ht="15" x14ac:dyDescent="0.25">
      <c r="A37" s="390">
        <v>210049</v>
      </c>
      <c r="B37" s="493" t="s">
        <v>564</v>
      </c>
      <c r="C37" s="391">
        <f>'DME-NSP-all'!C37</f>
        <v>0</v>
      </c>
      <c r="D37" s="494">
        <f>'DME-NSP-all'!D37</f>
        <v>366388.84</v>
      </c>
      <c r="E37" s="494">
        <f>'DME-NSP-all'!E37</f>
        <v>366384</v>
      </c>
      <c r="F37" s="494">
        <v>0</v>
      </c>
      <c r="G37" s="391">
        <f>'Charity in Rates'!C37</f>
        <v>3188000</v>
      </c>
      <c r="H37" s="391">
        <v>0</v>
      </c>
      <c r="I37" s="495">
        <f t="shared" si="0"/>
        <v>3920772.84</v>
      </c>
    </row>
    <row r="38" spans="1:9" ht="15" x14ac:dyDescent="0.25">
      <c r="A38" s="390">
        <v>210051</v>
      </c>
      <c r="B38" s="493" t="s">
        <v>565</v>
      </c>
      <c r="C38" s="391">
        <f>'DME-NSP-all'!C38</f>
        <v>0</v>
      </c>
      <c r="D38" s="494">
        <f>'DME-NSP-all'!D38</f>
        <v>263081</v>
      </c>
      <c r="E38" s="494">
        <f>'DME-NSP-all'!E38</f>
        <v>263076</v>
      </c>
      <c r="F38" s="494">
        <v>372137.87609999999</v>
      </c>
      <c r="G38" s="391">
        <f>'Charity in Rates'!C38</f>
        <v>15410045.710000001</v>
      </c>
      <c r="H38" s="391">
        <v>0</v>
      </c>
      <c r="I38" s="495">
        <f t="shared" si="0"/>
        <v>16308340.586100001</v>
      </c>
    </row>
    <row r="39" spans="1:9" ht="15" x14ac:dyDescent="0.25">
      <c r="A39" s="390">
        <v>210056</v>
      </c>
      <c r="B39" s="496" t="s">
        <v>227</v>
      </c>
      <c r="C39" s="391">
        <f>'DME-NSP-all'!C39</f>
        <v>2413642.1463823826</v>
      </c>
      <c r="D39" s="494">
        <f>'DME-NSP-all'!D39</f>
        <v>290128.587</v>
      </c>
      <c r="E39" s="494">
        <f>'DME-NSP-all'!E39</f>
        <v>290124</v>
      </c>
      <c r="F39" s="494">
        <v>307322.96105000004</v>
      </c>
      <c r="G39" s="391">
        <f>'Charity in Rates'!C39</f>
        <v>9833762.040000001</v>
      </c>
      <c r="H39" s="391">
        <v>0</v>
      </c>
      <c r="I39" s="495">
        <f t="shared" si="0"/>
        <v>13134979.734432384</v>
      </c>
    </row>
    <row r="40" spans="1:9" ht="15" x14ac:dyDescent="0.25">
      <c r="A40" s="390">
        <v>210057</v>
      </c>
      <c r="B40" s="496" t="s">
        <v>566</v>
      </c>
      <c r="C40" s="391">
        <f>'DME-NSP-all'!C40</f>
        <v>0</v>
      </c>
      <c r="D40" s="494">
        <f>'DME-NSP-all'!D40</f>
        <v>507181.03600000002</v>
      </c>
      <c r="E40" s="494">
        <f>'DME-NSP-all'!E40</f>
        <v>507180</v>
      </c>
      <c r="F40" s="494">
        <v>732275.69415</v>
      </c>
      <c r="G40" s="391">
        <f>'Charity in Rates'!C40</f>
        <v>12104066.290000003</v>
      </c>
      <c r="H40" s="391">
        <v>0</v>
      </c>
      <c r="I40" s="495">
        <f t="shared" si="0"/>
        <v>13850703.020150002</v>
      </c>
    </row>
    <row r="41" spans="1:9" ht="15" x14ac:dyDescent="0.25">
      <c r="A41" s="390">
        <v>210058</v>
      </c>
      <c r="B41" s="496" t="s">
        <v>567</v>
      </c>
      <c r="C41" s="391">
        <f>'DME-NSP-all'!C41</f>
        <v>1580466.28</v>
      </c>
      <c r="D41" s="494">
        <f>'DME-NSP-all'!D41</f>
        <v>135127.734</v>
      </c>
      <c r="E41" s="494">
        <f>'DME-NSP-all'!E41</f>
        <v>135132</v>
      </c>
      <c r="F41" s="494">
        <v>0</v>
      </c>
      <c r="G41" s="391">
        <f>'Charity in Rates'!C41</f>
        <v>1357000</v>
      </c>
      <c r="H41" s="391">
        <v>0</v>
      </c>
      <c r="I41" s="495">
        <f t="shared" si="0"/>
        <v>3207726.014</v>
      </c>
    </row>
    <row r="42" spans="1:9" ht="15" x14ac:dyDescent="0.25">
      <c r="A42" s="390">
        <v>210060</v>
      </c>
      <c r="B42" s="496" t="s">
        <v>568</v>
      </c>
      <c r="C42" s="391">
        <f>'DME-NSP-all'!C42</f>
        <v>0</v>
      </c>
      <c r="D42" s="494">
        <f>'DME-NSP-all'!D42</f>
        <v>74115.596000000005</v>
      </c>
      <c r="E42" s="494">
        <f>'DME-NSP-all'!E42</f>
        <v>74112</v>
      </c>
      <c r="F42" s="494">
        <v>443437.54385000002</v>
      </c>
      <c r="G42" s="391">
        <f>'Charity in Rates'!C42</f>
        <v>2483774.9999999995</v>
      </c>
      <c r="H42" s="391">
        <v>0</v>
      </c>
      <c r="I42" s="495">
        <f t="shared" si="0"/>
        <v>3075440.1398499995</v>
      </c>
    </row>
    <row r="43" spans="1:9" ht="15" x14ac:dyDescent="0.25">
      <c r="A43" s="390">
        <v>210061</v>
      </c>
      <c r="B43" s="496" t="s">
        <v>233</v>
      </c>
      <c r="C43" s="391">
        <f>'DME-NSP-all'!C43</f>
        <v>0</v>
      </c>
      <c r="D43" s="494">
        <f>'DME-NSP-all'!D43</f>
        <v>124940.91500000001</v>
      </c>
      <c r="E43" s="494">
        <f>'DME-NSP-all'!E43</f>
        <v>124944</v>
      </c>
      <c r="F43" s="494">
        <v>545475.75</v>
      </c>
      <c r="G43" s="391">
        <f>'Charity in Rates'!C43</f>
        <v>871530.79</v>
      </c>
      <c r="H43" s="391">
        <v>0</v>
      </c>
      <c r="I43" s="495">
        <f t="shared" si="0"/>
        <v>1666891.4550000001</v>
      </c>
    </row>
    <row r="44" spans="1:9" ht="15" x14ac:dyDescent="0.25">
      <c r="A44" s="390">
        <v>210062</v>
      </c>
      <c r="B44" s="496" t="s">
        <v>506</v>
      </c>
      <c r="C44" s="391">
        <f>'DME-NSP-all'!C44</f>
        <v>0</v>
      </c>
      <c r="D44" s="494">
        <f>'DME-NSP-all'!D44</f>
        <v>299185.641</v>
      </c>
      <c r="E44" s="494">
        <f>'DME-NSP-all'!E44</f>
        <v>299184</v>
      </c>
      <c r="F44" s="494">
        <v>2356962.085</v>
      </c>
      <c r="G44" s="391">
        <f>'Charity in Rates'!C44</f>
        <v>10205335.66</v>
      </c>
      <c r="H44" s="391">
        <v>0</v>
      </c>
      <c r="I44" s="495">
        <f t="shared" si="0"/>
        <v>13160667.386</v>
      </c>
    </row>
    <row r="45" spans="1:9" ht="15" x14ac:dyDescent="0.25">
      <c r="A45" s="390">
        <v>210063</v>
      </c>
      <c r="B45" s="496" t="s">
        <v>569</v>
      </c>
      <c r="C45" s="391">
        <f>'DME-NSP-all'!C45</f>
        <v>0</v>
      </c>
      <c r="D45" s="494">
        <f>'DME-NSP-all'!D45</f>
        <v>431502.93300000002</v>
      </c>
      <c r="E45" s="494">
        <f>'DME-NSP-all'!E45</f>
        <v>431508</v>
      </c>
      <c r="F45" s="494">
        <v>446826.12229999999</v>
      </c>
      <c r="G45" s="391">
        <f>'Charity in Rates'!C45</f>
        <v>5012784.78</v>
      </c>
      <c r="H45" s="391">
        <v>0</v>
      </c>
      <c r="I45" s="495">
        <f t="shared" si="0"/>
        <v>6322621.8353000004</v>
      </c>
    </row>
    <row r="46" spans="1:9" ht="15" x14ac:dyDescent="0.25">
      <c r="A46" s="390">
        <v>210064</v>
      </c>
      <c r="B46" s="496" t="s">
        <v>570</v>
      </c>
      <c r="C46" s="391">
        <f>'DME-NSP-all'!C46</f>
        <v>0</v>
      </c>
      <c r="D46" s="494">
        <f>'DME-NSP-all'!D46</f>
        <v>74237.915000000008</v>
      </c>
      <c r="E46" s="494">
        <f>'DME-NSP-all'!E46</f>
        <v>74232</v>
      </c>
      <c r="F46" s="494">
        <v>0</v>
      </c>
      <c r="G46" s="391">
        <f>'Charity in Rates'!C46</f>
        <v>2070826.0300000003</v>
      </c>
      <c r="H46" s="391">
        <v>0</v>
      </c>
      <c r="I46" s="495">
        <f t="shared" si="0"/>
        <v>2219295.9450000003</v>
      </c>
    </row>
    <row r="47" spans="1:9" ht="15" x14ac:dyDescent="0.25">
      <c r="A47" s="390">
        <v>210065</v>
      </c>
      <c r="B47" s="496" t="s">
        <v>508</v>
      </c>
      <c r="C47" s="391">
        <f>'DME-NSP-all'!C47</f>
        <v>0</v>
      </c>
      <c r="D47" s="494">
        <f>'DME-NSP-all'!D47</f>
        <v>141903.9</v>
      </c>
      <c r="E47" s="494">
        <f>'DME-NSP-all'!E47</f>
        <v>141900</v>
      </c>
      <c r="F47" s="494">
        <v>0</v>
      </c>
      <c r="G47" s="391">
        <f>'Charity in Rates'!C47</f>
        <v>6240517.0691684578</v>
      </c>
      <c r="H47" s="391">
        <v>0</v>
      </c>
      <c r="I47" s="495">
        <f t="shared" si="0"/>
        <v>6524320.9691684581</v>
      </c>
    </row>
    <row r="48" spans="1:9" ht="15" x14ac:dyDescent="0.25">
      <c r="A48" s="390">
        <v>213300</v>
      </c>
      <c r="B48" s="496" t="s">
        <v>193</v>
      </c>
      <c r="C48" s="391">
        <f>'DME-NSP-all'!C48</f>
        <v>0</v>
      </c>
      <c r="D48" s="391">
        <f>'DME-NSP-all'!D48</f>
        <v>60325.936000000002</v>
      </c>
      <c r="E48" s="391">
        <f>'DME-NSP-all'!E48</f>
        <v>0</v>
      </c>
      <c r="F48" s="494">
        <v>0</v>
      </c>
      <c r="G48" s="391">
        <f>'Charity in Rates'!C48</f>
        <v>107672.69000000002</v>
      </c>
      <c r="H48" s="391">
        <v>0</v>
      </c>
      <c r="I48" s="495">
        <f t="shared" si="0"/>
        <v>167998.62600000002</v>
      </c>
    </row>
    <row r="49" spans="1:9" ht="15" x14ac:dyDescent="0.25">
      <c r="A49" s="390">
        <v>214000</v>
      </c>
      <c r="B49" s="496" t="s">
        <v>195</v>
      </c>
      <c r="C49" s="391">
        <f>'DME-NSP-all'!C49</f>
        <v>2391274.1</v>
      </c>
      <c r="D49" s="391">
        <f>'DME-NSP-all'!D49</f>
        <v>166177.984</v>
      </c>
      <c r="E49" s="391">
        <f>'DME-NSP-all'!E49</f>
        <v>0</v>
      </c>
      <c r="F49" s="494">
        <v>0</v>
      </c>
      <c r="G49" s="391">
        <f>'Charity in Rates'!C49</f>
        <v>7956432.5200000005</v>
      </c>
      <c r="H49" s="391">
        <v>0</v>
      </c>
      <c r="I49" s="495">
        <f t="shared" si="0"/>
        <v>10513884.604</v>
      </c>
    </row>
    <row r="50" spans="1:9" ht="15" x14ac:dyDescent="0.25">
      <c r="A50" s="390">
        <v>214020</v>
      </c>
      <c r="B50" s="496" t="s">
        <v>532</v>
      </c>
      <c r="C50" s="391">
        <f>'DME-NSP-all'!C50</f>
        <v>0</v>
      </c>
      <c r="D50" s="391">
        <f>'DME-NSP-all'!D50</f>
        <v>9168.5</v>
      </c>
      <c r="E50" s="391">
        <f>'DME-NSP-all'!E50</f>
        <v>0</v>
      </c>
      <c r="F50" s="494">
        <v>0</v>
      </c>
      <c r="G50" s="391">
        <f>'Charity in Rates'!C50</f>
        <v>88700</v>
      </c>
      <c r="H50" s="391">
        <v>0</v>
      </c>
      <c r="I50" s="495">
        <f t="shared" si="0"/>
        <v>97868.5</v>
      </c>
    </row>
    <row r="51" spans="1:9" ht="15" x14ac:dyDescent="0.25">
      <c r="A51" s="390">
        <v>213029</v>
      </c>
      <c r="B51" s="496" t="s">
        <v>573</v>
      </c>
      <c r="C51" s="391">
        <f>'DME-NSP-all'!C51</f>
        <v>0</v>
      </c>
      <c r="D51" s="391">
        <f>'DME-NSP-all'!D51</f>
        <v>53786.53</v>
      </c>
      <c r="E51" s="391">
        <f>'DME-NSP-all'!E51</f>
        <v>0</v>
      </c>
      <c r="F51" s="494">
        <v>0</v>
      </c>
      <c r="G51" s="391">
        <f>'Charity in Rates'!C51</f>
        <v>0</v>
      </c>
      <c r="H51" s="391">
        <v>0</v>
      </c>
      <c r="I51" s="495">
        <f t="shared" si="0"/>
        <v>53786.53</v>
      </c>
    </row>
    <row r="52" spans="1:9" ht="15" x14ac:dyDescent="0.2">
      <c r="A52" s="612" t="s">
        <v>167</v>
      </c>
      <c r="B52" s="613"/>
      <c r="C52" s="497">
        <f t="shared" ref="C52:G52" si="1">SUM(C3:C51)</f>
        <v>443366447.28424925</v>
      </c>
      <c r="D52" s="497">
        <f>SUM(D3:D51)</f>
        <v>19502091.991999999</v>
      </c>
      <c r="E52" s="497">
        <f t="shared" si="1"/>
        <v>19217700</v>
      </c>
      <c r="F52" s="497">
        <f t="shared" si="1"/>
        <v>34080988.693550006</v>
      </c>
      <c r="G52" s="497">
        <f t="shared" si="1"/>
        <v>449847380.030083</v>
      </c>
      <c r="H52" s="497">
        <f>SUM(H3:H51)</f>
        <v>22784861</v>
      </c>
      <c r="I52" s="497">
        <f>SUM(C52:H52)</f>
        <v>988799468.99988222</v>
      </c>
    </row>
    <row r="53" spans="1:9" x14ac:dyDescent="0.2">
      <c r="A53" s="498"/>
    </row>
    <row r="54" spans="1:9" x14ac:dyDescent="0.2">
      <c r="G54" s="81"/>
      <c r="H54" s="81"/>
    </row>
    <row r="55" spans="1:9" x14ac:dyDescent="0.2">
      <c r="C55" s="499"/>
    </row>
    <row r="56" spans="1:9" x14ac:dyDescent="0.2">
      <c r="C56" s="499"/>
    </row>
    <row r="57" spans="1:9" x14ac:dyDescent="0.2">
      <c r="C57" s="499"/>
    </row>
  </sheetData>
  <mergeCells count="1">
    <mergeCell ref="A52:B52"/>
  </mergeCells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4A48-EB9F-4DBA-B2E3-1A8F5D1ABB15}">
  <sheetPr codeName="Sheet14">
    <tabColor theme="7" tint="-0.249977111117893"/>
    <pageSetUpPr fitToPage="1"/>
  </sheetPr>
  <dimension ref="A1:J60"/>
  <sheetViews>
    <sheetView topLeftCell="E24" workbookViewId="0">
      <selection activeCell="H57" sqref="H57"/>
    </sheetView>
  </sheetViews>
  <sheetFormatPr defaultColWidth="9.28515625" defaultRowHeight="15" x14ac:dyDescent="0.25"/>
  <cols>
    <col min="1" max="1" width="18.5703125" style="385" customWidth="1"/>
    <col min="2" max="2" width="57.42578125" style="385" bestFit="1" customWidth="1"/>
    <col min="3" max="3" width="15.85546875" style="524" bestFit="1" customWidth="1"/>
    <col min="4" max="4" width="16.42578125" style="385" customWidth="1"/>
    <col min="5" max="5" width="21" style="501" customWidth="1"/>
    <col min="6" max="6" width="30.5703125" style="501" customWidth="1"/>
    <col min="7" max="7" width="27.42578125" style="502" customWidth="1"/>
    <col min="8" max="8" width="34.140625" style="503" customWidth="1"/>
    <col min="9" max="9" width="30.5703125" style="504" customWidth="1"/>
    <col min="10" max="10" width="18.28515625" style="501" bestFit="1" customWidth="1"/>
    <col min="11" max="11" width="18.28515625" style="385" bestFit="1" customWidth="1"/>
    <col min="12" max="16384" width="9.28515625" style="385"/>
  </cols>
  <sheetData>
    <row r="1" spans="1:10" ht="27.75" customHeight="1" x14ac:dyDescent="0.25">
      <c r="A1" s="614" t="s">
        <v>667</v>
      </c>
      <c r="B1" s="614"/>
      <c r="C1" s="614"/>
      <c r="D1" s="500"/>
    </row>
    <row r="2" spans="1:10" s="509" customFormat="1" ht="60" x14ac:dyDescent="0.25">
      <c r="A2" s="505" t="s">
        <v>617</v>
      </c>
      <c r="B2" s="505" t="s">
        <v>166</v>
      </c>
      <c r="C2" s="506" t="s">
        <v>618</v>
      </c>
      <c r="D2" s="506" t="s">
        <v>619</v>
      </c>
      <c r="E2" s="507" t="s">
        <v>620</v>
      </c>
      <c r="F2" s="505" t="s">
        <v>674</v>
      </c>
      <c r="G2" s="508" t="s">
        <v>675</v>
      </c>
      <c r="H2" s="507" t="s">
        <v>676</v>
      </c>
      <c r="I2" s="506" t="s">
        <v>621</v>
      </c>
    </row>
    <row r="3" spans="1:10" x14ac:dyDescent="0.25">
      <c r="A3" s="493">
        <v>210001</v>
      </c>
      <c r="B3" s="493" t="s">
        <v>133</v>
      </c>
      <c r="C3" s="588">
        <v>591199119</v>
      </c>
      <c r="D3" s="589">
        <v>83633973.487558633</v>
      </c>
      <c r="E3" s="510">
        <f>D3/C3</f>
        <v>0.14146498328519774</v>
      </c>
      <c r="F3" s="511">
        <f>'Rate Support-Attachment I'!I3</f>
        <v>24688622.199999999</v>
      </c>
      <c r="G3" s="512">
        <f>D3-F3</f>
        <v>58945351.28755863</v>
      </c>
      <c r="H3" s="477">
        <f>G3/C3</f>
        <v>9.9704734653974725E-2</v>
      </c>
      <c r="I3" s="588">
        <v>18196186</v>
      </c>
      <c r="J3" s="385"/>
    </row>
    <row r="4" spans="1:10" x14ac:dyDescent="0.25">
      <c r="A4" s="513" t="s">
        <v>539</v>
      </c>
      <c r="B4" s="493" t="s">
        <v>540</v>
      </c>
      <c r="C4" s="588">
        <v>2117678000</v>
      </c>
      <c r="D4" s="589">
        <v>280281771.14835376</v>
      </c>
      <c r="E4" s="510">
        <f t="shared" ref="E4:E50" si="0">D4/C4</f>
        <v>0.13235334699059714</v>
      </c>
      <c r="F4" s="511">
        <f>'Rate Support-Attachment I'!I4</f>
        <v>198160937.56351274</v>
      </c>
      <c r="G4" s="512">
        <f t="shared" ref="G4:G50" si="1">D4-F4</f>
        <v>82120833.584841013</v>
      </c>
      <c r="H4" s="477">
        <f t="shared" ref="H4:H50" si="2">G4/C4</f>
        <v>3.8778715926047778E-2</v>
      </c>
      <c r="I4" s="588">
        <v>22233000</v>
      </c>
      <c r="J4" s="500"/>
    </row>
    <row r="5" spans="1:10" x14ac:dyDescent="0.25">
      <c r="A5" s="513" t="s">
        <v>541</v>
      </c>
      <c r="B5" s="493" t="s">
        <v>614</v>
      </c>
      <c r="C5" s="588">
        <v>398366000</v>
      </c>
      <c r="D5" s="589">
        <v>41464773.885778405</v>
      </c>
      <c r="E5" s="510">
        <f t="shared" si="0"/>
        <v>0.10408713064312317</v>
      </c>
      <c r="F5" s="511">
        <f>'Rate Support-Attachment I'!I5</f>
        <v>18592370.206900001</v>
      </c>
      <c r="G5" s="512">
        <f t="shared" si="1"/>
        <v>22872403.678878404</v>
      </c>
      <c r="H5" s="477">
        <f t="shared" si="2"/>
        <v>5.7415551725996709E-2</v>
      </c>
      <c r="I5" s="588">
        <v>6771000</v>
      </c>
      <c r="J5" s="385"/>
    </row>
    <row r="6" spans="1:10" x14ac:dyDescent="0.25">
      <c r="A6" s="493">
        <v>210004</v>
      </c>
      <c r="B6" s="493" t="s">
        <v>136</v>
      </c>
      <c r="C6" s="588">
        <v>518718021</v>
      </c>
      <c r="D6" s="589">
        <v>43108854.081147909</v>
      </c>
      <c r="E6" s="510">
        <f t="shared" si="0"/>
        <v>8.3106528664728826E-2</v>
      </c>
      <c r="F6" s="511">
        <f>'Rate Support-Attachment I'!I6</f>
        <v>37657135.287276834</v>
      </c>
      <c r="G6" s="512">
        <f t="shared" si="1"/>
        <v>5451718.7938710749</v>
      </c>
      <c r="H6" s="477">
        <f t="shared" si="2"/>
        <v>1.0509985335310097E-2</v>
      </c>
      <c r="I6" s="588">
        <v>23544800</v>
      </c>
      <c r="J6" s="385"/>
    </row>
    <row r="7" spans="1:10" x14ac:dyDescent="0.25">
      <c r="A7" s="493">
        <v>210005</v>
      </c>
      <c r="B7" s="493" t="s">
        <v>543</v>
      </c>
      <c r="C7" s="588">
        <v>422677000</v>
      </c>
      <c r="D7" s="589">
        <v>57152705.942343123</v>
      </c>
      <c r="E7" s="510">
        <f t="shared" si="0"/>
        <v>0.13521603007105454</v>
      </c>
      <c r="F7" s="511">
        <f>'Rate Support-Attachment I'!I7</f>
        <v>7089750.9000000004</v>
      </c>
      <c r="G7" s="512">
        <f t="shared" si="1"/>
        <v>50062955.042343125</v>
      </c>
      <c r="H7" s="477">
        <f t="shared" si="2"/>
        <v>0.11844258155126285</v>
      </c>
      <c r="I7" s="588">
        <v>992479</v>
      </c>
      <c r="J7" s="385"/>
    </row>
    <row r="8" spans="1:10" x14ac:dyDescent="0.25">
      <c r="A8" s="493">
        <v>210006</v>
      </c>
      <c r="B8" s="493" t="s">
        <v>544</v>
      </c>
      <c r="C8" s="588">
        <v>56289000</v>
      </c>
      <c r="D8" s="589">
        <v>3798355.2789862016</v>
      </c>
      <c r="E8" s="510">
        <f t="shared" si="0"/>
        <v>6.7479530263216639E-2</v>
      </c>
      <c r="F8" s="511">
        <f>'Rate Support-Attachment I'!I8</f>
        <v>877875.43099999998</v>
      </c>
      <c r="G8" s="512">
        <f t="shared" si="1"/>
        <v>2920479.8479862018</v>
      </c>
      <c r="H8" s="477">
        <f t="shared" si="2"/>
        <v>5.1883669064758685E-2</v>
      </c>
      <c r="I8" s="588">
        <v>638000</v>
      </c>
      <c r="J8" s="385"/>
    </row>
    <row r="9" spans="1:10" x14ac:dyDescent="0.25">
      <c r="A9" s="493">
        <v>210008</v>
      </c>
      <c r="B9" s="493" t="s">
        <v>137</v>
      </c>
      <c r="C9" s="588">
        <v>605639729.68999994</v>
      </c>
      <c r="D9" s="589">
        <v>79078035.257700697</v>
      </c>
      <c r="E9" s="510">
        <f t="shared" si="0"/>
        <v>0.13056943159620196</v>
      </c>
      <c r="F9" s="511">
        <f>'Rate Support-Attachment I'!I9</f>
        <v>32425038.955215558</v>
      </c>
      <c r="G9" s="512">
        <f t="shared" si="1"/>
        <v>46652996.302485138</v>
      </c>
      <c r="H9" s="477">
        <f t="shared" si="2"/>
        <v>7.70309377265668E-2</v>
      </c>
      <c r="I9" s="588">
        <v>25572579</v>
      </c>
      <c r="J9" s="385"/>
    </row>
    <row r="10" spans="1:10" x14ac:dyDescent="0.25">
      <c r="A10" s="493">
        <v>210009</v>
      </c>
      <c r="B10" s="493" t="s">
        <v>144</v>
      </c>
      <c r="C10" s="588">
        <v>3267971000</v>
      </c>
      <c r="D10" s="589">
        <v>390471660.61815</v>
      </c>
      <c r="E10" s="510">
        <f t="shared" si="0"/>
        <v>0.11948443257854797</v>
      </c>
      <c r="F10" s="511">
        <f>'Rate Support-Attachment I'!I10</f>
        <v>212449602.24007732</v>
      </c>
      <c r="G10" s="512">
        <f t="shared" si="1"/>
        <v>178022058.37807268</v>
      </c>
      <c r="H10" s="477">
        <f t="shared" si="2"/>
        <v>5.4474797474663231E-2</v>
      </c>
      <c r="I10" s="588">
        <v>58936000</v>
      </c>
      <c r="J10" s="385"/>
    </row>
    <row r="11" spans="1:10" x14ac:dyDescent="0.25">
      <c r="A11" s="493">
        <v>210011</v>
      </c>
      <c r="B11" s="493" t="s">
        <v>615</v>
      </c>
      <c r="C11" s="588">
        <v>545834000</v>
      </c>
      <c r="D11" s="589">
        <v>55313222.519977286</v>
      </c>
      <c r="E11" s="510">
        <f t="shared" si="0"/>
        <v>0.10133707779284047</v>
      </c>
      <c r="F11" s="511">
        <f>'Rate Support-Attachment I'!I11</f>
        <v>23947096.976911768</v>
      </c>
      <c r="G11" s="512">
        <f t="shared" si="1"/>
        <v>31366125.543065518</v>
      </c>
      <c r="H11" s="477">
        <f t="shared" si="2"/>
        <v>5.7464587297723337E-2</v>
      </c>
      <c r="I11" s="588">
        <v>16832991</v>
      </c>
      <c r="J11" s="385"/>
    </row>
    <row r="12" spans="1:10" x14ac:dyDescent="0.25">
      <c r="A12" s="493">
        <v>210012</v>
      </c>
      <c r="B12" s="493" t="s">
        <v>580</v>
      </c>
      <c r="C12" s="588">
        <v>945794581</v>
      </c>
      <c r="D12" s="589">
        <v>113077838.73721257</v>
      </c>
      <c r="E12" s="510">
        <f t="shared" si="0"/>
        <v>0.11955856061012107</v>
      </c>
      <c r="F12" s="511">
        <f>'Rate Support-Attachment I'!I12</f>
        <v>45099985.4121553</v>
      </c>
      <c r="G12" s="512">
        <f t="shared" si="1"/>
        <v>67977853.325057268</v>
      </c>
      <c r="H12" s="477">
        <f t="shared" si="2"/>
        <v>7.1873802927886796E-2</v>
      </c>
      <c r="I12" s="588">
        <v>14180752</v>
      </c>
      <c r="J12" s="385"/>
    </row>
    <row r="13" spans="1:10" x14ac:dyDescent="0.25">
      <c r="A13" s="493">
        <v>210015</v>
      </c>
      <c r="B13" s="493" t="s">
        <v>547</v>
      </c>
      <c r="C13" s="588">
        <v>718629103</v>
      </c>
      <c r="D13" s="589">
        <v>64469462.389835961</v>
      </c>
      <c r="E13" s="510">
        <f t="shared" si="0"/>
        <v>8.9711733244173891E-2</v>
      </c>
      <c r="F13" s="511">
        <f>'Rate Support-Attachment I'!I13</f>
        <v>30561331.318670936</v>
      </c>
      <c r="G13" s="512">
        <f t="shared" si="1"/>
        <v>33908131.071165025</v>
      </c>
      <c r="H13" s="477">
        <f t="shared" si="2"/>
        <v>4.7184466826644823E-2</v>
      </c>
      <c r="I13" s="588">
        <v>20861542</v>
      </c>
      <c r="J13" s="385"/>
    </row>
    <row r="14" spans="1:10" x14ac:dyDescent="0.25">
      <c r="A14" s="493">
        <v>210016</v>
      </c>
      <c r="B14" s="493" t="s">
        <v>548</v>
      </c>
      <c r="C14" s="588">
        <v>317242530.83999997</v>
      </c>
      <c r="D14" s="589">
        <v>36745335.077811956</v>
      </c>
      <c r="E14" s="510">
        <f t="shared" si="0"/>
        <v>0.11582726622599138</v>
      </c>
      <c r="F14" s="511">
        <f>'Rate Support-Attachment I'!I14</f>
        <v>8063049.1940000001</v>
      </c>
      <c r="G14" s="512">
        <f t="shared" si="1"/>
        <v>28682285.883811958</v>
      </c>
      <c r="H14" s="477">
        <f t="shared" si="2"/>
        <v>9.0411225152776747E-2</v>
      </c>
      <c r="I14" s="588">
        <v>10673174.470000001</v>
      </c>
      <c r="J14" s="385"/>
    </row>
    <row r="15" spans="1:10" x14ac:dyDescent="0.25">
      <c r="A15" s="493">
        <v>210017</v>
      </c>
      <c r="B15" s="493" t="s">
        <v>616</v>
      </c>
      <c r="C15" s="588">
        <v>57842000</v>
      </c>
      <c r="D15" s="589">
        <v>14605359.868125463</v>
      </c>
      <c r="E15" s="510">
        <f t="shared" si="0"/>
        <v>0.25250440628134335</v>
      </c>
      <c r="F15" s="511">
        <f>'Rate Support-Attachment I'!I15</f>
        <v>4220389.9646377861</v>
      </c>
      <c r="G15" s="512">
        <f t="shared" si="1"/>
        <v>10384969.903487677</v>
      </c>
      <c r="H15" s="477">
        <f t="shared" si="2"/>
        <v>0.17954029776784478</v>
      </c>
      <c r="I15" s="588">
        <v>2737066</v>
      </c>
      <c r="J15" s="385"/>
    </row>
    <row r="16" spans="1:10" x14ac:dyDescent="0.25">
      <c r="A16" s="493">
        <v>210018</v>
      </c>
      <c r="B16" s="493" t="s">
        <v>550</v>
      </c>
      <c r="C16" s="588">
        <v>240355993.65000001</v>
      </c>
      <c r="D16" s="589">
        <v>18225214.946550418</v>
      </c>
      <c r="E16" s="510">
        <f t="shared" si="0"/>
        <v>7.5825922498481524E-2</v>
      </c>
      <c r="F16" s="511">
        <f>'Rate Support-Attachment I'!I16</f>
        <v>6806562.9249999998</v>
      </c>
      <c r="G16" s="512">
        <f t="shared" si="1"/>
        <v>11418652.021550417</v>
      </c>
      <c r="H16" s="477">
        <f t="shared" si="2"/>
        <v>4.7507248927513554E-2</v>
      </c>
      <c r="I16" s="588">
        <v>7390557.25</v>
      </c>
      <c r="J16" s="385"/>
    </row>
    <row r="17" spans="1:10" x14ac:dyDescent="0.25">
      <c r="A17" s="493">
        <v>210019</v>
      </c>
      <c r="B17" s="493" t="s">
        <v>551</v>
      </c>
      <c r="C17" s="588">
        <v>477491000</v>
      </c>
      <c r="D17" s="589">
        <v>70519864.780942485</v>
      </c>
      <c r="E17" s="510">
        <f t="shared" si="0"/>
        <v>0.14768836434810809</v>
      </c>
      <c r="F17" s="511">
        <f>'Rate Support-Attachment I'!I17</f>
        <v>26726542.968000002</v>
      </c>
      <c r="G17" s="512">
        <f t="shared" si="1"/>
        <v>43793321.812942483</v>
      </c>
      <c r="H17" s="477">
        <f t="shared" si="2"/>
        <v>9.1715491627994E-2</v>
      </c>
      <c r="I17" s="588">
        <v>1966889.7100000009</v>
      </c>
      <c r="J17" s="385"/>
    </row>
    <row r="18" spans="1:10" s="426" customFormat="1" x14ac:dyDescent="0.25">
      <c r="A18" s="493">
        <v>210022</v>
      </c>
      <c r="B18" s="493" t="s">
        <v>161</v>
      </c>
      <c r="C18" s="588">
        <v>390538000</v>
      </c>
      <c r="D18" s="589">
        <v>38720190.234986164</v>
      </c>
      <c r="E18" s="510">
        <f t="shared" si="0"/>
        <v>9.9145768747179952E-2</v>
      </c>
      <c r="F18" s="511">
        <f>'Rate Support-Attachment I'!I18</f>
        <v>9993331.4172000028</v>
      </c>
      <c r="G18" s="512">
        <f t="shared" si="1"/>
        <v>28726858.817786161</v>
      </c>
      <c r="H18" s="477">
        <f t="shared" si="2"/>
        <v>7.3557141220025102E-2</v>
      </c>
      <c r="I18" s="588">
        <v>8729000</v>
      </c>
    </row>
    <row r="19" spans="1:10" s="426" customFormat="1" x14ac:dyDescent="0.25">
      <c r="A19" s="493">
        <v>210023</v>
      </c>
      <c r="B19" s="493" t="s">
        <v>552</v>
      </c>
      <c r="C19" s="588">
        <v>639587000</v>
      </c>
      <c r="D19" s="589">
        <v>82674644.943112776</v>
      </c>
      <c r="E19" s="510">
        <f t="shared" si="0"/>
        <v>0.1292625474612723</v>
      </c>
      <c r="F19" s="511">
        <f>'Rate Support-Attachment I'!I19</f>
        <v>13957139.959235515</v>
      </c>
      <c r="G19" s="512">
        <f t="shared" si="1"/>
        <v>68717504.983877257</v>
      </c>
      <c r="H19" s="477">
        <f t="shared" si="2"/>
        <v>0.10744043419249806</v>
      </c>
      <c r="I19" s="588">
        <v>4392498.8600000003</v>
      </c>
    </row>
    <row r="20" spans="1:10" x14ac:dyDescent="0.25">
      <c r="A20" s="493">
        <v>210024</v>
      </c>
      <c r="B20" s="493" t="s">
        <v>132</v>
      </c>
      <c r="C20" s="588">
        <v>532389932</v>
      </c>
      <c r="D20" s="589">
        <v>45615481.725706637</v>
      </c>
      <c r="E20" s="510">
        <f t="shared" si="0"/>
        <v>8.5680586697696293E-2</v>
      </c>
      <c r="F20" s="511">
        <f>'Rate Support-Attachment I'!I20</f>
        <v>22117653.340998068</v>
      </c>
      <c r="G20" s="512">
        <f t="shared" si="1"/>
        <v>23497828.384708568</v>
      </c>
      <c r="H20" s="477">
        <f t="shared" si="2"/>
        <v>4.4136500283608986E-2</v>
      </c>
      <c r="I20" s="588">
        <v>11692906</v>
      </c>
      <c r="J20" s="385"/>
    </row>
    <row r="21" spans="1:10" x14ac:dyDescent="0.25">
      <c r="A21" s="493">
        <v>210027</v>
      </c>
      <c r="B21" s="493" t="s">
        <v>553</v>
      </c>
      <c r="C21" s="588">
        <v>378032956.74000001</v>
      </c>
      <c r="D21" s="589">
        <v>64224306.349032991</v>
      </c>
      <c r="E21" s="510">
        <f t="shared" si="0"/>
        <v>0.16989076006197149</v>
      </c>
      <c r="F21" s="511">
        <f>'Rate Support-Attachment I'!I21</f>
        <v>16742981.199999999</v>
      </c>
      <c r="G21" s="512">
        <f t="shared" si="1"/>
        <v>47481325.149032995</v>
      </c>
      <c r="H21" s="477">
        <f t="shared" si="2"/>
        <v>0.12560102049962077</v>
      </c>
      <c r="I21" s="588">
        <v>14728081.619999999</v>
      </c>
      <c r="J21" s="385"/>
    </row>
    <row r="22" spans="1:10" x14ac:dyDescent="0.25">
      <c r="A22" s="493">
        <v>210028</v>
      </c>
      <c r="B22" s="493" t="s">
        <v>451</v>
      </c>
      <c r="C22" s="588">
        <v>230038405.39000025</v>
      </c>
      <c r="D22" s="589">
        <v>17625053.274599776</v>
      </c>
      <c r="E22" s="510">
        <f t="shared" si="0"/>
        <v>7.6617872762240663E-2</v>
      </c>
      <c r="F22" s="511">
        <f>'Rate Support-Attachment I'!I22</f>
        <v>6210158.8082499998</v>
      </c>
      <c r="G22" s="512">
        <f t="shared" si="1"/>
        <v>11414894.466349777</v>
      </c>
      <c r="H22" s="477">
        <f t="shared" si="2"/>
        <v>4.9621690112993548E-2</v>
      </c>
      <c r="I22" s="588">
        <v>6380009.2199999997</v>
      </c>
      <c r="J22" s="385"/>
    </row>
    <row r="23" spans="1:10" s="426" customFormat="1" x14ac:dyDescent="0.25">
      <c r="A23" s="493">
        <v>210029</v>
      </c>
      <c r="B23" s="493" t="s">
        <v>554</v>
      </c>
      <c r="C23" s="588">
        <v>783511000</v>
      </c>
      <c r="D23" s="589">
        <v>103796475.08041345</v>
      </c>
      <c r="E23" s="510">
        <f t="shared" si="0"/>
        <v>0.13247609169547517</v>
      </c>
      <c r="F23" s="511">
        <f>'Rate Support-Attachment I'!I23</f>
        <v>63932426.660353862</v>
      </c>
      <c r="G23" s="512">
        <f t="shared" si="1"/>
        <v>39864048.420059584</v>
      </c>
      <c r="H23" s="477">
        <f t="shared" si="2"/>
        <v>5.0878734848725266E-2</v>
      </c>
      <c r="I23" s="588">
        <v>24377000</v>
      </c>
    </row>
    <row r="24" spans="1:10" x14ac:dyDescent="0.25">
      <c r="A24" s="493">
        <v>210030</v>
      </c>
      <c r="B24" s="493" t="s">
        <v>555</v>
      </c>
      <c r="C24" s="588">
        <v>46472000</v>
      </c>
      <c r="D24" s="589">
        <v>9994510.4377868082</v>
      </c>
      <c r="E24" s="510">
        <f t="shared" si="0"/>
        <v>0.21506520997131193</v>
      </c>
      <c r="F24" s="511">
        <f>'Rate Support-Attachment I'!I24</f>
        <v>702812.47499999998</v>
      </c>
      <c r="G24" s="512">
        <f t="shared" si="1"/>
        <v>9291697.9627868086</v>
      </c>
      <c r="H24" s="477">
        <f t="shared" si="2"/>
        <v>0.19994185666179223</v>
      </c>
      <c r="I24" s="588">
        <v>605000</v>
      </c>
      <c r="J24" s="385"/>
    </row>
    <row r="25" spans="1:10" x14ac:dyDescent="0.25">
      <c r="A25" s="493">
        <v>210032</v>
      </c>
      <c r="B25" s="493" t="s">
        <v>205</v>
      </c>
      <c r="C25" s="588">
        <v>193170384.34</v>
      </c>
      <c r="D25" s="589">
        <v>23149242.161704913</v>
      </c>
      <c r="E25" s="510">
        <f t="shared" si="0"/>
        <v>0.119838464062689</v>
      </c>
      <c r="F25" s="511">
        <f>'Rate Support-Attachment I'!I25</f>
        <v>3687697.068</v>
      </c>
      <c r="G25" s="512">
        <f t="shared" si="1"/>
        <v>19461545.093704913</v>
      </c>
      <c r="H25" s="477">
        <f t="shared" si="2"/>
        <v>0.10074807875026311</v>
      </c>
      <c r="I25" s="588">
        <v>1822210</v>
      </c>
      <c r="J25" s="385"/>
    </row>
    <row r="26" spans="1:10" x14ac:dyDescent="0.25">
      <c r="A26" s="493">
        <v>210033</v>
      </c>
      <c r="B26" s="493" t="s">
        <v>556</v>
      </c>
      <c r="C26" s="588">
        <v>289841728</v>
      </c>
      <c r="D26" s="589">
        <v>24730814.996814393</v>
      </c>
      <c r="E26" s="510">
        <f t="shared" si="0"/>
        <v>8.5325239976537792E-2</v>
      </c>
      <c r="F26" s="511">
        <f>'Rate Support-Attachment I'!I26</f>
        <v>4041238.6196999997</v>
      </c>
      <c r="G26" s="512">
        <f t="shared" si="1"/>
        <v>20689576.377114393</v>
      </c>
      <c r="H26" s="477">
        <f t="shared" si="2"/>
        <v>7.1382324829068061E-2</v>
      </c>
      <c r="I26" s="588">
        <v>3256034</v>
      </c>
      <c r="J26" s="385"/>
    </row>
    <row r="27" spans="1:10" x14ac:dyDescent="0.25">
      <c r="A27" s="493">
        <v>210034</v>
      </c>
      <c r="B27" s="493" t="s">
        <v>557</v>
      </c>
      <c r="C27" s="588">
        <v>244442801.59999999</v>
      </c>
      <c r="D27" s="589">
        <v>30180511.612952203</v>
      </c>
      <c r="E27" s="510">
        <f t="shared" si="0"/>
        <v>0.12346655911078465</v>
      </c>
      <c r="F27" s="511">
        <f>'Rate Support-Attachment I'!I27</f>
        <v>11693349.734027375</v>
      </c>
      <c r="G27" s="512">
        <f t="shared" si="1"/>
        <v>18487161.878924828</v>
      </c>
      <c r="H27" s="477">
        <f t="shared" si="2"/>
        <v>7.5629806882907324E-2</v>
      </c>
      <c r="I27" s="588">
        <v>11371834</v>
      </c>
      <c r="J27" s="385"/>
    </row>
    <row r="28" spans="1:10" x14ac:dyDescent="0.25">
      <c r="A28" s="493">
        <v>210035</v>
      </c>
      <c r="B28" s="493" t="s">
        <v>558</v>
      </c>
      <c r="C28" s="588">
        <v>158383973</v>
      </c>
      <c r="D28" s="589">
        <v>14921743.852094598</v>
      </c>
      <c r="E28" s="510">
        <f t="shared" si="0"/>
        <v>9.4212460828309932E-2</v>
      </c>
      <c r="F28" s="511">
        <f>'Rate Support-Attachment I'!I28</f>
        <v>3509546.95</v>
      </c>
      <c r="G28" s="512">
        <f t="shared" si="1"/>
        <v>11412196.902094599</v>
      </c>
      <c r="H28" s="477">
        <f t="shared" si="2"/>
        <v>7.2053988076777181E-2</v>
      </c>
      <c r="I28" s="588">
        <v>2753782</v>
      </c>
      <c r="J28" s="385"/>
    </row>
    <row r="29" spans="1:10" x14ac:dyDescent="0.25">
      <c r="A29" s="493">
        <v>210037</v>
      </c>
      <c r="B29" s="493" t="s">
        <v>559</v>
      </c>
      <c r="C29" s="588">
        <v>311528000</v>
      </c>
      <c r="D29" s="589">
        <v>38199045.325003028</v>
      </c>
      <c r="E29" s="510">
        <f t="shared" si="0"/>
        <v>0.12261833711577459</v>
      </c>
      <c r="F29" s="511">
        <f>'Rate Support-Attachment I'!I29</f>
        <v>7857915.4730000002</v>
      </c>
      <c r="G29" s="512">
        <f t="shared" si="1"/>
        <v>30341129.852003027</v>
      </c>
      <c r="H29" s="477">
        <f t="shared" si="2"/>
        <v>9.7394551539518204E-2</v>
      </c>
      <c r="I29" s="588">
        <v>5321000</v>
      </c>
      <c r="J29" s="385"/>
    </row>
    <row r="30" spans="1:10" x14ac:dyDescent="0.25">
      <c r="A30" s="493">
        <v>210038</v>
      </c>
      <c r="B30" s="493" t="s">
        <v>560</v>
      </c>
      <c r="C30" s="588">
        <v>279537000</v>
      </c>
      <c r="D30" s="589">
        <v>38182437.816912577</v>
      </c>
      <c r="E30" s="510">
        <f t="shared" si="0"/>
        <v>0.13659171350094113</v>
      </c>
      <c r="F30" s="511">
        <f>'Rate Support-Attachment I'!I30</f>
        <v>12993824.734976953</v>
      </c>
      <c r="G30" s="512">
        <f t="shared" si="1"/>
        <v>25188613.081935622</v>
      </c>
      <c r="H30" s="477">
        <f t="shared" si="2"/>
        <v>9.0108333000410046E-2</v>
      </c>
      <c r="I30" s="588">
        <v>4181000</v>
      </c>
      <c r="J30" s="385"/>
    </row>
    <row r="31" spans="1:10" x14ac:dyDescent="0.25">
      <c r="A31" s="493">
        <v>210039</v>
      </c>
      <c r="B31" s="493" t="s">
        <v>483</v>
      </c>
      <c r="C31" s="588">
        <v>164446825</v>
      </c>
      <c r="D31" s="589">
        <v>5380492.8281442281</v>
      </c>
      <c r="E31" s="510">
        <f t="shared" si="0"/>
        <v>3.2718739496151589E-2</v>
      </c>
      <c r="F31" s="511">
        <f>'Rate Support-Attachment I'!I31</f>
        <v>3490041.97</v>
      </c>
      <c r="G31" s="512">
        <f t="shared" si="1"/>
        <v>1890450.8581442279</v>
      </c>
      <c r="H31" s="477">
        <f t="shared" si="2"/>
        <v>1.1495818530666238E-2</v>
      </c>
      <c r="I31" s="588">
        <v>3149123</v>
      </c>
      <c r="J31" s="385"/>
    </row>
    <row r="32" spans="1:10" x14ac:dyDescent="0.25">
      <c r="A32" s="493">
        <v>210040</v>
      </c>
      <c r="B32" s="493" t="s">
        <v>561</v>
      </c>
      <c r="C32" s="588">
        <v>302110467</v>
      </c>
      <c r="D32" s="589">
        <v>23315792.495876327</v>
      </c>
      <c r="E32" s="510">
        <f t="shared" si="0"/>
        <v>7.7176380968873637E-2</v>
      </c>
      <c r="F32" s="511">
        <f>'Rate Support-Attachment I'!I32</f>
        <v>5564764.1599000003</v>
      </c>
      <c r="G32" s="512">
        <f t="shared" si="1"/>
        <v>17751028.335976325</v>
      </c>
      <c r="H32" s="477">
        <f t="shared" si="2"/>
        <v>5.8756747199944996E-2</v>
      </c>
      <c r="I32" s="588">
        <v>4652036</v>
      </c>
      <c r="J32" s="385"/>
    </row>
    <row r="33" spans="1:10" x14ac:dyDescent="0.25">
      <c r="A33" s="493">
        <v>210043</v>
      </c>
      <c r="B33" s="493" t="s">
        <v>562</v>
      </c>
      <c r="C33" s="588">
        <v>474520000</v>
      </c>
      <c r="D33" s="589">
        <v>29170816.848856933</v>
      </c>
      <c r="E33" s="510">
        <f t="shared" si="0"/>
        <v>6.147436746366209E-2</v>
      </c>
      <c r="F33" s="511">
        <f>'Rate Support-Attachment I'!I33</f>
        <v>7987367.4629999995</v>
      </c>
      <c r="G33" s="512">
        <f t="shared" si="1"/>
        <v>21183449.385856934</v>
      </c>
      <c r="H33" s="477">
        <f t="shared" si="2"/>
        <v>4.4641847310665374E-2</v>
      </c>
      <c r="I33" s="588">
        <v>6370000</v>
      </c>
      <c r="J33" s="385"/>
    </row>
    <row r="34" spans="1:10" x14ac:dyDescent="0.25">
      <c r="A34" s="493">
        <v>210044</v>
      </c>
      <c r="B34" s="493" t="s">
        <v>213</v>
      </c>
      <c r="C34" s="588">
        <v>631175349.84000003</v>
      </c>
      <c r="D34" s="589">
        <v>67402836.079134047</v>
      </c>
      <c r="E34" s="510">
        <f t="shared" si="0"/>
        <v>0.10678939869280438</v>
      </c>
      <c r="F34" s="511">
        <f>'Rate Support-Attachment I'!I34</f>
        <v>12754786.299331393</v>
      </c>
      <c r="G34" s="512">
        <f t="shared" si="1"/>
        <v>54648049.77980265</v>
      </c>
      <c r="H34" s="477">
        <f t="shared" si="2"/>
        <v>8.6581406884244885E-2</v>
      </c>
      <c r="I34" s="588">
        <v>3403027</v>
      </c>
      <c r="J34" s="385"/>
    </row>
    <row r="35" spans="1:10" x14ac:dyDescent="0.25">
      <c r="A35" s="493">
        <v>210045</v>
      </c>
      <c r="B35" s="493" t="s">
        <v>215</v>
      </c>
      <c r="C35" s="588">
        <v>7264200</v>
      </c>
      <c r="D35" s="589">
        <v>329768.32686800224</v>
      </c>
      <c r="E35" s="510">
        <f t="shared" si="0"/>
        <v>4.5396372190743953E-2</v>
      </c>
      <c r="F35" s="511">
        <f>'Rate Support-Attachment I'!I35</f>
        <v>189071.875</v>
      </c>
      <c r="G35" s="512">
        <f t="shared" si="1"/>
        <v>140696.45186800224</v>
      </c>
      <c r="H35" s="477">
        <f t="shared" si="2"/>
        <v>1.9368471664877377E-2</v>
      </c>
      <c r="I35" s="588">
        <v>177500</v>
      </c>
      <c r="J35" s="385"/>
    </row>
    <row r="36" spans="1:10" x14ac:dyDescent="0.25">
      <c r="A36" s="493">
        <v>210048</v>
      </c>
      <c r="B36" s="493" t="s">
        <v>563</v>
      </c>
      <c r="C36" s="588">
        <v>331189000</v>
      </c>
      <c r="D36" s="589">
        <v>37264232.916754566</v>
      </c>
      <c r="E36" s="510">
        <f t="shared" si="0"/>
        <v>0.11251651750738872</v>
      </c>
      <c r="F36" s="511">
        <f>'Rate Support-Attachment I'!I36</f>
        <v>9781771.0635499991</v>
      </c>
      <c r="G36" s="512">
        <f t="shared" si="1"/>
        <v>27482461.853204567</v>
      </c>
      <c r="H36" s="477">
        <f t="shared" si="2"/>
        <v>8.2981203642646842E-2</v>
      </c>
      <c r="I36" s="588">
        <v>8132231.6399999997</v>
      </c>
      <c r="J36" s="385"/>
    </row>
    <row r="37" spans="1:10" x14ac:dyDescent="0.25">
      <c r="A37" s="493">
        <v>210049</v>
      </c>
      <c r="B37" s="493" t="s">
        <v>564</v>
      </c>
      <c r="C37" s="588">
        <v>350247000</v>
      </c>
      <c r="D37" s="589">
        <v>31477002.005869173</v>
      </c>
      <c r="E37" s="510">
        <f t="shared" si="0"/>
        <v>8.9870868289718894E-2</v>
      </c>
      <c r="F37" s="511">
        <f>'Rate Support-Attachment I'!I37</f>
        <v>3920772.84</v>
      </c>
      <c r="G37" s="512">
        <f t="shared" si="1"/>
        <v>27556229.165869173</v>
      </c>
      <c r="H37" s="477">
        <f t="shared" si="2"/>
        <v>7.8676560158600001E-2</v>
      </c>
      <c r="I37" s="588">
        <v>3188000</v>
      </c>
      <c r="J37" s="385"/>
    </row>
    <row r="38" spans="1:10" x14ac:dyDescent="0.25">
      <c r="A38" s="493">
        <v>210051</v>
      </c>
      <c r="B38" s="493" t="s">
        <v>565</v>
      </c>
      <c r="C38" s="588">
        <v>259599000</v>
      </c>
      <c r="D38" s="589">
        <v>39554852.632308185</v>
      </c>
      <c r="E38" s="510">
        <f t="shared" si="0"/>
        <v>0.15236904854143576</v>
      </c>
      <c r="F38" s="511">
        <f>'Rate Support-Attachment I'!I38</f>
        <v>16308340.586100001</v>
      </c>
      <c r="G38" s="512">
        <f t="shared" si="1"/>
        <v>23246512.046208184</v>
      </c>
      <c r="H38" s="477">
        <f t="shared" si="2"/>
        <v>8.9547771933667628E-2</v>
      </c>
      <c r="I38" s="588">
        <v>15410045.710000001</v>
      </c>
      <c r="J38" s="385"/>
    </row>
    <row r="39" spans="1:10" x14ac:dyDescent="0.25">
      <c r="A39" s="514">
        <v>210056</v>
      </c>
      <c r="B39" s="496" t="s">
        <v>227</v>
      </c>
      <c r="C39" s="588">
        <v>318459961</v>
      </c>
      <c r="D39" s="589">
        <v>27101362.165178094</v>
      </c>
      <c r="E39" s="510">
        <f t="shared" si="0"/>
        <v>8.5101317227059811E-2</v>
      </c>
      <c r="F39" s="511">
        <f>'Rate Support-Attachment I'!I39</f>
        <v>13134979.734432384</v>
      </c>
      <c r="G39" s="512">
        <f t="shared" si="1"/>
        <v>13966382.43074571</v>
      </c>
      <c r="H39" s="477">
        <f t="shared" si="2"/>
        <v>4.3856007477014389E-2</v>
      </c>
      <c r="I39" s="588">
        <v>11104975</v>
      </c>
      <c r="J39" s="385"/>
    </row>
    <row r="40" spans="1:10" x14ac:dyDescent="0.25">
      <c r="A40" s="514">
        <v>210057</v>
      </c>
      <c r="B40" s="496" t="s">
        <v>566</v>
      </c>
      <c r="C40" s="588">
        <v>441086230.26000005</v>
      </c>
      <c r="D40" s="589">
        <v>44519875.134696521</v>
      </c>
      <c r="E40" s="510">
        <f t="shared" si="0"/>
        <v>0.10093236215615732</v>
      </c>
      <c r="F40" s="511">
        <f>'Rate Support-Attachment I'!I40</f>
        <v>13850703.020150002</v>
      </c>
      <c r="G40" s="512">
        <f t="shared" si="1"/>
        <v>30669172.114546519</v>
      </c>
      <c r="H40" s="477">
        <f t="shared" si="2"/>
        <v>6.9531012329422423E-2</v>
      </c>
      <c r="I40" s="588">
        <v>14854648.91</v>
      </c>
      <c r="J40" s="385"/>
    </row>
    <row r="41" spans="1:10" x14ac:dyDescent="0.25">
      <c r="A41" s="514">
        <v>210058</v>
      </c>
      <c r="B41" s="496" t="s">
        <v>567</v>
      </c>
      <c r="C41" s="588">
        <v>129865000</v>
      </c>
      <c r="D41" s="589">
        <v>10118262.747859269</v>
      </c>
      <c r="E41" s="510">
        <f t="shared" si="0"/>
        <v>7.7913700749695988E-2</v>
      </c>
      <c r="F41" s="511">
        <f>'Rate Support-Attachment I'!I41</f>
        <v>3207726.014</v>
      </c>
      <c r="G41" s="512">
        <f t="shared" si="1"/>
        <v>6910536.7338592689</v>
      </c>
      <c r="H41" s="477">
        <f t="shared" si="2"/>
        <v>5.3213234773489923E-2</v>
      </c>
      <c r="I41" s="588">
        <v>1357000</v>
      </c>
      <c r="J41" s="385"/>
    </row>
    <row r="42" spans="1:10" x14ac:dyDescent="0.25">
      <c r="A42" s="514">
        <v>210060</v>
      </c>
      <c r="B42" s="496" t="s">
        <v>568</v>
      </c>
      <c r="C42" s="588">
        <v>63085410.689999998</v>
      </c>
      <c r="D42" s="589">
        <v>9971144.5087663382</v>
      </c>
      <c r="E42" s="510">
        <f t="shared" si="0"/>
        <v>0.15805785204069248</v>
      </c>
      <c r="F42" s="511">
        <f>'Rate Support-Attachment I'!I42</f>
        <v>3075440.1398499995</v>
      </c>
      <c r="G42" s="512">
        <f t="shared" si="1"/>
        <v>6895704.3689163383</v>
      </c>
      <c r="H42" s="477">
        <f t="shared" si="2"/>
        <v>0.10930743405637229</v>
      </c>
      <c r="I42" s="588">
        <v>2245577.84</v>
      </c>
      <c r="J42" s="500"/>
    </row>
    <row r="43" spans="1:10" x14ac:dyDescent="0.25">
      <c r="A43" s="514">
        <v>210061</v>
      </c>
      <c r="B43" s="496" t="s">
        <v>233</v>
      </c>
      <c r="C43" s="588">
        <v>169587689</v>
      </c>
      <c r="D43" s="589">
        <v>7711730.5945846885</v>
      </c>
      <c r="E43" s="510">
        <f t="shared" si="0"/>
        <v>4.5473410481964224E-2</v>
      </c>
      <c r="F43" s="511">
        <f>'Rate Support-Attachment I'!I43</f>
        <v>1666891.4550000001</v>
      </c>
      <c r="G43" s="512">
        <f t="shared" si="1"/>
        <v>6044839.1395846885</v>
      </c>
      <c r="H43" s="477">
        <f t="shared" si="2"/>
        <v>3.5644327576070035E-2</v>
      </c>
      <c r="I43" s="588">
        <v>871531</v>
      </c>
      <c r="J43" s="385"/>
    </row>
    <row r="44" spans="1:10" x14ac:dyDescent="0.25">
      <c r="A44" s="514">
        <v>210062</v>
      </c>
      <c r="B44" s="496" t="s">
        <v>506</v>
      </c>
      <c r="C44" s="588">
        <v>372032962</v>
      </c>
      <c r="D44" s="589">
        <v>24868618.874613911</v>
      </c>
      <c r="E44" s="510">
        <f t="shared" si="0"/>
        <v>6.6845203018903232E-2</v>
      </c>
      <c r="F44" s="511">
        <f>'Rate Support-Attachment I'!I44</f>
        <v>13160667.386</v>
      </c>
      <c r="G44" s="512">
        <f t="shared" si="1"/>
        <v>11707951.488613911</v>
      </c>
      <c r="H44" s="477">
        <f t="shared" si="2"/>
        <v>3.1470199376080851E-2</v>
      </c>
      <c r="I44" s="588">
        <v>11566697</v>
      </c>
      <c r="J44" s="385"/>
    </row>
    <row r="45" spans="1:10" s="426" customFormat="1" x14ac:dyDescent="0.25">
      <c r="A45" s="514">
        <v>210063</v>
      </c>
      <c r="B45" s="496" t="s">
        <v>569</v>
      </c>
      <c r="C45" s="588">
        <v>424403000</v>
      </c>
      <c r="D45" s="589">
        <v>54313275.6641699</v>
      </c>
      <c r="E45" s="510">
        <f t="shared" si="0"/>
        <v>0.12797571097322569</v>
      </c>
      <c r="F45" s="511">
        <f>'Rate Support-Attachment I'!I45</f>
        <v>6322621.8353000004</v>
      </c>
      <c r="G45" s="512">
        <f t="shared" si="1"/>
        <v>47990653.828869902</v>
      </c>
      <c r="H45" s="477">
        <f t="shared" si="2"/>
        <v>0.11307802684917378</v>
      </c>
      <c r="I45" s="588">
        <v>5356000</v>
      </c>
    </row>
    <row r="46" spans="1:10" x14ac:dyDescent="0.25">
      <c r="A46" s="514">
        <v>210064</v>
      </c>
      <c r="B46" s="496" t="s">
        <v>570</v>
      </c>
      <c r="C46" s="588">
        <v>77262706</v>
      </c>
      <c r="D46" s="589">
        <v>4849356.2314779982</v>
      </c>
      <c r="E46" s="510">
        <f t="shared" si="0"/>
        <v>6.2764514505588218E-2</v>
      </c>
      <c r="F46" s="511">
        <f>'Rate Support-Attachment I'!I46</f>
        <v>2219295.9450000003</v>
      </c>
      <c r="G46" s="512">
        <f t="shared" si="1"/>
        <v>2630060.2864779979</v>
      </c>
      <c r="H46" s="477">
        <f t="shared" si="2"/>
        <v>3.4040488906484818E-2</v>
      </c>
      <c r="I46" s="588">
        <v>2070826</v>
      </c>
      <c r="J46" s="385"/>
    </row>
    <row r="47" spans="1:10" x14ac:dyDescent="0.25">
      <c r="A47" s="514">
        <v>210065</v>
      </c>
      <c r="B47" s="496" t="s">
        <v>508</v>
      </c>
      <c r="C47" s="588">
        <v>148956973</v>
      </c>
      <c r="D47" s="589">
        <v>8328443.1695311125</v>
      </c>
      <c r="E47" s="510">
        <f t="shared" si="0"/>
        <v>5.5911737475566936E-2</v>
      </c>
      <c r="F47" s="511">
        <f>'Rate Support-Attachment I'!I47</f>
        <v>6524320.9691684581</v>
      </c>
      <c r="G47" s="512">
        <f t="shared" si="1"/>
        <v>1804122.2003626544</v>
      </c>
      <c r="H47" s="477">
        <f t="shared" si="2"/>
        <v>1.2111700204613144E-2</v>
      </c>
      <c r="I47" s="588">
        <v>4352584</v>
      </c>
      <c r="J47" s="385"/>
    </row>
    <row r="48" spans="1:10" x14ac:dyDescent="0.25">
      <c r="A48" s="515">
        <v>213300</v>
      </c>
      <c r="B48" s="496" t="s">
        <v>193</v>
      </c>
      <c r="C48" s="590">
        <v>70797599</v>
      </c>
      <c r="D48" s="591">
        <v>1896030.0275908164</v>
      </c>
      <c r="E48" s="510">
        <f t="shared" si="0"/>
        <v>2.6780993344008974E-2</v>
      </c>
      <c r="F48" s="511">
        <f>'Rate Support-Attachment I'!I48</f>
        <v>167998.62600000002</v>
      </c>
      <c r="G48" s="512">
        <f t="shared" si="1"/>
        <v>1728031.4015908164</v>
      </c>
      <c r="H48" s="477">
        <f t="shared" si="2"/>
        <v>2.4408050922614149E-2</v>
      </c>
      <c r="I48" s="590">
        <v>107672.68999999999</v>
      </c>
      <c r="J48" s="385"/>
    </row>
    <row r="49" spans="1:10" x14ac:dyDescent="0.25">
      <c r="A49" s="515">
        <v>214000</v>
      </c>
      <c r="B49" s="496" t="s">
        <v>195</v>
      </c>
      <c r="C49" s="590">
        <v>288145200</v>
      </c>
      <c r="D49" s="591">
        <v>37139796.726745844</v>
      </c>
      <c r="E49" s="510">
        <f t="shared" si="0"/>
        <v>0.12889264414866478</v>
      </c>
      <c r="F49" s="511">
        <f>'Rate Support-Attachment I'!I49</f>
        <v>10513884.604</v>
      </c>
      <c r="G49" s="512">
        <f t="shared" si="1"/>
        <v>26625912.122745842</v>
      </c>
      <c r="H49" s="477">
        <f t="shared" si="2"/>
        <v>9.2404496492552515E-2</v>
      </c>
      <c r="I49" s="590">
        <v>7956400</v>
      </c>
      <c r="J49" s="385"/>
    </row>
    <row r="50" spans="1:10" s="516" customFormat="1" x14ac:dyDescent="0.25">
      <c r="A50" s="515">
        <v>214020</v>
      </c>
      <c r="B50" s="496" t="s">
        <v>532</v>
      </c>
      <c r="C50" s="590">
        <v>8167000</v>
      </c>
      <c r="D50" s="591">
        <v>2118664.6430401951</v>
      </c>
      <c r="E50" s="510">
        <f t="shared" si="0"/>
        <v>0.25941773515858885</v>
      </c>
      <c r="F50" s="511">
        <f>'Rate Support-Attachment I'!I50</f>
        <v>97868.5</v>
      </c>
      <c r="G50" s="512">
        <f t="shared" si="1"/>
        <v>2020796.1430401951</v>
      </c>
      <c r="H50" s="477">
        <f t="shared" si="2"/>
        <v>0.24743432631813336</v>
      </c>
      <c r="I50" s="590">
        <v>88700</v>
      </c>
    </row>
    <row r="51" spans="1:10" x14ac:dyDescent="0.25">
      <c r="A51" s="515">
        <v>213029</v>
      </c>
      <c r="B51" s="496" t="s">
        <v>573</v>
      </c>
      <c r="C51" s="590">
        <v>68580684.530000001</v>
      </c>
      <c r="D51" s="591">
        <v>2586378.5604123524</v>
      </c>
      <c r="E51" s="510">
        <f>D51/C51</f>
        <v>3.7712930078453277E-2</v>
      </c>
      <c r="F51" s="511">
        <f>'Rate Support-Attachment I'!I51</f>
        <v>53786.53</v>
      </c>
      <c r="G51" s="512">
        <f>D51-F51</f>
        <v>2532592.0304123526</v>
      </c>
      <c r="H51" s="477">
        <f>G51/C51</f>
        <v>3.6928649047014005E-2</v>
      </c>
      <c r="I51" s="590">
        <v>212230.64</v>
      </c>
      <c r="J51" s="385"/>
    </row>
    <row r="52" spans="1:10" x14ac:dyDescent="0.25">
      <c r="A52" s="615" t="s">
        <v>622</v>
      </c>
      <c r="B52" s="616"/>
      <c r="C52" s="517">
        <f>SUM(C3:C51)</f>
        <v>20860182516.569992</v>
      </c>
      <c r="D52" s="517">
        <f>SUM(D3:D51)</f>
        <v>2353379619.0140738</v>
      </c>
      <c r="E52" s="481">
        <f t="shared" ref="E52" si="3">D52/C52</f>
        <v>0.11281682780793983</v>
      </c>
      <c r="F52" s="517">
        <f>SUM(F3:F51)</f>
        <v>988799468.99988246</v>
      </c>
      <c r="G52" s="517">
        <f>SUM(G3:G51)</f>
        <v>1364580150.0141914</v>
      </c>
      <c r="H52" s="481">
        <f t="shared" ref="H52" si="4">G52/C52</f>
        <v>6.5415542214467992E-2</v>
      </c>
      <c r="I52" s="517">
        <f>SUM(I3:I51)</f>
        <v>437764178.56</v>
      </c>
      <c r="J52" s="385"/>
    </row>
    <row r="53" spans="1:10" x14ac:dyDescent="0.25">
      <c r="A53" s="518"/>
      <c r="B53" s="518"/>
      <c r="C53" s="519"/>
      <c r="D53" s="519"/>
      <c r="E53" s="519"/>
      <c r="F53" s="520"/>
      <c r="G53" s="521"/>
      <c r="H53" s="519"/>
      <c r="I53" s="514"/>
      <c r="J53" s="385"/>
    </row>
    <row r="54" spans="1:10" x14ac:dyDescent="0.25">
      <c r="A54" s="617" t="s">
        <v>623</v>
      </c>
      <c r="B54" s="617"/>
      <c r="C54" s="522">
        <f t="shared" ref="C54:I54" si="5">AVERAGE(C3:C51)</f>
        <v>425718010.54224473</v>
      </c>
      <c r="D54" s="522">
        <f t="shared" si="5"/>
        <v>48028155.490083143</v>
      </c>
      <c r="E54" s="523">
        <f t="shared" si="5"/>
        <v>0.10854077880806656</v>
      </c>
      <c r="F54" s="522">
        <f t="shared" si="5"/>
        <v>20179580.999997601</v>
      </c>
      <c r="G54" s="522">
        <f t="shared" si="5"/>
        <v>27848574.490085538</v>
      </c>
      <c r="H54" s="481">
        <f t="shared" si="5"/>
        <v>7.4038986459990241E-2</v>
      </c>
      <c r="I54" s="522">
        <f t="shared" si="5"/>
        <v>8933962.8277551029</v>
      </c>
      <c r="J54" s="385"/>
    </row>
    <row r="55" spans="1:10" x14ac:dyDescent="0.25">
      <c r="A55" s="524"/>
      <c r="B55" s="618"/>
      <c r="C55" s="618"/>
      <c r="D55" s="618"/>
      <c r="E55" s="618"/>
      <c r="F55" s="385"/>
      <c r="H55" s="525"/>
      <c r="I55" s="526"/>
    </row>
    <row r="56" spans="1:10" x14ac:dyDescent="0.25">
      <c r="D56" s="384"/>
      <c r="H56" s="525"/>
      <c r="I56" s="527"/>
    </row>
    <row r="57" spans="1:10" x14ac:dyDescent="0.25">
      <c r="G57" s="603"/>
    </row>
    <row r="58" spans="1:10" x14ac:dyDescent="0.25">
      <c r="H58" s="604"/>
    </row>
    <row r="59" spans="1:10" x14ac:dyDescent="0.25">
      <c r="D59" s="528"/>
      <c r="H59" s="604"/>
    </row>
    <row r="60" spans="1:10" x14ac:dyDescent="0.25">
      <c r="H60" s="604"/>
    </row>
  </sheetData>
  <dataConsolidate link="1"/>
  <mergeCells count="4">
    <mergeCell ref="A1:C1"/>
    <mergeCell ref="A52:B52"/>
    <mergeCell ref="A54:B54"/>
    <mergeCell ref="B55:E55"/>
  </mergeCells>
  <pageMargins left="0.51" right="0.11" top="0.48" bottom="0.28000000000000003" header="0.3" footer="0.3"/>
  <pageSetup paperSize="5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 3 1 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 E n r o l l e e _ Q R T 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 E n r o l l e e _ Q R T 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 C o l u m n s \ F i s c a l  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 C o l u m n s \ r e c i p n o 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 C o l u m n s \ S e r v i c e  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D a t a M a s h u p   s q m i d = " 1 1 e f a e d 4 - 4 a 7 f - 4 a 7 9 - b d 6 1 - 9 7 e d 0 2 4 b 7 5 e 5 "   x m l n s = " h t t p : / / s c h e m a s . m i c r o s o f t . c o m / D a t a M a s h u p " > A A A A A G E K A A B Q S w M E F A A C A A g A R m p f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R m p f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Z q X 1 t 3 0 t E 9 Z A c A A J c y A A A T A B w A R m 9 y b X V s Y X M v U 2 V j d G l v b j E u b S C i G A A o o B Q A A A A A A A A A A A A A A A A A A A A A A A A A A A D t W W 1 P 4 z g Q / o 6 0 / 8 H K 7 o c W h W 4 D y 5 v 2 O K m k K Q S 2 K d e k 3 J 0 Q W o X U 0 G j T p E o c b h H i v 5 / t p I k T O y W E 4 + 5 W W 7 4 A j 8 c z 4 7 E 9 f m Y S Q Q e 5 g Q / M 5 L f y e W M j m t k h n I K e 5 3 0 9 D a K F i 2 z v a 9 9 G N j g C H k T v N g D + M Y M 4 d C B G t O 8 O 9 D p q H I b Q R 7 8 H 4 b e b I P j W a j 9 e G f Y c H k m W f e N B R b p + u l I D H 2 G R a z l R 8 F 5 S Z 7 Z / h + 1 Y D w s s g V V R 2 Y 4 V 2 n 5 0 G 4 R z N f D i u U 9 G o 1 Z i T n 5 8 l E 5 N d a w C v S / J A O E h g O B 3 9 P T U z r Q O X A 9 B 4 v 4 4 + C v K t Z r Q w w s k W K t s W Q b Q d m a g h T 2 c w m v w y 6 / A j z 0 P 2 P 4 U 5 J C k j o b D i a F b f 4 J j z d A G u g V 6 q q V f 6 p Z m S m X Z i T H W 9 O H x Z G x q f T D U + r r a 0 / t A H Z m W 1 M 4 9 7 c c L z 3 V s h B 1 J l p p 7 m w 0 l A 6 3 y s m T s D 7 a 2 / A 2 2 s I b F g 5 T r N v F 8 l K o F N w 8 A r z i 0 H a w B 0 P C 6 Z K u Z 4 B D p z B T v V 8 m M D O g E r C 2 Z a e E t O H 7 I T O Q W W i 2 n D Y 5 w P A M E v r g R 6 p A z Y L t + 1 H q U u l K n I x 1 K T z J w 2 j L I / 6 f / M N Y 6 S s l 8 Z 1 t i t n s I Q 7 K T v 8 U w d C G z 3 w a M 8 A L O A p e s q F Y 0 e L v Y N 3 x W c C D u g h B P S g L + K K U 3 J Q G e i H M l E W L 1 3 P W n n S / w F o 1 i b C f 3 V / u + w I e F h L Y w K f M 7 G a d / Z x t S W q P A I v F 8 P o 9 9 F z 2 A Y + j D W 7 L c V I a 4 u H o 8 9 2 4 M 5 8 F 9 t u 9 M O J O B F G 5 V L k N + l K w A p 4 v y l q 3 e w z E M w i k 9 3 A K 7 d C g 3 X P Y Q W 1 z m K E A y D j H E p I h V 6 2 Y u k R n f b L F 4 X x 9 r q k V v b O t D m y C 6 w W O J n Z N x z 7 D M j + O e p Q F z c n E x G l t k c G S d a m M w G g x M z b J 0 4 w S M t U v N m G j p X E M j q k o p R a r K Y 0 p F I u M j x y c z q d f t d r g U 1 T s 8 5 L D j b p f H B H K q Q E 4 V y P U F c n 2 B n C a Q 0 w R y A 4 H c Q C B 3 I p A 7 E c i d C u R 0 E a Y I s G 0 B t i P A P g m w X Q G 2 J 8 D 2 e e x M 4 N + Z Y G 3 n A r l z g Z w p w C z B 3 I l A 7 h J j b Q q 2 r t 4 X 7 1 B 6 K H C e J V d P x X y C f f k m / s K 9 D 5 D o w q d D I z R j b 3 3 p M p C E 9 k / f e p L I e w i F 7 g 1 O 2 G T 0 0 v Z i K L F Z y s e W h D m K D O T O 8 q s j v K W g W w 0 i B P o w c k J 3 Q R 8 f m q M T i 8 S P e R D 7 S K q k N d u V 6 a D o Y p Y M E o V 0 U 7 r J L j K I B C Q e s 0 Z W 7 w s g y a r N P w 8 Z Q 2 C i 0 M f v u + s 7 q L x b 2 0 w I W d 7 1 D O E T G q N x T G I j g 4 R y O g 8 d M g G H 6 t 2 G 6 w s N 5 Y y 2 / J o 3 J r S 7 L K H N D S c 6 W H s D 1 7 d 9 x 8 X H l B D o 5 g a f Z 9 D / G Y F e 8 + c 1 f 1 7 z 5 3 + d P 6 9 + 5 T K f l u e e T q 5 4 N E q M u n i d j 1 K u E 4 S A Q X Y 4 5 B O H 7 H L I H o f s l x H C R 5 o z B X a 1 N U h C E x p Q i 5 c L K E A S V R T G s P K 4 K N X n p U y A W D 4 h y t 3 p K 1 l r x 5 k O C F 0 s S x N y Q N r c 1 H 3 H i 6 c w w p n 4 E u f j O 3 z 3 E c B v f j C H I L g F H 3 b k A 2 V P 3 l X 2 N j e l Z 6 d v K Y e 8 B q U r 7 + w d y H s 7 r 1 B x K O 8 c K P L u w X 5 j F T v y / v a e v L 2 r i D R k l 2 7 r x o 7 g l B d Y n r m q c f + j / R p O l e 5 s A 1 5 a Q a i 4 2 v c l t P Q l P T w B P 2 3 C 5 5 Q C o a P p c p n / v h 4 / O P h S k 1 L l p 2 h V H q V 1 f C G D H n O I y i F 9 D t E 4 Z M A h J x x y y i F n H G J y i P W q H M 9 z u b f P 8 1 U F V 2 W e X 5 1 K A Z 8 V j I + 9 6 l r 6 q F R K 0 3 A K p T h G M F r A 0 C Z 3 O a o 1 K 3 a 9 q e v f g R 6 m a P e Y 1 8 F a 0 0 6 h 7 a E Z M G F 4 7 z q r p u T l E L l i N P i r X R v g 5 D C l / o N B n B C m 8 h K r J 6 d u X Y T B L Y w i Y g h o 0 9 i x E / J e N W s I p z g 7 u j j T R h G e N s e J Y I W D Q 5 d q B v 3 Q v Y f + M h J k l 2 q E Y w w j a I f O r P g e 1 E z n p Q P a t M d A G X n p C V h F L A V s 9 5 m n q 7 y i X M F J G M Q L L v 9 R t O K 9 e m 3 j R x A S Q r l t 5 I H s I a I X m J Z b Z j z P e i f t N I m T 2 p a 4 i f + Y 3 8 C w G I + F Z z v Y 4 y T I z M 5 R n K K t 0 q r l y j s h 4 y o l m t G U o P t b p B 4 q C 6 R 6 w 6 U B U k f K 9 U s V 1 l m l 0 t v S o m T x / W B g E u R X + l a z 9 1 1 c A P M 2 F n c 5 b W j R u q p d o B U l O 6 t 4 B T 4 K P w m p W P d v 1 v 2 b d f 9 m / f 1 z / f 1 z / f 1 z / f 1 z / f 1 z / f 3 z x / j + W b O q K n 2 6 e 5 t 6 i q h r X E + x D L 2 w l s K H 3 B l 0 v g E t D I N Q z M s F N E j E 6 d 8 g A p V N y T e w l Z r i m y I 1 W V j F d G U V I U t r k V W 2 S z X 1 E 4 8 0 y C v P O y 3 z h w 8 n u T l p 6 l d 6 k q U b c B s G c 5 B u F X u f e l N K 9 O I I B f P c O 4 x m B J X P O 8 n 5 X B 5 + 9 x Y Y 9 H R 3 x q S f 1 W p d F b y 6 3 r r i X b h u t 4 + 6 A D 8 D P p C G N n J m E o B e B D F z w s V E A h R u S s F L v p I V t M 1 + i m r 2 h 2 i R n 7 + 8 a V 6 7 U i k V z s s C p c k F 5 G u P x q 3 D m u y + 4 j m v N s L 0 e s A z 7 b M l m 6 u l q t B 9 f 8 n E l Q 3 5 Z o p E P f p G m r i 2 f T 0 t l B k N R h O j 3 7 P 0 k S E o 4 1 7 i z u o m / Q s U i T v x j R Y 3 u t B w O U u K V u 2 P C 8 0 w m R Z X H U / E b f 1 a v e E y 0 S f s S O 5 y 3 V Q q j u / y / 6 B O r / 0 R o L D + w t M l U P H 5 b 1 B L A Q I t A B Q A A g A I A E Z q X 1 t c l Q s / p A A A A P Y A A A A S A A A A A A A A A A A A A A A A A A A A A A B D b 2 5 m a W c v U G F j a 2 F n Z S 5 4 b W x Q S w E C L Q A U A A I A C A B G a l 9 b U 3 I 4 L J s A A A D h A A A A E w A A A A A A A A A A A A A A A A D w A A A A W 0 N v b n R l b n R f V H l w Z X N d L n h t b F B L A Q I t A B Q A A g A I A E Z q X 1 t 3 0 t E 9 Z A c A A J c y A A A T A A A A A A A A A A A A A A A A A N g B A A B G b 3 J t d W x h c y 9 T Z W N 0 a W 9 u M S 5 t U E s F B g A A A A A D A A M A w g A A A I k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p r A A A A A A A A C G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F s b F 9 I b 3 N w a X R h b F 9 E Y X R h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z Y W Q z Z G I 3 L T c 5 N D M t N D J h Y y 1 h N T h l L T Y y N W Y x Z m I w Y m U z M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R X J y b 3 J D b 3 V u d C I g V m F s d W U 9 I m w w I i A v P j x F b n R y e S B U e X B l P S J G a W x s T G F z d F V w Z G F 0 Z W Q i I F Z h b H V l P S J k M j A y N S 0 w O S 0 z M F Q x N T o 0 N T o 1 N i 4 y M D Y 2 M T U 2 W i I g L z 4 8 R W 5 0 c n k g V H l w Z T 0 i R m l s b E N v b H V t b l R 5 c G V z I i B W Y W x 1 Z T 0 i c 0 F B W U F B Q U F H R V E 9 P S I g L z 4 8 R W 5 0 c n k g V H l w Z T 0 i R m l s b E V y c m 9 y Q 2 9 k Z S I g V m F s d W U 9 I n N V b m t u b 3 d u I i A v P j x F b n R y e S B U e X B l P S J G a W x s Q 2 9 s d W 1 u T m F t Z X M i I F Z h b H V l P S J z W y Z x d W 9 0 O 0 h v c 3 B p d G F s I E 5 h b W U m c X V v d D s s J n F 1 b 3 Q 7 S F N D U k M g S U Q m c X V v d D s s J n F 1 b 3 Q 7 Q 2 9 t b X V u a X R 5 I E J l b m V m a X Q g Q 2 F 0 Z W d v c n k m c X V v d D s s J n F 1 b 3 Q 7 Q 2 9 k Z S Z x d W 9 0 O y w m c X V v d D t T d W I t Q 2 F 0 Z W d v c n k m c X V v d D s s J n F 1 b 3 Q 7 Q 2 9 z d C B E Z X N j c m l w d G l v b i Z x d W 9 0 O y w m c X V v d D t B b W 9 1 b n Q m c X V v d D t d I i A v P j x F b n R y e S B U e X B l P S J G a W x s Q 2 9 1 b n Q i I F Z h b H V l P S J s M j g 3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G x f S G 9 z c G l 0 Y W x f R G F 0 Y S 9 B d X R v U m V t b 3 Z l Z E N v b H V t b n M x L n t I b 3 N w a X R h b C B O Y W 1 l L D B 9 J n F 1 b 3 Q 7 L C Z x d W 9 0 O 1 N l Y 3 R p b 2 4 x L 0 F s b F 9 I b 3 N w a X R h b F 9 E Y X R h L 0 F 1 d G 9 S Z W 1 v d m V k Q 2 9 s d W 1 u c z E u e 0 h T Q 1 J D I E l E L D F 9 J n F 1 b 3 Q 7 L C Z x d W 9 0 O 1 N l Y 3 R p b 2 4 x L 0 F s b F 9 I b 3 N w a X R h b F 9 E Y X R h L 0 F 1 d G 9 S Z W 1 v d m V k Q 2 9 s d W 1 u c z E u e 0 N v b W 1 1 b m l 0 e S B C Z W 5 l Z m l 0 I E N h d G V n b 3 J 5 L D J 9 J n F 1 b 3 Q 7 L C Z x d W 9 0 O 1 N l Y 3 R p b 2 4 x L 0 F s b F 9 I b 3 N w a X R h b F 9 E Y X R h L 0 F 1 d G 9 S Z W 1 v d m V k Q 2 9 s d W 1 u c z E u e 0 N v Z G U s M 3 0 m c X V v d D s s J n F 1 b 3 Q 7 U 2 V j d G l v b j E v Q W x s X 0 h v c 3 B p d G F s X 0 R h d G E v Q X V 0 b 1 J l b W 9 2 Z W R D b 2 x 1 b W 5 z M S 5 7 U 3 V i L U N h d G V n b 3 J 5 L D R 9 J n F 1 b 3 Q 7 L C Z x d W 9 0 O 1 N l Y 3 R p b 2 4 x L 0 F s b F 9 I b 3 N w a X R h b F 9 E Y X R h L 0 F 1 d G 9 S Z W 1 v d m V k Q 2 9 s d W 1 u c z E u e 0 N v c 3 Q g R G V z Y 3 J p c H R p b 2 4 s N X 0 m c X V v d D s s J n F 1 b 3 Q 7 U 2 V j d G l v b j E v Q W x s X 0 h v c 3 B p d G F s X 0 R h d G E v Q X V 0 b 1 J l b W 9 2 Z W R D b 2 x 1 b W 5 z M S 5 7 Q W 1 v d W 5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F s b F 9 I b 3 N w a X R h b F 9 E Y X R h L 0 F 1 d G 9 S Z W 1 v d m V k Q 2 9 s d W 1 u c z E u e 0 h v c 3 B p d G F s I E 5 h b W U s M H 0 m c X V v d D s s J n F 1 b 3 Q 7 U 2 V j d G l v b j E v Q W x s X 0 h v c 3 B p d G F s X 0 R h d G E v Q X V 0 b 1 J l b W 9 2 Z W R D b 2 x 1 b W 5 z M S 5 7 S F N D U k M g S U Q s M X 0 m c X V v d D s s J n F 1 b 3 Q 7 U 2 V j d G l v b j E v Q W x s X 0 h v c 3 B p d G F s X 0 R h d G E v Q X V 0 b 1 J l b W 9 2 Z W R D b 2 x 1 b W 5 z M S 5 7 Q 2 9 t b X V u a X R 5 I E J l b m V m a X Q g Q 2 F 0 Z W d v c n k s M n 0 m c X V v d D s s J n F 1 b 3 Q 7 U 2 V j d G l v b j E v Q W x s X 0 h v c 3 B p d G F s X 0 R h d G E v Q X V 0 b 1 J l b W 9 2 Z W R D b 2 x 1 b W 5 z M S 5 7 Q 2 9 k Z S w z f S Z x d W 9 0 O y w m c X V v d D t T Z W N 0 a W 9 u M S 9 B b G x f S G 9 z c G l 0 Y W x f R G F 0 Y S 9 B d X R v U m V t b 3 Z l Z E N v b H V t b n M x L n t T d W I t Q 2 F 0 Z W d v c n k s N H 0 m c X V v d D s s J n F 1 b 3 Q 7 U 2 V j d G l v b j E v Q W x s X 0 h v c 3 B p d G F s X 0 R h d G E v Q X V 0 b 1 J l b W 9 2 Z W R D b 2 x 1 b W 5 z M S 5 7 Q 2 9 z d C B E Z X N j c m l w d G l v b i w 1 f S Z x d W 9 0 O y w m c X V v d D t T Z W N 0 a W 9 u M S 9 B b G x f S G 9 z c G l 0 Y W x f R G F 0 Y S 9 B d X R v U m V t b 3 Z l Z E N v b H V t b n M x L n t B b W 9 1 b n Q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d G V n b 3 J 5 J T I w Q 2 9 k Z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M y 0 x N F Q x O T o x N z o x N y 4 3 M D k 3 M j Q 2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E i I C 8 + P E V u d H J 5 I F R 5 c G U 9 I l F 1 Z X J 5 S U Q i I F Z h b H V l P S J z M W M 1 Y 2 M y Z T U t Z T B h O C 0 0 M G Y 1 L W E 2 N D E t Z j R l M m V i N j g 4 N z Z m I i A v P j w v U 3 R h Y m x l R W 5 0 c m l l c z 4 8 L 0 l 0 Z W 0 + P E l 0 Z W 0 + P E l 0 Z W 1 M b 2 N h d G l v b j 4 8 S X R l b V R 5 c G U + R m 9 y b X V s Y T w v S X R l b V R 5 c G U + P E l 0 Z W 1 Q Y X R o P l N l Y 3 R p b 2 4 x L 0 Z p b m F u Y 2 l h b C U y M E R h d G E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Y 0 O G J l O T Y t M G F m O S 0 0 Z D Y 2 L T g 3 Y j Y t M T Q 4 N T V i M D d h Z j J j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S 0 w O S 0 z M F Q x N T o 0 N T o 1 O S 4 z M T I y N z c z W i I g L z 4 8 R W 5 0 c n k g V H l w Z T 0 i R m l s b E N v b H V t b l R 5 c G V z I i B W Y W x 1 Z T 0 i c 0 F B W U F B Q k U 9 I i A v P j x F b n R y e S B U e X B l P S J G a W x s R X J y b 3 J D b 2 R l I i B W Y W x 1 Z T 0 i c 1 V u a 2 5 v d 2 4 i I C 8 + P E V u d H J 5 I F R 5 c G U 9 I k Z p b G x D b 2 x 1 b W 5 O Y W 1 l c y I g V m F s d W U 9 I n N b J n F 1 b 3 Q 7 S G 9 z c G l 0 Y W w g T m F t Z S Z x d W 9 0 O y w m c X V v d D t I U 0 N S Q y B J R C Z x d W 9 0 O y w m c X V v d D t D b 2 R l J n F 1 b 3 Q 7 L C Z x d W 9 0 O 0 R l c 2 N y a X B 0 a W 9 u J n F 1 b 3 Q 7 L C Z x d W 9 0 O 0 F t b 3 V u d C Z x d W 9 0 O 1 0 i I C 8 + P E V u d H J 5 I F R 5 c G U 9 I k Z p b G x D b 3 V u d C I g V m F s d W U 9 I m w z N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l u Y W 5 j a W F s I E R h d G E v Q X V 0 b 1 J l b W 9 2 Z W R D b 2 x 1 b W 5 z M S 5 7 S G 9 z c G l 0 Y W w g T m F t Z S w w f S Z x d W 9 0 O y w m c X V v d D t T Z W N 0 a W 9 u M S 9 G a W 5 h b m N p Y W w g R G F 0 Y S 9 B d X R v U m V t b 3 Z l Z E N v b H V t b n M x L n t I U 0 N S Q y B J R C w x f S Z x d W 9 0 O y w m c X V v d D t T Z W N 0 a W 9 u M S 9 G a W 5 h b m N p Y W w g R G F 0 Y S 9 B d X R v U m V t b 3 Z l Z E N v b H V t b n M x L n t D b 2 R l L D J 9 J n F 1 b 3 Q 7 L C Z x d W 9 0 O 1 N l Y 3 R p b 2 4 x L 0 Z p b m F u Y 2 l h b C B E Y X R h L 0 F 1 d G 9 S Z W 1 v d m V k Q 2 9 s d W 1 u c z E u e 0 R l c 2 N y a X B 0 a W 9 u L D N 9 J n F 1 b 3 Q 7 L C Z x d W 9 0 O 1 N l Y 3 R p b 2 4 x L 0 Z p b m F u Y 2 l h b C B E Y X R h L 0 F 1 d G 9 S Z W 1 v d m V k Q 2 9 s d W 1 u c z E u e 0 F t b 3 V u d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G a W 5 h b m N p Y W w g R G F 0 Y S 9 B d X R v U m V t b 3 Z l Z E N v b H V t b n M x L n t I b 3 N w a X R h b C B O Y W 1 l L D B 9 J n F 1 b 3 Q 7 L C Z x d W 9 0 O 1 N l Y 3 R p b 2 4 x L 0 Z p b m F u Y 2 l h b C B E Y X R h L 0 F 1 d G 9 S Z W 1 v d m V k Q 2 9 s d W 1 u c z E u e 0 h T Q 1 J D I E l E L D F 9 J n F 1 b 3 Q 7 L C Z x d W 9 0 O 1 N l Y 3 R p b 2 4 x L 0 Z p b m F u Y 2 l h b C B E Y X R h L 0 F 1 d G 9 S Z W 1 v d m V k Q 2 9 s d W 1 u c z E u e 0 N v Z G U s M n 0 m c X V v d D s s J n F 1 b 3 Q 7 U 2 V j d G l v b j E v R m l u Y W 5 j a W F s I E R h d G E v Q X V 0 b 1 J l b W 9 2 Z W R D b 2 x 1 b W 5 z M S 5 7 R G V z Y 3 J p c H R p b 2 4 s M 3 0 m c X V v d D s s J n F 1 b 3 Q 7 U 2 V j d G l v b j E v R m l u Y W 5 j a W F s I E R h d G E v Q X V 0 b 1 J l b W 9 2 Z W R D b 2 x 1 b W 5 z M S 5 7 Q W 1 v d W 5 0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a G V j a y U y M E V y c m 9 y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y N z Q 3 Z T E 3 L W Z j Z D M t N D h k N i 0 4 N G Q 1 L T E z Y m R k N D Y 5 M T B l N y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R X J y b 3 J D b 3 V u d C I g V m F s d W U 9 I m w w I i A v P j x F b n R y e S B U e X B l P S J G a W x s T G F z d F V w Z G F 0 Z W Q i I F Z h b H V l P S J k M j A y N S 0 w O S 0 z M F Q x N T o 0 N j o w N i 4 z N j E 0 N j E 3 W i I g L z 4 8 R W 5 0 c n k g V H l w Z T 0 i R m l s b E N v b H V t b l R 5 c G V z I i B W Y W x 1 Z T 0 i c 0 F B W U F C Z 1 V G Q U E 9 P S I g L z 4 8 R W 5 0 c n k g V H l w Z T 0 i R m l s b E V y c m 9 y Q 2 9 k Z S I g V m F s d W U 9 I n N V b m t u b 3 d u I i A v P j x F b n R y e S B U e X B l P S J G a W x s Q 2 9 s d W 1 u T m F t Z X M i I F Z h b H V l P S J z W y Z x d W 9 0 O 0 h v c 3 B p d G F s I E 5 h b W U m c X V v d D s s J n F 1 b 3 Q 7 S F N D U k M g S U Q m c X V v d D s s J n F 1 b 3 Q 7 Q 2 9 t b X V u a X R 5 I E J l b m V m a X Q g Q 2 F 0 Z W d v c n k m c X V v d D s s J n F 1 b 3 Q 7 Q 2 9 z d C B E Z X N j c m l w d G l v b i Z x d W 9 0 O y w m c X V v d D t T d W 0 g b 2 Y g Q W 1 v d W 5 0 J n F 1 b 3 Q 7 L C Z x d W 9 0 O 0 F t b 3 V u d C B m c m 9 t I G N v Z G U 5 O S Z x d W 9 0 O y w m c X V v d D t D a G V j a y Z x d W 9 0 O 1 0 i I C 8 + P E V u d H J 5 I F R 5 c G U 9 I k Z p b G x D b 3 V u d C I g V m F s d W U 9 I m w x M j Q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o Z W N r I E V y c m 9 y L 0 F 1 d G 9 S Z W 1 v d m V k Q 2 9 s d W 1 u c z E u e 0 h v c 3 B p d G F s I E 5 h b W U s M H 0 m c X V v d D s s J n F 1 b 3 Q 7 U 2 V j d G l v b j E v Q 2 h l Y 2 s g R X J y b 3 I v Q X V 0 b 1 J l b W 9 2 Z W R D b 2 x 1 b W 5 z M S 5 7 S F N D U k M g S U Q s M X 0 m c X V v d D s s J n F 1 b 3 Q 7 U 2 V j d G l v b j E v Q 2 h l Y 2 s g R X J y b 3 I v Q X V 0 b 1 J l b W 9 2 Z W R D b 2 x 1 b W 5 z M S 5 7 Q 2 9 t b X V u a X R 5 I E J l b m V m a X Q g Q 2 F 0 Z W d v c n k s M n 0 m c X V v d D s s J n F 1 b 3 Q 7 U 2 V j d G l v b j E v Q 2 h l Y 2 s g R X J y b 3 I v Q X V 0 b 1 J l b W 9 2 Z W R D b 2 x 1 b W 5 z M S 5 7 Q 2 9 z d C B E Z X N j c m l w d G l v b i w z f S Z x d W 9 0 O y w m c X V v d D t T Z W N 0 a W 9 u M S 9 D a G V j a y B F c n J v c i 9 B d X R v U m V t b 3 Z l Z E N v b H V t b n M x L n t T d W 0 g b 2 Y g Q W 1 v d W 5 0 L D R 9 J n F 1 b 3 Q 7 L C Z x d W 9 0 O 1 N l Y 3 R p b 2 4 x L 0 N o Z W N r I E V y c m 9 y L 0 F 1 d G 9 S Z W 1 v d m V k Q 2 9 s d W 1 u c z E u e 0 F t b 3 V u d C B m c m 9 t I G N v Z G U 5 O S w 1 f S Z x d W 9 0 O y w m c X V v d D t T Z W N 0 a W 9 u M S 9 D a G V j a y B F c n J v c i 9 B d X R v U m V t b 3 Z l Z E N v b H V t b n M x L n t D a G V j a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a G V j a y B F c n J v c i 9 B d X R v U m V t b 3 Z l Z E N v b H V t b n M x L n t I b 3 N w a X R h b C B O Y W 1 l L D B 9 J n F 1 b 3 Q 7 L C Z x d W 9 0 O 1 N l Y 3 R p b 2 4 x L 0 N o Z W N r I E V y c m 9 y L 0 F 1 d G 9 S Z W 1 v d m V k Q 2 9 s d W 1 u c z E u e 0 h T Q 1 J D I E l E L D F 9 J n F 1 b 3 Q 7 L C Z x d W 9 0 O 1 N l Y 3 R p b 2 4 x L 0 N o Z W N r I E V y c m 9 y L 0 F 1 d G 9 S Z W 1 v d m V k Q 2 9 s d W 1 u c z E u e 0 N v b W 1 1 b m l 0 e S B C Z W 5 l Z m l 0 I E N h d G V n b 3 J 5 L D J 9 J n F 1 b 3 Q 7 L C Z x d W 9 0 O 1 N l Y 3 R p b 2 4 x L 0 N o Z W N r I E V y c m 9 y L 0 F 1 d G 9 S Z W 1 v d m V k Q 2 9 s d W 1 u c z E u e 0 N v c 3 Q g R G V z Y 3 J p c H R p b 2 4 s M 3 0 m c X V v d D s s J n F 1 b 3 Q 7 U 2 V j d G l v b j E v Q 2 h l Y 2 s g R X J y b 3 I v Q X V 0 b 1 J l b W 9 2 Z W R D b 2 x 1 b W 5 z M S 5 7 U 3 V t I G 9 m I E F t b 3 V u d C w 0 f S Z x d W 9 0 O y w m c X V v d D t T Z W N 0 a W 9 u M S 9 D a G V j a y B F c n J v c i 9 B d X R v U m V t b 3 Z l Z E N v b H V t b n M x L n t B b W 9 1 b n Q g Z n J v b S B j b 2 R l O T k s N X 0 m c X V v d D s s J n F 1 b 3 Q 7 U 2 V j d G l v b j E v Q 2 h l Y 2 s g R X J y b 3 I v Q X V 0 b 1 J l b W 9 2 Z W R D b 2 x 1 b W 5 z M S 5 7 Q 2 h l Y 2 s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v d G F s J T I w Q m V u Z W Z p d F 9 C e W N v Z G U 5 O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T V U M T c 6 N D Q 6 M j c u N j A 5 M T c z M l o i I C 8 + P E V u d H J 5 I F R 5 c G U 9 I k Z p b G x D b 2 x 1 b W 5 U e X B l c y I g V m F s d W U 9 I n N B Q V l H Q m d V P S I g L z 4 8 R W 5 0 c n k g V H l w Z T 0 i R m l s b E N v b H V t b k 5 h b W V z I i B W Y W x 1 Z T 0 i c 1 s m c X V v d D t I b 3 N w a X R h b C B O Y W 1 l J n F 1 b 3 Q 7 L C Z x d W 9 0 O 0 h T Q 1 J D I E l E J n F 1 b 3 Q 7 L C Z x d W 9 0 O 0 N v b W 1 1 b m l 0 e S B C Z W 5 l Z m l 0 I E N h d G V n b 3 J 5 J n F 1 b 3 Q 7 L C Z x d W 9 0 O 0 N v c 3 Q g R G V z Y 3 J p c H R p b 2 4 m c X V v d D s s J n F 1 b 3 Q 7 V G 9 h d G w g Q W 1 v d W 5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4 M z c 0 Z j g 0 L T N l N W M t N D R m Y i 1 h Y W J j L W E 1 M D g 1 N D I 5 N m J j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0 Y W w g Q m V u Z W Z p d F 9 C e W N v Z G U 5 O S 9 B d X R v U m V t b 3 Z l Z E N v b H V t b n M x L n t I b 3 N w a X R h b C B O Y W 1 l L D B 9 J n F 1 b 3 Q 7 L C Z x d W 9 0 O 1 N l Y 3 R p b 2 4 x L 1 R v d G F s I E J l b m V m a X R f Q n l j b 2 R l O T k v Q X V 0 b 1 J l b W 9 2 Z W R D b 2 x 1 b W 5 z M S 5 7 S F N D U k M g S U Q s M X 0 m c X V v d D s s J n F 1 b 3 Q 7 U 2 V j d G l v b j E v V G 9 0 Y W w g Q m V u Z W Z p d F 9 C e W N v Z G U 5 O S 9 B d X R v U m V t b 3 Z l Z E N v b H V t b n M x L n t D b 2 1 t d W 5 p d H k g Q m V u Z W Z p d C B D Y X R l Z 2 9 y e S w y f S Z x d W 9 0 O y w m c X V v d D t T Z W N 0 a W 9 u M S 9 U b 3 R h b C B C Z W 5 l Z m l 0 X 0 J 5 Y 2 9 k Z T k 5 L 0 F 1 d G 9 S Z W 1 v d m V k Q 2 9 s d W 1 u c z E u e 0 N v c 3 Q g R G V z Y 3 J p c H R p b 2 4 s M 3 0 m c X V v d D s s J n F 1 b 3 Q 7 U 2 V j d G l v b j E v V G 9 0 Y W w g Q m V u Z W Z p d F 9 C e W N v Z G U 5 O S 9 B d X R v U m V t b 3 Z l Z E N v b H V t b n M x L n t U b 2 F 0 b C B B b W 9 1 b n Q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9 0 Y W w g Q m V u Z W Z p d F 9 C e W N v Z G U 5 O S 9 B d X R v U m V t b 3 Z l Z E N v b H V t b n M x L n t I b 3 N w a X R h b C B O Y W 1 l L D B 9 J n F 1 b 3 Q 7 L C Z x d W 9 0 O 1 N l Y 3 R p b 2 4 x L 1 R v d G F s I E J l b m V m a X R f Q n l j b 2 R l O T k v Q X V 0 b 1 J l b W 9 2 Z W R D b 2 x 1 b W 5 z M S 5 7 S F N D U k M g S U Q s M X 0 m c X V v d D s s J n F 1 b 3 Q 7 U 2 V j d G l v b j E v V G 9 0 Y W w g Q m V u Z W Z p d F 9 C e W N v Z G U 5 O S 9 B d X R v U m V t b 3 Z l Z E N v b H V t b n M x L n t D b 2 1 t d W 5 p d H k g Q m V u Z W Z p d C B D Y X R l Z 2 9 y e S w y f S Z x d W 9 0 O y w m c X V v d D t T Z W N 0 a W 9 u M S 9 U b 3 R h b C B C Z W 5 l Z m l 0 X 0 J 5 Y 2 9 k Z T k 5 L 0 F 1 d G 9 S Z W 1 v d m V k Q 2 9 s d W 1 u c z E u e 0 N v c 3 Q g R G V z Y 3 J p c H R p b 2 4 s M 3 0 m c X V v d D s s J n F 1 b 3 Q 7 U 2 V j d G l v b j E v V G 9 0 Y W w g Q m V u Z W Z p d F 9 C e W N v Z G U 5 O S 9 B d X R v U m V t b 3 Z l Z E N v b H V t b n M x L n t U b 2 F 0 b C B B b W 9 1 b n Q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v d G F s J T I w Q m V u Z W Z p d F 9 C e V N 1 b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M y 0 x N V Q x N z o 0 M T o z N i 4 3 M D I 3 N D Y w W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G x f S G 9 z c G l 0 Y W x f R G F 0 Y S 9 B d X R v U m V t b 3 Z l Z E N v b H V t b n M x L n t I b 3 N w a X R h b C B O Y W 1 l L D B 9 J n F 1 b 3 Q 7 L C Z x d W 9 0 O 1 N l Y 3 R p b 2 4 x L 0 F s b F 9 I b 3 N w a X R h b F 9 E Y X R h L 0 F 1 d G 9 S Z W 1 v d m V k Q 2 9 s d W 1 u c z E u e 0 h T Q 1 J D I E l E L D F 9 J n F 1 b 3 Q 7 L C Z x d W 9 0 O 1 N l Y 3 R p b 2 4 x L 0 F s b F 9 I b 3 N w a X R h b F 9 E Y X R h L 0 F 1 d G 9 S Z W 1 v d m V k Q 2 9 s d W 1 u c z E u e 0 N v b W 1 1 b m l 0 e S B C Z W 5 l Z m l 0 I E N h d G V n b 3 J 5 L D J 9 J n F 1 b 3 Q 7 L C Z x d W 9 0 O 1 N l Y 3 R p b 2 4 x L 0 F s b F 9 I b 3 N w a X R h b F 9 E Y X R h L 0 F 1 d G 9 S Z W 1 v d m V k Q 2 9 s d W 1 u c z E u e 0 N v Z G U s M 3 0 m c X V v d D s s J n F 1 b 3 Q 7 U 2 V j d G l v b j E v Q W x s X 0 h v c 3 B p d G F s X 0 R h d G E v Q X V 0 b 1 J l b W 9 2 Z W R D b 2 x 1 b W 5 z M S 5 7 U 3 V i L U N h d G V n b 3 J 5 L D R 9 J n F 1 b 3 Q 7 L C Z x d W 9 0 O 1 N l Y 3 R p b 2 4 x L 0 F s b F 9 I b 3 N w a X R h b F 9 E Y X R h L 0 F 1 d G 9 S Z W 1 v d m V k Q 2 9 s d W 1 u c z E u e 0 N v c 3 Q g R G V z Y 3 J p c H R p b 2 4 s N X 0 m c X V v d D s s J n F 1 b 3 Q 7 U 2 V j d G l v b j E v Q W x s X 0 h v c 3 B p d G F s X 0 R h d G E v Q X V 0 b 1 J l b W 9 2 Z W R D b 2 x 1 b W 5 z M S 5 7 Q W 1 v d W 5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F s b F 9 I b 3 N w a X R h b F 9 E Y X R h L 0 F 1 d G 9 S Z W 1 v d m V k Q 2 9 s d W 1 u c z E u e 0 h v c 3 B p d G F s I E 5 h b W U s M H 0 m c X V v d D s s J n F 1 b 3 Q 7 U 2 V j d G l v b j E v Q W x s X 0 h v c 3 B p d G F s X 0 R h d G E v Q X V 0 b 1 J l b W 9 2 Z W R D b 2 x 1 b W 5 z M S 5 7 S F N D U k M g S U Q s M X 0 m c X V v d D s s J n F 1 b 3 Q 7 U 2 V j d G l v b j E v Q W x s X 0 h v c 3 B p d G F s X 0 R h d G E v Q X V 0 b 1 J l b W 9 2 Z W R D b 2 x 1 b W 5 z M S 5 7 Q 2 9 t b X V u a X R 5 I E J l b m V m a X Q g Q 2 F 0 Z W d v c n k s M n 0 m c X V v d D s s J n F 1 b 3 Q 7 U 2 V j d G l v b j E v Q W x s X 0 h v c 3 B p d G F s X 0 R h d G E v Q X V 0 b 1 J l b W 9 2 Z W R D b 2 x 1 b W 5 z M S 5 7 Q 2 9 k Z S w z f S Z x d W 9 0 O y w m c X V v d D t T Z W N 0 a W 9 u M S 9 B b G x f S G 9 z c G l 0 Y W x f R G F 0 Y S 9 B d X R v U m V t b 3 Z l Z E N v b H V t b n M x L n t T d W I t Q 2 F 0 Z W d v c n k s N H 0 m c X V v d D s s J n F 1 b 3 Q 7 U 2 V j d G l v b j E v Q W x s X 0 h v c 3 B p d G F s X 0 R h d G E v Q X V 0 b 1 J l b W 9 2 Z W R D b 2 x 1 b W 5 z M S 5 7 Q 2 9 z d C B E Z X N j c m l w d G l v b i w 1 f S Z x d W 9 0 O y w m c X V v d D t T Z W N 0 a W 9 u M S 9 B b G x f S G 9 z c G l 0 Y W x f R G F 0 Y S 9 B d X R v U m V t b 3 Z l Z E N v b H V t b n M x L n t B b W 9 1 b n Q s N n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E i I C 8 + P E V u d H J 5 I F R 5 c G U 9 I k x v Y W R l Z F R v Q W 5 h b H l z a X N T Z X J 2 a W N l c y I g V m F s d W U 9 I m w w I i A v P j x F b n R y e S B U e X B l P S J R d W V y e U l E I i B W Y W x 1 Z T 0 i c z M x Y T Q 1 N m I 5 L T M y Y T I t N D B l Z i 0 4 M T M 5 L W E z M G R i N T U x Y m M 5 Y i I g L z 4 8 L 1 N 0 Y W J s Z U V u d H J p Z X M + P C 9 J d G V t P j x J d G V t P j x J d G V t T G 9 j Y X R p b 2 4 + P E l 0 Z W 1 U e X B l P k Z v c m 1 1 b G E 8 L 0 l 0 Z W 1 U e X B l P j x J d G V t U G F 0 a D 5 T Z W N 0 a W 9 u M S 9 U b 3 R h b C U y M E N v b W 1 1 b m l 0 e S U y M E J l b m V m a X Q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k 1 Y z R k Y j g t O G Y 5 Z C 0 0 O D N h L T g 1 N D E t N m F i Z D g 5 O T d l Z T g 0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T G F z d F V w Z G F 0 Z W Q i I F Z h b H V l P S J k M j A y N S 0 w O S 0 z M F Q x N T o 0 N T o 1 N i 4 z M D E 0 N j M w W i I g L z 4 8 R W 5 0 c n k g V H l w Z T 0 i R m l s b E N v b H V t b l R 5 c G V z I i B W Y W x 1 Z T 0 i c 0 F B W U F B Q U F B Q U F B Q S I g L z 4 8 R W 5 0 c n k g V H l w Z T 0 i R m l s b E V y c m 9 y Q 2 9 k Z S I g V m F s d W U 9 I n N V b m t u b 3 d u I i A v P j x F b n R y e S B U e X B l P S J G a W x s Q 2 9 s d W 1 u T m F t Z X M i I F Z h b H V l P S J z W y Z x d W 9 0 O 0 h v c 3 B p d G F s I E 5 h b W U m c X V v d D s s J n F 1 b 3 Q 7 S F N D U k M g S U Q m c X V v d D s s J n F 1 b 3 Q 7 Q 2 9 k Z S Z x d W 9 0 O y w m c X V v d D t D b 2 1 t d W 5 p d H k g Q m V u Z W Z p d C B D Y X R l Z 2 9 y e S Z x d W 9 0 O y w m c X V v d D t E S V J F Q 1 Q g Q 0 9 T V C g k K S Z x d W 9 0 O y w m c X V v d D t J T k R J U k V D V C B D T 1 N U K C Q p J n F 1 b 3 Q 7 L C Z x d W 9 0 O 0 h T Q 1 J D I E d S Q U 5 U U y 9 S Q V R F I F N V U F B P U l Q m c X V v d D s s J n F 1 b 3 Q 7 T 1 R I R V I g T 0 Z G U 0 V U V E l O R y B S R V Z F T l V F K C Q p J n F 1 b 3 Q 7 L C Z x d W 9 0 O 0 5 F V C B D T 0 1 N V U 5 J V F k g Q k V O R U Z J V C Z x d W 9 0 O 1 0 i I C 8 + P E V u d H J 5 I F R 5 c G U 9 I k Z p b G x D b 3 V u d C I g V m F s d W U 9 I m w 1 N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0 Y W w g Q 2 9 t b X V u a X R 5 I E J l b m V m a X Q v Q X V 0 b 1 J l b W 9 2 Z W R D b 2 x 1 b W 5 z M S 5 7 S G 9 z c G l 0 Y W w g T m F t Z S w w f S Z x d W 9 0 O y w m c X V v d D t T Z W N 0 a W 9 u M S 9 U b 3 R h b C B D b 2 1 t d W 5 p d H k g Q m V u Z W Z p d C 9 B d X R v U m V t b 3 Z l Z E N v b H V t b n M x L n t I U 0 N S Q y B J R C w x f S Z x d W 9 0 O y w m c X V v d D t T Z W N 0 a W 9 u M S 9 U b 3 R h b C B D b 2 1 t d W 5 p d H k g Q m V u Z W Z p d C 9 B d X R v U m V t b 3 Z l Z E N v b H V t b n M x L n t D b 2 R l L D J 9 J n F 1 b 3 Q 7 L C Z x d W 9 0 O 1 N l Y 3 R p b 2 4 x L 1 R v d G F s I E N v b W 1 1 b m l 0 e S B C Z W 5 l Z m l 0 L 0 F 1 d G 9 S Z W 1 v d m V k Q 2 9 s d W 1 u c z E u e 0 N v b W 1 1 b m l 0 e S B C Z W 5 l Z m l 0 I E N h d G V n b 3 J 5 L D N 9 J n F 1 b 3 Q 7 L C Z x d W 9 0 O 1 N l Y 3 R p b 2 4 x L 1 R v d G F s I E N v b W 1 1 b m l 0 e S B C Z W 5 l Z m l 0 L 0 F 1 d G 9 S Z W 1 v d m V k Q 2 9 s d W 1 u c z E u e 0 R J U k V D V C B D T 1 N U K C Q p L D R 9 J n F 1 b 3 Q 7 L C Z x d W 9 0 O 1 N l Y 3 R p b 2 4 x L 1 R v d G F s I E N v b W 1 1 b m l 0 e S B C Z W 5 l Z m l 0 L 0 F 1 d G 9 S Z W 1 v d m V k Q 2 9 s d W 1 u c z E u e 0 l O R E l S R U N U I E N P U 1 Q o J C k s N X 0 m c X V v d D s s J n F 1 b 3 Q 7 U 2 V j d G l v b j E v V G 9 0 Y W w g Q 2 9 t b X V u a X R 5 I E J l b m V m a X Q v Q X V 0 b 1 J l b W 9 2 Z W R D b 2 x 1 b W 5 z M S 5 7 S F N D U k M g R 1 J B T l R T L 1 J B V E U g U 1 V Q U E 9 S V C w 2 f S Z x d W 9 0 O y w m c X V v d D t T Z W N 0 a W 9 u M S 9 U b 3 R h b C B D b 2 1 t d W 5 p d H k g Q m V u Z W Z p d C 9 B d X R v U m V t b 3 Z l Z E N v b H V t b n M x L n t P V E h F U i B P R k Z T R V R U S U 5 H I F J F V k V O V U U o J C k s N 3 0 m c X V v d D s s J n F 1 b 3 Q 7 U 2 V j d G l v b j E v V G 9 0 Y W w g Q 2 9 t b X V u a X R 5 I E J l b m V m a X Q v Q X V 0 b 1 J l b W 9 2 Z W R D b 2 x 1 b W 5 z M S 5 7 T k V U I E N P T U 1 V T k l U W S B C R U 5 F R k l U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v d G F s I E N v b W 1 1 b m l 0 e S B C Z W 5 l Z m l 0 L 0 F 1 d G 9 S Z W 1 v d m V k Q 2 9 s d W 1 u c z E u e 0 h v c 3 B p d G F s I E 5 h b W U s M H 0 m c X V v d D s s J n F 1 b 3 Q 7 U 2 V j d G l v b j E v V G 9 0 Y W w g Q 2 9 t b X V u a X R 5 I E J l b m V m a X Q v Q X V 0 b 1 J l b W 9 2 Z W R D b 2 x 1 b W 5 z M S 5 7 S F N D U k M g S U Q s M X 0 m c X V v d D s s J n F 1 b 3 Q 7 U 2 V j d G l v b j E v V G 9 0 Y W w g Q 2 9 t b X V u a X R 5 I E J l b m V m a X Q v Q X V 0 b 1 J l b W 9 2 Z W R D b 2 x 1 b W 5 z M S 5 7 Q 2 9 k Z S w y f S Z x d W 9 0 O y w m c X V v d D t T Z W N 0 a W 9 u M S 9 U b 3 R h b C B D b 2 1 t d W 5 p d H k g Q m V u Z W Z p d C 9 B d X R v U m V t b 3 Z l Z E N v b H V t b n M x L n t D b 2 1 t d W 5 p d H k g Q m V u Z W Z p d C B D Y X R l Z 2 9 y e S w z f S Z x d W 9 0 O y w m c X V v d D t T Z W N 0 a W 9 u M S 9 U b 3 R h b C B D b 2 1 t d W 5 p d H k g Q m V u Z W Z p d C 9 B d X R v U m V t b 3 Z l Z E N v b H V t b n M x L n t E S V J F Q 1 Q g Q 0 9 T V C g k K S w 0 f S Z x d W 9 0 O y w m c X V v d D t T Z W N 0 a W 9 u M S 9 U b 3 R h b C B D b 2 1 t d W 5 p d H k g Q m V u Z W Z p d C 9 B d X R v U m V t b 3 Z l Z E N v b H V t b n M x L n t J T k R J U k V D V C B D T 1 N U K C Q p L D V 9 J n F 1 b 3 Q 7 L C Z x d W 9 0 O 1 N l Y 3 R p b 2 4 x L 1 R v d G F s I E N v b W 1 1 b m l 0 e S B C Z W 5 l Z m l 0 L 0 F 1 d G 9 S Z W 1 v d m V k Q 2 9 s d W 1 u c z E u e 0 h T Q 1 J D I E d S Q U 5 U U y 9 S Q V R F I F N V U F B P U l Q s N n 0 m c X V v d D s s J n F 1 b 3 Q 7 U 2 V j d G l v b j E v V G 9 0 Y W w g Q 2 9 t b X V u a X R 5 I E J l b m V m a X Q v Q X V 0 b 1 J l b W 9 2 Z W R D b 2 x 1 b W 5 z M S 5 7 T 1 R I R V I g T 0 Z G U 0 V U V E l O R y B S R V Z F T l V F K C Q p L D d 9 J n F 1 b 3 Q 7 L C Z x d W 9 0 O 1 N l Y 3 R p b 2 4 x L 1 R v d G F s I E N v b W 1 1 b m l 0 e S B C Z W 5 l Z m l 0 L 0 F 1 d G 9 S Z W 1 v d m V k Q 2 9 s d W 1 u c z E u e 0 5 F V C B D T 0 1 N V U 5 J V F k g Q k V O R U Z J V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x s X 0 h v c 3 B p d G F s X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0 Z W d v c n k l M j B D b 2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0 R 1 c G x p Y 2 F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T c G x p d C U y M E N v b H V t b i U y M G J 5 J T I w Q 2 h h c m F j d G V y J T I w V H J h b n N p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F e H B h b m R l Z C U y M E N h d G V n b 3 J 5 J T I w Q 2 9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F 9 I b 3 N w a X R h b F 9 E Y X R h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X 0 h v c 3 B p d G F s X 0 R h d G E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u Y 2 l h b C U y M E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0 R 1 c G x p Y 2 F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1 N w b G l 0 J T I w Q 2 9 s d W 1 u J T I w Y n k l M j B D a G F y Y W N 0 Z X I l M j B U c m F u c 2 l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F e H B h b m R l Z C U y M E N h d G V n b 3 J 5 J T I w Q 2 9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u Y 2 l h b C U y M E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m N p Y W w l M j B E Y X R h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u Y 2 l h b C U y M E R h d G E v V W 5 w a X Z v d G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u Y 2 l h b C U y M E R h d G E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u Y 2 l h b C U y M E R h d G E v R m l s d G V y Z W R D b 2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G a W x 0 Z X J l Z C U y M E F t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u Y 2 l h b C U y M E R h d G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l Y 2 s l M j B F c n J v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x f S G 9 z c G l 0 Y W x f R G F 0 Y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G V j a y U y M E V y c m 9 y L 0 V 4 c G F u Z G V k J T I w V G 9 0 Y W w l M j B D b 2 1 t d W 5 p d H k l M j B C Z W 5 l Z m l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Z W N r J T I w R X J y b 3 I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G V j a y U y M E V y c m 9 y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5 j a W F s J T I w R G F 0 Y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Y 2 9 k Z T k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W N v Z G U 5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j b 2 R l O T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Y 2 9 k Z T k 5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j b 2 R l O T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W N v Z G U 5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W N v Z G U 5 O S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W N v Z G U 5 O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W N v Z G U 5 O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Y 2 9 k Z T k 5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Y 2 9 k Z T k 5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R H V w b G l j Y X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T c G x p d C U y M E N v b H V t b i U y M G J 5 J T I w Q 2 h h c m F j d G V y J T I w V H J h b n N p d G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0 V 4 c G F u Z G V k J T I w Q 2 F 0 Z W d v c n k l M j B D b 2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m V u Z W Z p d F 9 C e V N 1 b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Z W 5 l Z m l 0 X 0 J 5 U 3 V t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l b m V m a X R f Q n l T d W 0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N v b W 1 1 b m l 0 e S U y M E J l b m V m a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D b 2 1 t d W 5 p d H k l M j B C Z W 5 l Z m l 0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2 9 t b X V u a X R 5 J T I w Q m V u Z W Z p d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N v b W 1 1 b m l 0 e S U y M E J l b m V m a X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N v b W 1 1 b m l 0 e S U y M E J l b m V m a X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N v b W 1 1 b m l 0 e S U y M E J l b m V m a X Q v R m l s d G V y Z W Q l M j B S b 3 d z M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b 3 R h b C U y M E N v b W 1 1 b m l 0 e S U y M E J l b m V m a X Q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Q 2 9 t b X V u a X R 5 J T I w Q m V u Z W Z p d C 9 S Z W 1 v d m V k J T I w R H V w b G l j Y X R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w h C X M Y p Q f Q J X 8 V d P O + n 3 L A A A A A A I A A A A A A A N m A A D A A A A A E A A A A P a l y 4 P e M X Q z S U s O r X j O 5 p o A A A A A B I A A A K A A A A A Q A A A A j m x q F t a 2 / Y + c f w e C t f L 8 M V A A A A A a c c Q m D d x l q I p Z M 5 b 8 g F b D y T o i e E 4 w Y 8 b V 1 6 y H s D X q x d t d 2 r T a Z J s x S w V s 3 n Y k 4 A m d 0 D 2 O o L Q c R 4 k 4 l G X e j l C X Z M K z D A F 4 a L 5 / J Q v j H c F 2 A R Q A A A D D 4 U A 4 w w Y I g 3 j 8 7 o U V 1 / f Z b l z K 5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A8B3A1-BCA5-4684-8F3F-07CC4C84A4DD}">
  <ds:schemaRefs/>
</ds:datastoreItem>
</file>

<file path=customXml/itemProps2.xml><?xml version="1.0" encoding="utf-8"?>
<ds:datastoreItem xmlns:ds="http://schemas.openxmlformats.org/officeDocument/2006/customXml" ds:itemID="{12CA34F2-609E-46CF-89BF-37BA6CE45DF7}">
  <ds:schemaRefs/>
</ds:datastoreItem>
</file>

<file path=customXml/itemProps3.xml><?xml version="1.0" encoding="utf-8"?>
<ds:datastoreItem xmlns:ds="http://schemas.openxmlformats.org/officeDocument/2006/customXml" ds:itemID="{618D244B-8378-41C8-96AE-9F2EDC90170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2668DD1-C5C7-49EB-969F-BB4A55A8425D}"/>
</file>

<file path=customXml/itemProps5.xml><?xml version="1.0" encoding="utf-8"?>
<ds:datastoreItem xmlns:ds="http://schemas.openxmlformats.org/officeDocument/2006/customXml" ds:itemID="{6273E572-9E01-4113-B21C-887F69D8377C}"/>
</file>

<file path=customXml/itemProps6.xml><?xml version="1.0" encoding="utf-8"?>
<ds:datastoreItem xmlns:ds="http://schemas.openxmlformats.org/officeDocument/2006/customXml" ds:itemID="{1C64CCFA-30DF-4D33-A9F2-462A3B161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58</vt:i4>
      </vt:variant>
    </vt:vector>
  </HeadingPairs>
  <TitlesOfParts>
    <vt:vector size="118" baseType="lpstr">
      <vt:lpstr>Category Code</vt:lpstr>
      <vt:lpstr>DME-NSP-all</vt:lpstr>
      <vt:lpstr>HPE CHS Net CB</vt:lpstr>
      <vt:lpstr>Charity in Rates</vt:lpstr>
      <vt:lpstr>Figures</vt:lpstr>
      <vt:lpstr>Figures-Inf Adj</vt:lpstr>
      <vt:lpstr>CB Table 1</vt:lpstr>
      <vt:lpstr>Rate Support-Attachment I</vt:lpstr>
      <vt:lpstr>Attachment II-All Hospitals</vt:lpstr>
      <vt:lpstr>Attachment III-All</vt:lpstr>
      <vt:lpstr>App K CB Agg Fmtd</vt:lpstr>
      <vt:lpstr>0001_Meritus</vt:lpstr>
      <vt:lpstr>0002_UMMC</vt:lpstr>
      <vt:lpstr>0003_UM-Capital-Region</vt:lpstr>
      <vt:lpstr>0004_Holy-Cross</vt:lpstr>
      <vt:lpstr>0005_Frederick-Health</vt:lpstr>
      <vt:lpstr>0006_UM-Harford-Memorial</vt:lpstr>
      <vt:lpstr>0008_Mercy</vt:lpstr>
      <vt:lpstr>0009_JHH</vt:lpstr>
      <vt:lpstr>0011_Saint-Agnes</vt:lpstr>
      <vt:lpstr>0012_Lifebridge-Sinai</vt:lpstr>
      <vt:lpstr>0015_MedStar-Franklin-Square</vt:lpstr>
      <vt:lpstr>0016_White-Oak</vt:lpstr>
      <vt:lpstr>0017_Garrett</vt:lpstr>
      <vt:lpstr>0018_MedStar-Montgomery</vt:lpstr>
      <vt:lpstr>0019_TidalHealth-Peninsula</vt:lpstr>
      <vt:lpstr>0022_Suburban</vt:lpstr>
      <vt:lpstr>0023_AAMC</vt:lpstr>
      <vt:lpstr>0024_MedStar-Union-Memorial</vt:lpstr>
      <vt:lpstr>0027_UPMC-Western-MD</vt:lpstr>
      <vt:lpstr>0028_MedStar-St-Marys</vt:lpstr>
      <vt:lpstr>0029_JH-Bayview</vt:lpstr>
      <vt:lpstr>0030_UM-Shore-Chester</vt:lpstr>
      <vt:lpstr>0032_ChristianaCare-Union</vt:lpstr>
      <vt:lpstr>0033_Carroll</vt:lpstr>
      <vt:lpstr>0034_MedStar-Harbor</vt:lpstr>
      <vt:lpstr>0035_UM Charles Regional</vt:lpstr>
      <vt:lpstr>0037_UM-Shore-Easton</vt:lpstr>
      <vt:lpstr>0038_UMMC-Midtown</vt:lpstr>
      <vt:lpstr>0039_Calvert</vt:lpstr>
      <vt:lpstr>0040_Lifebridge-Northwest</vt:lpstr>
      <vt:lpstr>0043_UM-BWMC</vt:lpstr>
      <vt:lpstr>0044_GBMC</vt:lpstr>
      <vt:lpstr>0045_McCready</vt:lpstr>
      <vt:lpstr>0048_JH-Howard-County</vt:lpstr>
      <vt:lpstr>0049_UM-Upper-Chesapeake</vt:lpstr>
      <vt:lpstr>0051_Doctors</vt:lpstr>
      <vt:lpstr>0056_MedStar-Good-Samaritan</vt:lpstr>
      <vt:lpstr>0057_Shady-Grove</vt:lpstr>
      <vt:lpstr>0058_UMROI</vt:lpstr>
      <vt:lpstr>0060_Fort-Washington</vt:lpstr>
      <vt:lpstr>0061_Atlantic-General</vt:lpstr>
      <vt:lpstr>0062_MedStar-Southern-Maryland</vt:lpstr>
      <vt:lpstr>0063_UM-St-Joseph</vt:lpstr>
      <vt:lpstr>0064_Lifebridge-Levindale</vt:lpstr>
      <vt:lpstr>0065_Holy-Cross-Germantown</vt:lpstr>
      <vt:lpstr>3029_Adventist-Rehab</vt:lpstr>
      <vt:lpstr>3300_Mt-Washington-Peds</vt:lpstr>
      <vt:lpstr>4000_Sheppard-Pratt</vt:lpstr>
      <vt:lpstr>4020_McNew</vt:lpstr>
      <vt:lpstr>'App K CB Agg Fmtd'!_ftn1</vt:lpstr>
      <vt:lpstr>'App K CB Agg Fmtd'!_ftn2</vt:lpstr>
      <vt:lpstr>'App K CB Agg Fmtd'!_ftnref1</vt:lpstr>
      <vt:lpstr>'App K CB Agg Fmtd'!_ftnref2</vt:lpstr>
      <vt:lpstr>'HPE CHS Net CB'!_Hlk119507044</vt:lpstr>
      <vt:lpstr>'0001_Meritus'!Print_Area</vt:lpstr>
      <vt:lpstr>'0002_UMMC'!Print_Area</vt:lpstr>
      <vt:lpstr>'0003_UM-Capital-Region'!Print_Area</vt:lpstr>
      <vt:lpstr>'0004_Holy-Cross'!Print_Area</vt:lpstr>
      <vt:lpstr>'0005_Frederick-Health'!Print_Area</vt:lpstr>
      <vt:lpstr>'0006_UM-Harford-Memorial'!Print_Area</vt:lpstr>
      <vt:lpstr>'0008_Mercy'!Print_Area</vt:lpstr>
      <vt:lpstr>'0011_Saint-Agnes'!Print_Area</vt:lpstr>
      <vt:lpstr>'0012_Lifebridge-Sinai'!Print_Area</vt:lpstr>
      <vt:lpstr>'0015_MedStar-Franklin-Square'!Print_Area</vt:lpstr>
      <vt:lpstr>'0016_White-Oak'!Print_Area</vt:lpstr>
      <vt:lpstr>'0017_Garrett'!Print_Area</vt:lpstr>
      <vt:lpstr>'0018_MedStar-Montgomery'!Print_Area</vt:lpstr>
      <vt:lpstr>'0019_TidalHealth-Peninsula'!Print_Area</vt:lpstr>
      <vt:lpstr>'0022_Suburban'!Print_Area</vt:lpstr>
      <vt:lpstr>'0023_AAMC'!Print_Area</vt:lpstr>
      <vt:lpstr>'0024_MedStar-Union-Memorial'!Print_Area</vt:lpstr>
      <vt:lpstr>'0027_UPMC-Western-MD'!Print_Area</vt:lpstr>
      <vt:lpstr>'0028_MedStar-St-Marys'!Print_Area</vt:lpstr>
      <vt:lpstr>'0029_JH-Bayview'!Print_Area</vt:lpstr>
      <vt:lpstr>'0030_UM-Shore-Chester'!Print_Area</vt:lpstr>
      <vt:lpstr>'0032_ChristianaCare-Union'!Print_Area</vt:lpstr>
      <vt:lpstr>'0033_Carroll'!Print_Area</vt:lpstr>
      <vt:lpstr>'0034_MedStar-Harbor'!Print_Area</vt:lpstr>
      <vt:lpstr>'0035_UM Charles Regional'!Print_Area</vt:lpstr>
      <vt:lpstr>'0037_UM-Shore-Easton'!Print_Area</vt:lpstr>
      <vt:lpstr>'0038_UMMC-Midtown'!Print_Area</vt:lpstr>
      <vt:lpstr>'0039_Calvert'!Print_Area</vt:lpstr>
      <vt:lpstr>'0040_Lifebridge-Northwest'!Print_Area</vt:lpstr>
      <vt:lpstr>'0043_UM-BWMC'!Print_Area</vt:lpstr>
      <vt:lpstr>'0044_GBMC'!Print_Area</vt:lpstr>
      <vt:lpstr>'0045_McCready'!Print_Area</vt:lpstr>
      <vt:lpstr>'0048_JH-Howard-County'!Print_Area</vt:lpstr>
      <vt:lpstr>'0049_UM-Upper-Chesapeake'!Print_Area</vt:lpstr>
      <vt:lpstr>'0051_Doctors'!Print_Area</vt:lpstr>
      <vt:lpstr>'0056_MedStar-Good-Samaritan'!Print_Area</vt:lpstr>
      <vt:lpstr>'0057_Shady-Grove'!Print_Area</vt:lpstr>
      <vt:lpstr>'0058_UMROI'!Print_Area</vt:lpstr>
      <vt:lpstr>'0060_Fort-Washington'!Print_Area</vt:lpstr>
      <vt:lpstr>'0061_Atlantic-General'!Print_Area</vt:lpstr>
      <vt:lpstr>'0062_MedStar-Southern-Maryland'!Print_Area</vt:lpstr>
      <vt:lpstr>'0063_UM-St-Joseph'!Print_Area</vt:lpstr>
      <vt:lpstr>'0064_Lifebridge-Levindale'!Print_Area</vt:lpstr>
      <vt:lpstr>'0065_Holy-Cross-Germantown'!Print_Area</vt:lpstr>
      <vt:lpstr>'3029_Adventist-Rehab'!Print_Area</vt:lpstr>
      <vt:lpstr>'3300_Mt-Washington-Peds'!Print_Area</vt:lpstr>
      <vt:lpstr>'4000_Sheppard-Pratt'!Print_Area</vt:lpstr>
      <vt:lpstr>'4020_McNew'!Print_Area</vt:lpstr>
      <vt:lpstr>'Attachment II-All Hospitals'!Print_Area</vt:lpstr>
      <vt:lpstr>'CB Table 1'!Print_Area</vt:lpstr>
      <vt:lpstr>Figures!Print_Area</vt:lpstr>
      <vt:lpstr>'Rate Support-Attachment I'!Print_Area</vt:lpstr>
      <vt:lpstr>'Attachment III-All'!Print_Titles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Sun</dc:creator>
  <cp:lastModifiedBy>Nic Nemec</cp:lastModifiedBy>
  <cp:lastPrinted>2025-09-25T15:45:05Z</cp:lastPrinted>
  <dcterms:created xsi:type="dcterms:W3CDTF">2022-06-15T19:11:04Z</dcterms:created>
  <dcterms:modified xsi:type="dcterms:W3CDTF">2025-11-18T21:50:42Z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