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ldiven_hscrc_maryland_gov/Documents/"/>
    </mc:Choice>
  </mc:AlternateContent>
  <xr:revisionPtr revIDLastSave="0" documentId="8_{36BB9837-1BBE-4A0D-9DF6-53358601296D}" xr6:coauthVersionLast="47" xr6:coauthVersionMax="47" xr10:uidLastSave="{00000000-0000-0000-0000-000000000000}"/>
  <bookViews>
    <workbookView xWindow="-96" yWindow="-96" windowWidth="23232" windowHeight="13872" tabRatio="920" firstSheet="3" activeTab="7" xr2:uid="{20641B5D-0562-46F3-9FF5-4C950EE08AFA}"/>
  </bookViews>
  <sheets>
    <sheet name="Category Code" sheetId="777" state="hidden" r:id="rId1"/>
    <sheet name="DME-NSP-all" sheetId="1436" r:id="rId2"/>
    <sheet name="HPE CHS Net CB" sheetId="1451" r:id="rId3"/>
    <sheet name="Charity in Rates" sheetId="1437" r:id="rId4"/>
    <sheet name="Figures" sheetId="1438" r:id="rId5"/>
    <sheet name="CB Table 1" sheetId="1439" r:id="rId6"/>
    <sheet name="Rate Support-Attachment I" sheetId="1440" r:id="rId7"/>
    <sheet name="Attachment II-All Hospitals" sheetId="1441" r:id="rId8"/>
    <sheet name="Attachment III-All" sheetId="1442" r:id="rId9"/>
    <sheet name="App K CB Agg Fmtd" sheetId="1452" r:id="rId10"/>
    <sheet name="0001_Meritus" sheetId="1386" r:id="rId11"/>
    <sheet name="0002_UMMC" sheetId="1387" r:id="rId12"/>
    <sheet name="0003_UM Capital Region" sheetId="1388" r:id="rId13"/>
    <sheet name="0004_Holy Cross" sheetId="1389" r:id="rId14"/>
    <sheet name="0005_Frederick" sheetId="1390" r:id="rId15"/>
    <sheet name="0006_UM Harford Memorial" sheetId="1391" r:id="rId16"/>
    <sheet name="0008_Mercy" sheetId="1392" r:id="rId17"/>
    <sheet name="0009_JHH" sheetId="1393" r:id="rId18"/>
    <sheet name="0011_Saint Agnes" sheetId="1394" r:id="rId19"/>
    <sheet name="0012_Lifebridge Sinai" sheetId="1395" r:id="rId20"/>
    <sheet name="0015_MedStar Franklin Square" sheetId="1396" r:id="rId21"/>
    <sheet name="0016_White Oak" sheetId="1397" r:id="rId22"/>
    <sheet name="0017_Garrett" sheetId="1398" r:id="rId23"/>
    <sheet name="0018_MedStar Montgomery" sheetId="1399" r:id="rId24"/>
    <sheet name="0019_TidalHealth Peninsula" sheetId="1400" r:id="rId25"/>
    <sheet name="0022_Suburban" sheetId="1401" r:id="rId26"/>
    <sheet name="0023_AAMC" sheetId="1402" r:id="rId27"/>
    <sheet name="0024_MedStar Union Memorial" sheetId="1403" r:id="rId28"/>
    <sheet name="0027_UPMC Western MD" sheetId="1404" r:id="rId29"/>
    <sheet name="0028_MedStar St Marys" sheetId="1405" r:id="rId30"/>
    <sheet name="0029_JH Bayview" sheetId="1406" r:id="rId31"/>
    <sheet name="0030_UM Shore Chester" sheetId="1407" r:id="rId32"/>
    <sheet name="0032_ChristianaCare Union" sheetId="1408" r:id="rId33"/>
    <sheet name="0033_Carroll" sheetId="1409" r:id="rId34"/>
    <sheet name="0034_MedStar Harbor" sheetId="1410" r:id="rId35"/>
    <sheet name="0035_UM Charles Regional" sheetId="1411" r:id="rId36"/>
    <sheet name="0037_UM Shore Easton" sheetId="1412" r:id="rId37"/>
    <sheet name="0038_UMMC Midtown" sheetId="1449" r:id="rId38"/>
    <sheet name="0039_Calvert" sheetId="1414" r:id="rId39"/>
    <sheet name="0040_Lifebridge Northwest" sheetId="1415" r:id="rId40"/>
    <sheet name="0043_UM BWMC" sheetId="1416" r:id="rId41"/>
    <sheet name="0044_GBMC" sheetId="1417" r:id="rId42"/>
    <sheet name="0045_McCready" sheetId="1418" r:id="rId43"/>
    <sheet name="0048_JH Howard County" sheetId="1419" r:id="rId44"/>
    <sheet name="0049_UM Upper Chesapeake" sheetId="1420" r:id="rId45"/>
    <sheet name="0051_Doctors" sheetId="1421" r:id="rId46"/>
    <sheet name="0056_MedStar Good Samaritan" sheetId="1422" r:id="rId47"/>
    <sheet name="0057_Shady Grove" sheetId="1423" r:id="rId48"/>
    <sheet name="0058_UMROI" sheetId="1424" r:id="rId49"/>
    <sheet name="0060_Fort Washington" sheetId="1425" r:id="rId50"/>
    <sheet name="0061_Atlantic General" sheetId="1426" r:id="rId51"/>
    <sheet name="0062_MedStar Southern Maryland" sheetId="1427" r:id="rId52"/>
    <sheet name="0063_UM St Joseph" sheetId="1428" r:id="rId53"/>
    <sheet name="0064_Lifebridge Levindale" sheetId="1429" r:id="rId54"/>
    <sheet name="0065_Holy Cross Germantown" sheetId="1430" r:id="rId55"/>
    <sheet name="3029_Adventist Rehab" sheetId="1431" r:id="rId56"/>
    <sheet name="3300_Mt Washington Peds" sheetId="1432" r:id="rId57"/>
    <sheet name="4000_Sheppard Pratt" sheetId="1433" r:id="rId58"/>
    <sheet name="4020_McNew" sheetId="1434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</externalReferences>
  <definedNames>
    <definedName name="\P" localSheetId="17">[1]Medicine!#REF!</definedName>
    <definedName name="\P" localSheetId="37">[1]Medicine!#REF!</definedName>
    <definedName name="\P">[1]Medicine!#REF!</definedName>
    <definedName name="__123Graph_A" hidden="1">'[2]#REF'!$BI$62:$BU$62</definedName>
    <definedName name="__123Graph_ADOIR" hidden="1">'[2]days os graph'!#REF!</definedName>
    <definedName name="__123Graph_AGROUP1" hidden="1">'[2]#REF'!$BG$33:$BT$33</definedName>
    <definedName name="__123Graph_AGROUP10" hidden="1">'[2]#REF'!$BG$131:$BU$131</definedName>
    <definedName name="__123Graph_AGROUP11" hidden="1">'[2]#REF'!$BG$137:$BU$137</definedName>
    <definedName name="__123Graph_AGROUP2" hidden="1">'[2]#REF'!$BG$41:$BU$41</definedName>
    <definedName name="__123Graph_AGROUP3" hidden="1">'[2]#REF'!$BG$51:$BU$51</definedName>
    <definedName name="__123Graph_AGROUP4" hidden="1">'[2]#REF'!$BI$62:$BU$62</definedName>
    <definedName name="__123Graph_AGROUP5" hidden="1">'[2]#REF'!$BG$71:$BU$71</definedName>
    <definedName name="__123Graph_AGROUP6" hidden="1">'[2]#REF'!$BG$94:$BU$94</definedName>
    <definedName name="__123Graph_AGROUP7" hidden="1">'[2]#REF'!$BG$110:$BU$110</definedName>
    <definedName name="__123Graph_AGROUP8" hidden="1">'[2]#REF'!$BG$117:$BU$117</definedName>
    <definedName name="__123Graph_AGROUP9" hidden="1">'[2]#REF'!$BG$123:$BU$123</definedName>
    <definedName name="__123Graph_B" hidden="1">'[2]#REF'!$BI$203:$BU$203</definedName>
    <definedName name="__123Graph_BDOIR" hidden="1">'[2]days os graph'!#REF!</definedName>
    <definedName name="__123Graph_BGROUP4" hidden="1">'[2]#REF'!$BI$203:$BU$203</definedName>
    <definedName name="__123Graph_LBL_ADOIR" hidden="1">'[2]#REF'!$B$154:$B$167</definedName>
    <definedName name="__123Graph_LBL_BDOIR" hidden="1">'[2]#REF'!$C$154:$C$156</definedName>
    <definedName name="__123Graph_X" hidden="1">'[2]#REF'!$A$155:$A$167</definedName>
    <definedName name="__123Graph_XDOIR" hidden="1">'[2]days os graph'!$C$5:$C$17</definedName>
    <definedName name="__123Graph_XGROUP1" hidden="1">'[2]#REF'!$A$154:$A$167</definedName>
    <definedName name="__123Graph_XGROUP10" hidden="1">'[2]#REF'!$A$154:$A$167</definedName>
    <definedName name="__123Graph_XGROUP11" hidden="1">'[2]#REF'!$A$154:$A$167</definedName>
    <definedName name="__123Graph_XGROUP2" hidden="1">'[2]#REF'!$A$154:$A$167</definedName>
    <definedName name="__123Graph_XGROUP3" hidden="1">'[2]#REF'!$A$154:$A$167</definedName>
    <definedName name="__123Graph_XGROUP4" hidden="1">'[2]#REF'!$A$155:$A$167</definedName>
    <definedName name="__123Graph_XGROUP5" hidden="1">'[2]#REF'!$A$154:$A$167</definedName>
    <definedName name="__123Graph_XGROUP6" hidden="1">'[2]#REF'!$A$154:$A$167</definedName>
    <definedName name="__123Graph_XGROUP7" hidden="1">'[2]#REF'!$A$154:$A$167</definedName>
    <definedName name="__123Graph_XGROUP8" hidden="1">'[2]#REF'!$A$154:$A$167</definedName>
    <definedName name="__123Graph_XGROUP9" hidden="1">'[2]#REF'!$A$154:$A$167</definedName>
    <definedName name="_10_______123Graph_BCHART_3" hidden="1">[3]Graphs!$C$111:$C$117</definedName>
    <definedName name="_100____123Graph_BCHART_6" hidden="1">[3]Graphs!$K$171:$K$177</definedName>
    <definedName name="_101____123Graph_LBL_ACHART_1" hidden="1">[3]Graphs!$B$48:$B$54</definedName>
    <definedName name="_102____123Graph_LBL_ACHART_2" hidden="1">[3]Graphs!$J$48:$J$54</definedName>
    <definedName name="_103____123Graph_LBL_ACHART_3" hidden="1">[3]Graphs!$B$111:$B$117</definedName>
    <definedName name="_104____123Graph_LBL_ACHART_4" hidden="1">[3]Graphs!$J$111:$J$117</definedName>
    <definedName name="_105____123Graph_LBL_ACHART_5" hidden="1">[3]Graphs!$B$171:$B$177</definedName>
    <definedName name="_106____123Graph_LBL_ACHART_6" hidden="1">[3]Graphs!$J$171:$J$177</definedName>
    <definedName name="_107____123Graph_LBL_BCHART_1" hidden="1">[3]Graphs!$C$48:$C$54</definedName>
    <definedName name="_108____123Graph_LBL_BCHART_2" hidden="1">[3]Graphs!$K$48:$K$54</definedName>
    <definedName name="_109____123Graph_LBL_BCHART_3" hidden="1">[3]Graphs!$C$111:$C$117</definedName>
    <definedName name="_11_______123Graph_BCHART_4" hidden="1">[3]Graphs!$K$111:$K$117</definedName>
    <definedName name="_110____123Graph_LBL_BCHART_4" hidden="1">[3]Graphs!$K$111:$K$117</definedName>
    <definedName name="_111____123Graph_LBL_BCHART_5" hidden="1">[3]Graphs!$C$171:$C$177</definedName>
    <definedName name="_112____123Graph_LBL_BCHART_6" hidden="1">[3]Graphs!$K$171:$K$177</definedName>
    <definedName name="_113____123Graph_XCHART_2" hidden="1">[3]Graphs!$I$48:$I$54</definedName>
    <definedName name="_114____123Graph_XCHART_3" hidden="1">[3]Graphs!$A$111:$A$117</definedName>
    <definedName name="_115____123Graph_XCHART_4" hidden="1">[3]Graphs!$I$111:$I$117</definedName>
    <definedName name="_116____123Graph_XCHART_5" hidden="1">[3]Graphs!$A$171:$A$177</definedName>
    <definedName name="_117____123Graph_XCHART_6" hidden="1">[3]Graphs!$I$171:$I$177</definedName>
    <definedName name="_118___123Graph_ACHART_1" hidden="1">[3]Graphs!$B$48:$B$54</definedName>
    <definedName name="_119___123Graph_ACHART_2" hidden="1">[3]Graphs!$J$48:$J$54</definedName>
    <definedName name="_12_______123Graph_BCHART_5" hidden="1">[3]Graphs!$C$171:$C$177</definedName>
    <definedName name="_120___123Graph_ACHART_3" hidden="1">[3]Graphs!$B$111:$B$117</definedName>
    <definedName name="_121___123Graph_ACHART_4" hidden="1">[3]Graphs!$J$111:$J$117</definedName>
    <definedName name="_122___123Graph_ACHART_5" hidden="1">[3]Graphs!$B$171:$B$177</definedName>
    <definedName name="_123___123Graph_ACHART_6" hidden="1">[3]Graphs!$J$171:$J$177</definedName>
    <definedName name="_124___123Graph_BCHART_1" hidden="1">[3]Graphs!$C$48:$C$54</definedName>
    <definedName name="_125___123Graph_BCHART_2" hidden="1">[3]Graphs!$K$48:$K$54</definedName>
    <definedName name="_126___123Graph_BCHART_3" hidden="1">[3]Graphs!$C$111:$C$117</definedName>
    <definedName name="_127___123Graph_BCHART_4" hidden="1">[3]Graphs!$K$111:$K$117</definedName>
    <definedName name="_128___123Graph_BCHART_5" hidden="1">[3]Graphs!$C$171:$C$177</definedName>
    <definedName name="_129___123Graph_BCHART_6" hidden="1">[3]Graphs!$K$171:$K$177</definedName>
    <definedName name="_13_______123Graph_BCHART_6" hidden="1">[3]Graphs!$K$171:$K$177</definedName>
    <definedName name="_130___123Graph_LBL_ACHART_1" hidden="1">[3]Graphs!$B$48:$B$54</definedName>
    <definedName name="_131___123Graph_LBL_ACHART_2" hidden="1">[3]Graphs!$J$48:$J$54</definedName>
    <definedName name="_132___123Graph_LBL_ACHART_3" hidden="1">[3]Graphs!$B$111:$B$117</definedName>
    <definedName name="_133___123Graph_LBL_ACHART_4" hidden="1">[3]Graphs!$J$111:$J$117</definedName>
    <definedName name="_134___123Graph_LBL_ACHART_5" hidden="1">[3]Graphs!$B$171:$B$177</definedName>
    <definedName name="_135___123Graph_LBL_ACHART_6" hidden="1">[3]Graphs!$J$171:$J$177</definedName>
    <definedName name="_136___123Graph_LBL_BCHART_1" hidden="1">[3]Graphs!$C$48:$C$54</definedName>
    <definedName name="_137___123Graph_LBL_BCHART_2" hidden="1">[3]Graphs!$K$48:$K$54</definedName>
    <definedName name="_138___123Graph_LBL_BCHART_3" hidden="1">[3]Graphs!$C$111:$C$117</definedName>
    <definedName name="_139___123Graph_LBL_BCHART_4" hidden="1">[3]Graphs!$K$111:$K$117</definedName>
    <definedName name="_14_______123Graph_LBL_ACHART_1" hidden="1">[3]Graphs!$B$48:$B$54</definedName>
    <definedName name="_140___123Graph_LBL_BCHART_5" hidden="1">[3]Graphs!$C$171:$C$177</definedName>
    <definedName name="_141___123Graph_LBL_BCHART_6" hidden="1">[3]Graphs!$K$171:$K$177</definedName>
    <definedName name="_142___123Graph_XCHART_2" hidden="1">[3]Graphs!$I$48:$I$54</definedName>
    <definedName name="_143___123Graph_XCHART_3" hidden="1">[3]Graphs!$A$111:$A$117</definedName>
    <definedName name="_144___123Graph_XCHART_4" hidden="1">[3]Graphs!$I$111:$I$117</definedName>
    <definedName name="_145___123Graph_XCHART_5" hidden="1">[3]Graphs!$A$171:$A$177</definedName>
    <definedName name="_146___123Graph_XCHART_6" hidden="1">[3]Graphs!$I$171:$I$177</definedName>
    <definedName name="_147__123Graph_ACHART_1" hidden="1">[3]Graphs!$B$48:$B$54</definedName>
    <definedName name="_148__123Graph_ACHART_2" hidden="1">[3]Graphs!$J$48:$J$54</definedName>
    <definedName name="_149__123Graph_ACHART_3" hidden="1">[3]Graphs!$B$111:$B$117</definedName>
    <definedName name="_15_______123Graph_LBL_ACHART_2" hidden="1">[3]Graphs!$J$48:$J$54</definedName>
    <definedName name="_150__123Graph_ACHART_4" hidden="1">[3]Graphs!$J$111:$J$117</definedName>
    <definedName name="_151__123Graph_ACHART_5" hidden="1">[3]Graphs!$B$171:$B$177</definedName>
    <definedName name="_152__123Graph_ACHART_6" hidden="1">[3]Graphs!$J$171:$J$177</definedName>
    <definedName name="_153__123Graph_BCHART_1" hidden="1">[3]Graphs!$C$48:$C$54</definedName>
    <definedName name="_154__123Graph_BCHART_2" hidden="1">[3]Graphs!$K$48:$K$54</definedName>
    <definedName name="_155__123Graph_BCHART_3" hidden="1">[3]Graphs!$C$111:$C$117</definedName>
    <definedName name="_156__123Graph_BCHART_4" hidden="1">[3]Graphs!$K$111:$K$117</definedName>
    <definedName name="_157__123Graph_BCHART_5" hidden="1">[3]Graphs!$C$171:$C$177</definedName>
    <definedName name="_158__123Graph_BCHART_6" hidden="1">[3]Graphs!$K$171:$K$177</definedName>
    <definedName name="_159__123Graph_LBL_ACHART_1" hidden="1">[3]Graphs!$B$48:$B$54</definedName>
    <definedName name="_16_______123Graph_LBL_ACHART_3" hidden="1">[3]Graphs!$B$111:$B$117</definedName>
    <definedName name="_160__123Graph_LBL_ACHART_2" hidden="1">[3]Graphs!$J$48:$J$54</definedName>
    <definedName name="_161__123Graph_LBL_ACHART_3" hidden="1">[3]Graphs!$B$111:$B$117</definedName>
    <definedName name="_162__123Graph_LBL_ACHART_4" hidden="1">[3]Graphs!$J$111:$J$117</definedName>
    <definedName name="_163__123Graph_LBL_ACHART_5" hidden="1">[3]Graphs!$B$171:$B$177</definedName>
    <definedName name="_164__123Graph_LBL_ACHART_6" hidden="1">[3]Graphs!$J$171:$J$177</definedName>
    <definedName name="_165__123Graph_LBL_BCHART_1" hidden="1">[3]Graphs!$C$48:$C$54</definedName>
    <definedName name="_166__123Graph_LBL_BCHART_2" hidden="1">[3]Graphs!$K$48:$K$54</definedName>
    <definedName name="_167__123Graph_LBL_BCHART_3" hidden="1">[3]Graphs!$C$111:$C$117</definedName>
    <definedName name="_168__123Graph_LBL_BCHART_4" hidden="1">[3]Graphs!$K$111:$K$117</definedName>
    <definedName name="_169__123Graph_LBL_BCHART_5" hidden="1">[3]Graphs!$C$171:$C$177</definedName>
    <definedName name="_17_______123Graph_LBL_ACHART_4" hidden="1">[3]Graphs!$J$111:$J$117</definedName>
    <definedName name="_170__123Graph_LBL_BCHART_6" hidden="1">[3]Graphs!$K$171:$K$177</definedName>
    <definedName name="_171__123Graph_XCHART_2" hidden="1">[3]Graphs!$I$48:$I$54</definedName>
    <definedName name="_172__123Graph_XCHART_3" hidden="1">[3]Graphs!$A$111:$A$117</definedName>
    <definedName name="_173__123Graph_XCHART_4" hidden="1">[3]Graphs!$I$111:$I$117</definedName>
    <definedName name="_174__123Graph_XCHART_5" hidden="1">[3]Graphs!$A$171:$A$177</definedName>
    <definedName name="_175__123Graph_XCHART_6" hidden="1">[3]Graphs!$I$171:$I$177</definedName>
    <definedName name="_18_______123Graph_LBL_ACHART_5" hidden="1">[3]Graphs!$B$171:$B$177</definedName>
    <definedName name="_19_______123Graph_LBL_ACHART_6" hidden="1">[3]Graphs!$J$171:$J$177</definedName>
    <definedName name="_2_______123Graph_ACHART_1" hidden="1">[3]Graphs!$B$48:$B$54</definedName>
    <definedName name="_20_______123Graph_LBL_BCHART_1" hidden="1">[3]Graphs!$C$48:$C$54</definedName>
    <definedName name="_21_______123Graph_LBL_BCHART_2" hidden="1">[3]Graphs!$K$48:$K$54</definedName>
    <definedName name="_22_______123Graph_LBL_BCHART_3" hidden="1">[3]Graphs!$C$111:$C$117</definedName>
    <definedName name="_23_______123Graph_LBL_BCHART_4" hidden="1">[3]Graphs!$K$111:$K$117</definedName>
    <definedName name="_24_______123Graph_LBL_BCHART_5" hidden="1">[3]Graphs!$C$171:$C$177</definedName>
    <definedName name="_25_______123Graph_LBL_BCHART_6" hidden="1">[3]Graphs!$K$171:$K$177</definedName>
    <definedName name="_26_______123Graph_XCHART_2" hidden="1">[3]Graphs!$I$48:$I$54</definedName>
    <definedName name="_27_______123Graph_XCHART_3" hidden="1">[3]Graphs!$A$111:$A$117</definedName>
    <definedName name="_28_______123Graph_XCHART_4" hidden="1">[3]Graphs!$I$111:$I$117</definedName>
    <definedName name="_29_______123Graph_XCHART_5" hidden="1">[3]Graphs!$A$171:$A$177</definedName>
    <definedName name="_3_______123Graph_ACHART_2" hidden="1">[3]Graphs!$J$48:$J$54</definedName>
    <definedName name="_30_______123Graph_XCHART_6" hidden="1">[3]Graphs!$I$171:$I$177</definedName>
    <definedName name="_31______123Graph_ACHART_1" hidden="1">[3]Graphs!$B$48:$B$54</definedName>
    <definedName name="_32______123Graph_ACHART_2" hidden="1">[3]Graphs!$J$48:$J$54</definedName>
    <definedName name="_33______123Graph_ACHART_3" hidden="1">[3]Graphs!$B$111:$B$117</definedName>
    <definedName name="_34______123Graph_ACHART_4" hidden="1">[3]Graphs!$J$111:$J$117</definedName>
    <definedName name="_35______123Graph_ACHART_5" hidden="1">[3]Graphs!$B$171:$B$177</definedName>
    <definedName name="_36______123Graph_ACHART_6" hidden="1">[3]Graphs!$J$171:$J$177</definedName>
    <definedName name="_37______123Graph_BCHART_1" hidden="1">[3]Graphs!$C$48:$C$54</definedName>
    <definedName name="_38______123Graph_BCHART_2" hidden="1">[3]Graphs!$K$48:$K$54</definedName>
    <definedName name="_39______123Graph_BCHART_3" hidden="1">[3]Graphs!$C$111:$C$117</definedName>
    <definedName name="_4_______123Graph_ACHART_3" hidden="1">[3]Graphs!$B$111:$B$117</definedName>
    <definedName name="_40______123Graph_BCHART_4" hidden="1">[3]Graphs!$K$111:$K$117</definedName>
    <definedName name="_41______123Graph_BCHART_5" hidden="1">[3]Graphs!$C$171:$C$177</definedName>
    <definedName name="_42______123Graph_BCHART_6" hidden="1">[3]Graphs!$K$171:$K$177</definedName>
    <definedName name="_43______123Graph_LBL_ACHART_1" hidden="1">[3]Graphs!$B$48:$B$54</definedName>
    <definedName name="_44______123Graph_LBL_ACHART_2" hidden="1">[3]Graphs!$J$48:$J$54</definedName>
    <definedName name="_45______123Graph_LBL_ACHART_3" hidden="1">[3]Graphs!$B$111:$B$117</definedName>
    <definedName name="_46______123Graph_LBL_ACHART_4" hidden="1">[3]Graphs!$J$111:$J$117</definedName>
    <definedName name="_47______123Graph_LBL_ACHART_5" hidden="1">[3]Graphs!$B$171:$B$177</definedName>
    <definedName name="_48______123Graph_LBL_ACHART_6" hidden="1">[3]Graphs!$J$171:$J$177</definedName>
    <definedName name="_49______123Graph_LBL_BCHART_1" hidden="1">[3]Graphs!$C$48:$C$54</definedName>
    <definedName name="_5_______123Graph_ACHART_4" hidden="1">[3]Graphs!$J$111:$J$117</definedName>
    <definedName name="_50______123Graph_LBL_BCHART_2" hidden="1">[3]Graphs!$K$48:$K$54</definedName>
    <definedName name="_51______123Graph_LBL_BCHART_3" hidden="1">[3]Graphs!$C$111:$C$117</definedName>
    <definedName name="_52______123Graph_LBL_BCHART_4" hidden="1">[3]Graphs!$K$111:$K$117</definedName>
    <definedName name="_53______123Graph_LBL_BCHART_5" hidden="1">[3]Graphs!$C$171:$C$177</definedName>
    <definedName name="_54______123Graph_LBL_BCHART_6" hidden="1">[3]Graphs!$K$171:$K$177</definedName>
    <definedName name="_55______123Graph_XCHART_2" hidden="1">[3]Graphs!$I$48:$I$54</definedName>
    <definedName name="_56______123Graph_XCHART_3" hidden="1">[3]Graphs!$A$111:$A$117</definedName>
    <definedName name="_57______123Graph_XCHART_4" hidden="1">[3]Graphs!$I$111:$I$117</definedName>
    <definedName name="_58______123Graph_XCHART_5" hidden="1">[3]Graphs!$A$171:$A$177</definedName>
    <definedName name="_59______123Graph_XCHART_6" hidden="1">[3]Graphs!$I$171:$I$177</definedName>
    <definedName name="_6_______123Graph_ACHART_5" hidden="1">[3]Graphs!$B$171:$B$177</definedName>
    <definedName name="_60_____123Graph_ACHART_1" hidden="1">[3]Graphs!$B$48:$B$54</definedName>
    <definedName name="_61_____123Graph_ACHART_2" hidden="1">[3]Graphs!$J$48:$J$54</definedName>
    <definedName name="_62_____123Graph_ACHART_3" hidden="1">[3]Graphs!$B$111:$B$117</definedName>
    <definedName name="_63_____123Graph_ACHART_4" hidden="1">[3]Graphs!$J$111:$J$117</definedName>
    <definedName name="_64_____123Graph_ACHART_5" hidden="1">[3]Graphs!$B$171:$B$177</definedName>
    <definedName name="_65_____123Graph_ACHART_6" hidden="1">[3]Graphs!$J$171:$J$177</definedName>
    <definedName name="_66_____123Graph_BCHART_1" hidden="1">[3]Graphs!$C$48:$C$54</definedName>
    <definedName name="_67_____123Graph_BCHART_2" hidden="1">[3]Graphs!$K$48:$K$54</definedName>
    <definedName name="_68_____123Graph_BCHART_3" hidden="1">[3]Graphs!$C$111:$C$117</definedName>
    <definedName name="_69_____123Graph_BCHART_4" hidden="1">[3]Graphs!$K$111:$K$117</definedName>
    <definedName name="_7_______123Graph_ACHART_6" hidden="1">[3]Graphs!$J$171:$J$177</definedName>
    <definedName name="_70_____123Graph_BCHART_5" hidden="1">[3]Graphs!$C$171:$C$177</definedName>
    <definedName name="_71_____123Graph_BCHART_6" hidden="1">[3]Graphs!$K$171:$K$177</definedName>
    <definedName name="_72_____123Graph_LBL_ACHART_1" hidden="1">[3]Graphs!$B$48:$B$54</definedName>
    <definedName name="_73_____123Graph_LBL_ACHART_2" hidden="1">[3]Graphs!$J$48:$J$54</definedName>
    <definedName name="_74_____123Graph_LBL_ACHART_3" hidden="1">[3]Graphs!$B$111:$B$117</definedName>
    <definedName name="_75_____123Graph_LBL_ACHART_4" hidden="1">[3]Graphs!$J$111:$J$117</definedName>
    <definedName name="_76_____123Graph_LBL_ACHART_5" hidden="1">[3]Graphs!$B$171:$B$177</definedName>
    <definedName name="_77_____123Graph_LBL_ACHART_6" hidden="1">[3]Graphs!$J$171:$J$177</definedName>
    <definedName name="_78_____123Graph_LBL_BCHART_1" hidden="1">[3]Graphs!$C$48:$C$54</definedName>
    <definedName name="_79_____123Graph_LBL_BCHART_2" hidden="1">[3]Graphs!$K$48:$K$54</definedName>
    <definedName name="_8_______123Graph_BCHART_1" hidden="1">[3]Graphs!$C$48:$C$54</definedName>
    <definedName name="_80_____123Graph_LBL_BCHART_3" hidden="1">[3]Graphs!$C$111:$C$117</definedName>
    <definedName name="_81_____123Graph_LBL_BCHART_4" hidden="1">[3]Graphs!$K$111:$K$117</definedName>
    <definedName name="_82_____123Graph_LBL_BCHART_5" hidden="1">[3]Graphs!$C$171:$C$177</definedName>
    <definedName name="_83_____123Graph_LBL_BCHART_6" hidden="1">[3]Graphs!$K$171:$K$177</definedName>
    <definedName name="_84_____123Graph_XCHART_2" hidden="1">[3]Graphs!$I$48:$I$54</definedName>
    <definedName name="_85_____123Graph_XCHART_3" hidden="1">[3]Graphs!$A$111:$A$117</definedName>
    <definedName name="_86_____123Graph_XCHART_4" hidden="1">[3]Graphs!$I$111:$I$117</definedName>
    <definedName name="_87_____123Graph_XCHART_5" hidden="1">[3]Graphs!$A$171:$A$177</definedName>
    <definedName name="_88_____123Graph_XCHART_6" hidden="1">[3]Graphs!$I$171:$I$177</definedName>
    <definedName name="_89____123Graph_ACHART_1" hidden="1">[3]Graphs!$B$48:$B$54</definedName>
    <definedName name="_9_______123Graph_BCHART_2" hidden="1">[3]Graphs!$K$48:$K$54</definedName>
    <definedName name="_90____123Graph_ACHART_2" hidden="1">[3]Graphs!$J$48:$J$54</definedName>
    <definedName name="_91____123Graph_ACHART_3" hidden="1">[3]Graphs!$B$111:$B$117</definedName>
    <definedName name="_92____123Graph_ACHART_4" hidden="1">[3]Graphs!$J$111:$J$117</definedName>
    <definedName name="_93____123Graph_ACHART_5" hidden="1">[3]Graphs!$B$171:$B$177</definedName>
    <definedName name="_94____123Graph_ACHART_6" hidden="1">[3]Graphs!$J$171:$J$177</definedName>
    <definedName name="_95____123Graph_BCHART_1" hidden="1">[3]Graphs!$C$48:$C$54</definedName>
    <definedName name="_96____123Graph_BCHART_2" hidden="1">[3]Graphs!$K$48:$K$54</definedName>
    <definedName name="_97____123Graph_BCHART_3" hidden="1">[3]Graphs!$C$111:$C$117</definedName>
    <definedName name="_98____123Graph_BCHART_4" hidden="1">[3]Graphs!$K$111:$K$117</definedName>
    <definedName name="_99____123Graph_BCHART_5" hidden="1">[3]Graphs!$C$171:$C$177</definedName>
    <definedName name="_Fill" localSheetId="37" hidden="1">#REF!</definedName>
    <definedName name="_Fill" hidden="1">#REF!</definedName>
    <definedName name="_xlnm._FilterDatabase" localSheetId="7" hidden="1">'Attachment II-All Hospitals'!$A$2:$I$2</definedName>
    <definedName name="_xlnm._FilterDatabase" localSheetId="4" hidden="1">Figures!$A$2:$C$11</definedName>
    <definedName name="_ftn1" localSheetId="9">'App K CB Agg Fmtd'!$A$75</definedName>
    <definedName name="_ftn2" localSheetId="9">'App K CB Agg Fmtd'!$A$76</definedName>
    <definedName name="_ftnref1" localSheetId="9">'App K CB Agg Fmtd'!$G$3</definedName>
    <definedName name="_ftnref2" localSheetId="9">'App K CB Agg Fmtd'!$D$5</definedName>
    <definedName name="_GoBack" localSheetId="37">[4]CHNA!#REF!</definedName>
    <definedName name="_GoBack">[4]CHNA!#REF!</definedName>
    <definedName name="_Hlk119507044" localSheetId="2">'HPE CHS Net CB'!$A$15</definedName>
    <definedName name="_Key1" localSheetId="37" hidden="1">#REF!</definedName>
    <definedName name="_Key1" hidden="1">#REF!</definedName>
    <definedName name="_Order1" hidden="1">255</definedName>
    <definedName name="_Order2" hidden="1">0</definedName>
    <definedName name="_Sal06">[5]Assumptions!$N$4</definedName>
    <definedName name="_Sort" localSheetId="37" hidden="1">#REF!</definedName>
    <definedName name="_Sort" hidden="1">#REF!</definedName>
    <definedName name="_Sort2" hidden="1">'[6]D part 5 O-P PSR Detail'!$B$15:$BC$140</definedName>
    <definedName name="a" localSheetId="17">#REF!</definedName>
    <definedName name="A" localSheetId="29">41382.0672453704</definedName>
    <definedName name="a">#REF!</definedName>
    <definedName name="aa">'[7]Execsum-new'!$A$3:$H$57</definedName>
    <definedName name="acct" localSheetId="10">#REF!</definedName>
    <definedName name="acct" localSheetId="11">#REF!</definedName>
    <definedName name="acct" localSheetId="12">#REF!</definedName>
    <definedName name="acct" localSheetId="13">#REF!</definedName>
    <definedName name="acct" localSheetId="14">#REF!</definedName>
    <definedName name="acct" localSheetId="15">#REF!</definedName>
    <definedName name="acct" localSheetId="16">#REF!</definedName>
    <definedName name="acct" localSheetId="17">#REF!</definedName>
    <definedName name="acct" localSheetId="18">#REF!</definedName>
    <definedName name="acct" localSheetId="19">#REF!</definedName>
    <definedName name="acct" localSheetId="20">#REF!</definedName>
    <definedName name="acct" localSheetId="21">#REF!</definedName>
    <definedName name="acct" localSheetId="22">#REF!</definedName>
    <definedName name="acct" localSheetId="23">#REF!</definedName>
    <definedName name="acct" localSheetId="24">#REF!</definedName>
    <definedName name="acct" localSheetId="25">#REF!</definedName>
    <definedName name="acct" localSheetId="26">#REF!</definedName>
    <definedName name="acct" localSheetId="27">#REF!</definedName>
    <definedName name="acct" localSheetId="28">#REF!</definedName>
    <definedName name="acct" localSheetId="29">#REF!</definedName>
    <definedName name="acct" localSheetId="30">#REF!</definedName>
    <definedName name="acct" localSheetId="31">#REF!</definedName>
    <definedName name="acct" localSheetId="32">#REF!</definedName>
    <definedName name="acct" localSheetId="33">#REF!</definedName>
    <definedName name="acct" localSheetId="34">#REF!</definedName>
    <definedName name="acct" localSheetId="35">#REF!</definedName>
    <definedName name="acct" localSheetId="36">#REF!</definedName>
    <definedName name="acct" localSheetId="37">#REF!</definedName>
    <definedName name="acct" localSheetId="38">#REF!</definedName>
    <definedName name="acct" localSheetId="39">#REF!</definedName>
    <definedName name="acct" localSheetId="40">#REF!</definedName>
    <definedName name="acct" localSheetId="41">#REF!</definedName>
    <definedName name="acct" localSheetId="42">#REF!</definedName>
    <definedName name="acct" localSheetId="43">#REF!</definedName>
    <definedName name="acct" localSheetId="44">#REF!</definedName>
    <definedName name="acct" localSheetId="45">#REF!</definedName>
    <definedName name="acct" localSheetId="46">#REF!</definedName>
    <definedName name="acct" localSheetId="47">#REF!</definedName>
    <definedName name="acct" localSheetId="48">#REF!</definedName>
    <definedName name="acct" localSheetId="49">#REF!</definedName>
    <definedName name="acct" localSheetId="50">#REF!</definedName>
    <definedName name="acct" localSheetId="51">#REF!</definedName>
    <definedName name="acct" localSheetId="52">#REF!</definedName>
    <definedName name="acct" localSheetId="53">#REF!</definedName>
    <definedName name="acct" localSheetId="54">#REF!</definedName>
    <definedName name="acct" localSheetId="55">#REF!</definedName>
    <definedName name="acct" localSheetId="56">#REF!</definedName>
    <definedName name="acct" localSheetId="57">#REF!</definedName>
    <definedName name="acct" localSheetId="58">#REF!</definedName>
    <definedName name="acct">#REF!</definedName>
    <definedName name="acct1" localSheetId="10">#REF!</definedName>
    <definedName name="acct1" localSheetId="11">#REF!</definedName>
    <definedName name="acct1" localSheetId="12">#REF!</definedName>
    <definedName name="acct1" localSheetId="13">#REF!</definedName>
    <definedName name="acct1" localSheetId="15">#REF!</definedName>
    <definedName name="acct1" localSheetId="16">#REF!</definedName>
    <definedName name="acct1" localSheetId="17">#REF!</definedName>
    <definedName name="acct1" localSheetId="18">#REF!</definedName>
    <definedName name="acct1" localSheetId="19">#REF!</definedName>
    <definedName name="acct1" localSheetId="20">#REF!</definedName>
    <definedName name="acct1" localSheetId="21">#REF!</definedName>
    <definedName name="acct1" localSheetId="22">#REF!</definedName>
    <definedName name="acct1" localSheetId="23">#REF!</definedName>
    <definedName name="acct1" localSheetId="24">#REF!</definedName>
    <definedName name="acct1" localSheetId="25">#REF!</definedName>
    <definedName name="acct1" localSheetId="26">#REF!</definedName>
    <definedName name="acct1" localSheetId="27">#REF!</definedName>
    <definedName name="acct1" localSheetId="28">#REF!</definedName>
    <definedName name="acct1" localSheetId="29">#REF!</definedName>
    <definedName name="acct1" localSheetId="30">#REF!</definedName>
    <definedName name="acct1" localSheetId="31">#REF!</definedName>
    <definedName name="acct1" localSheetId="32">#REF!</definedName>
    <definedName name="acct1" localSheetId="33">#REF!</definedName>
    <definedName name="acct1" localSheetId="34">#REF!</definedName>
    <definedName name="acct1" localSheetId="35">#REF!</definedName>
    <definedName name="acct1" localSheetId="36">#REF!</definedName>
    <definedName name="acct1" localSheetId="37">#REF!</definedName>
    <definedName name="acct1" localSheetId="38">#REF!</definedName>
    <definedName name="acct1" localSheetId="39">#REF!</definedName>
    <definedName name="acct1" localSheetId="40">#REF!</definedName>
    <definedName name="acct1" localSheetId="41">#REF!</definedName>
    <definedName name="acct1" localSheetId="42">#REF!</definedName>
    <definedName name="acct1" localSheetId="43">#REF!</definedName>
    <definedName name="acct1" localSheetId="44">#REF!</definedName>
    <definedName name="acct1" localSheetId="45">#REF!</definedName>
    <definedName name="acct1" localSheetId="46">#REF!</definedName>
    <definedName name="acct1" localSheetId="47">#REF!</definedName>
    <definedName name="acct1" localSheetId="48">#REF!</definedName>
    <definedName name="acct1" localSheetId="49">#REF!</definedName>
    <definedName name="acct1" localSheetId="50">#REF!</definedName>
    <definedName name="acct1" localSheetId="51">#REF!</definedName>
    <definedName name="acct1" localSheetId="52">#REF!</definedName>
    <definedName name="acct1" localSheetId="53">#REF!</definedName>
    <definedName name="acct1" localSheetId="54">#REF!</definedName>
    <definedName name="acct1" localSheetId="55">#REF!</definedName>
    <definedName name="acct1" localSheetId="56">#REF!</definedName>
    <definedName name="acct1" localSheetId="57">#REF!</definedName>
    <definedName name="acct1" localSheetId="58">#REF!</definedName>
    <definedName name="acct1">#REF!</definedName>
    <definedName name="Audit_Codes" hidden="1">[8]Audit!$W$2:OFFSET([8]Audit!$W$3,COUNTA([8]Audit!$W$3:'[8]Audit'!$W$100)-1,0)</definedName>
    <definedName name="Auditor_ID" hidden="1">[8]Audit!$U$2:OFFSET([8]Audit!$U$3,COUNTA([8]Audit!$U$3:'[8]Audit'!$U$200)-1,0)</definedName>
    <definedName name="B_FY95ACTUAL" localSheetId="17">#REF!</definedName>
    <definedName name="B_FY95ACTUAL">#REF!</definedName>
    <definedName name="B_FY95ACTUAL?" localSheetId="17">#REF!</definedName>
    <definedName name="B_FY95ACTUAL?">#REF!</definedName>
    <definedName name="baggertipac" localSheetId="17">#REF!</definedName>
    <definedName name="baggertipac">#REF!</definedName>
    <definedName name="bal_umc" localSheetId="10">#REF!</definedName>
    <definedName name="bal_umc" localSheetId="11">#REF!</definedName>
    <definedName name="bal_umc" localSheetId="12">#REF!</definedName>
    <definedName name="bal_umc" localSheetId="13">#REF!</definedName>
    <definedName name="bal_umc" localSheetId="14">#REF!</definedName>
    <definedName name="bal_umc" localSheetId="15">#REF!</definedName>
    <definedName name="bal_umc" localSheetId="16">#REF!</definedName>
    <definedName name="bal_umc" localSheetId="17">'[9]p8 CONS BS'!#REF!</definedName>
    <definedName name="bal_umc" localSheetId="18">#REF!</definedName>
    <definedName name="bal_umc" localSheetId="19">#REF!</definedName>
    <definedName name="bal_umc" localSheetId="20">#REF!</definedName>
    <definedName name="bal_umc" localSheetId="21">#REF!</definedName>
    <definedName name="bal_umc" localSheetId="22">#REF!</definedName>
    <definedName name="bal_umc" localSheetId="23">#REF!</definedName>
    <definedName name="bal_umc" localSheetId="24">#REF!</definedName>
    <definedName name="bal_umc" localSheetId="25">#REF!</definedName>
    <definedName name="bal_umc" localSheetId="26">#REF!</definedName>
    <definedName name="bal_umc" localSheetId="27">#REF!</definedName>
    <definedName name="bal_umc" localSheetId="28">#REF!</definedName>
    <definedName name="bal_umc" localSheetId="29">#REF!</definedName>
    <definedName name="bal_umc" localSheetId="30">#REF!</definedName>
    <definedName name="bal_umc" localSheetId="31">#REF!</definedName>
    <definedName name="bal_umc" localSheetId="32">#REF!</definedName>
    <definedName name="bal_umc" localSheetId="33">#REF!</definedName>
    <definedName name="bal_umc" localSheetId="34">#REF!</definedName>
    <definedName name="bal_umc" localSheetId="35">#REF!</definedName>
    <definedName name="bal_umc" localSheetId="36">#REF!</definedName>
    <definedName name="bal_umc" localSheetId="37">#REF!</definedName>
    <definedName name="bal_umc" localSheetId="38">#REF!</definedName>
    <definedName name="bal_umc" localSheetId="39">#REF!</definedName>
    <definedName name="bal_umc" localSheetId="40">#REF!</definedName>
    <definedName name="bal_umc" localSheetId="41">#REF!</definedName>
    <definedName name="bal_umc" localSheetId="42">#REF!</definedName>
    <definedName name="bal_umc" localSheetId="43">#REF!</definedName>
    <definedName name="bal_umc" localSheetId="44">#REF!</definedName>
    <definedName name="bal_umc" localSheetId="45">#REF!</definedName>
    <definedName name="bal_umc" localSheetId="46">#REF!</definedName>
    <definedName name="bal_umc" localSheetId="47">#REF!</definedName>
    <definedName name="bal_umc" localSheetId="48">#REF!</definedName>
    <definedName name="bal_umc" localSheetId="49">#REF!</definedName>
    <definedName name="bal_umc" localSheetId="50">#REF!</definedName>
    <definedName name="bal_umc" localSheetId="51">#REF!</definedName>
    <definedName name="bal_umc" localSheetId="52">#REF!</definedName>
    <definedName name="bal_umc" localSheetId="53">#REF!</definedName>
    <definedName name="bal_umc" localSheetId="54">#REF!</definedName>
    <definedName name="bal_umc" localSheetId="55">#REF!</definedName>
    <definedName name="bal_umc" localSheetId="56">#REF!</definedName>
    <definedName name="bal_umc" localSheetId="57">#REF!</definedName>
    <definedName name="bal_umc" localSheetId="58">#REF!</definedName>
    <definedName name="bal_umc">'[9]p8 CONS BS'!#REF!</definedName>
    <definedName name="BALANCE_UMMC" localSheetId="10">#REF!</definedName>
    <definedName name="BALANCE_UMMC" localSheetId="11">#REF!</definedName>
    <definedName name="BALANCE_UMMC" localSheetId="12">#REF!</definedName>
    <definedName name="BALANCE_UMMC" localSheetId="13">#REF!</definedName>
    <definedName name="BALANCE_UMMC" localSheetId="14">#REF!</definedName>
    <definedName name="BALANCE_UMMC" localSheetId="15">#REF!</definedName>
    <definedName name="BALANCE_UMMC" localSheetId="16">#REF!</definedName>
    <definedName name="BALANCE_UMMC" localSheetId="17">'[9]p8 CONS BS'!#REF!</definedName>
    <definedName name="BALANCE_UMMC" localSheetId="18">#REF!</definedName>
    <definedName name="BALANCE_UMMC" localSheetId="19">#REF!</definedName>
    <definedName name="BALANCE_UMMC" localSheetId="20">#REF!</definedName>
    <definedName name="BALANCE_UMMC" localSheetId="21">#REF!</definedName>
    <definedName name="BALANCE_UMMC" localSheetId="22">#REF!</definedName>
    <definedName name="BALANCE_UMMC" localSheetId="23">#REF!</definedName>
    <definedName name="BALANCE_UMMC" localSheetId="24">#REF!</definedName>
    <definedName name="BALANCE_UMMC" localSheetId="25">#REF!</definedName>
    <definedName name="BALANCE_UMMC" localSheetId="26">#REF!</definedName>
    <definedName name="BALANCE_UMMC" localSheetId="27">#REF!</definedName>
    <definedName name="BALANCE_UMMC" localSheetId="28">#REF!</definedName>
    <definedName name="BALANCE_UMMC" localSheetId="29">#REF!</definedName>
    <definedName name="BALANCE_UMMC" localSheetId="30">#REF!</definedName>
    <definedName name="BALANCE_UMMC" localSheetId="31">#REF!</definedName>
    <definedName name="BALANCE_UMMC" localSheetId="32">#REF!</definedName>
    <definedName name="BALANCE_UMMC" localSheetId="33">#REF!</definedName>
    <definedName name="BALANCE_UMMC" localSheetId="34">#REF!</definedName>
    <definedName name="BALANCE_UMMC" localSheetId="35">#REF!</definedName>
    <definedName name="BALANCE_UMMC" localSheetId="36">#REF!</definedName>
    <definedName name="BALANCE_UMMC" localSheetId="37">#REF!</definedName>
    <definedName name="BALANCE_UMMC" localSheetId="38">#REF!</definedName>
    <definedName name="BALANCE_UMMC" localSheetId="39">#REF!</definedName>
    <definedName name="BALANCE_UMMC" localSheetId="40">#REF!</definedName>
    <definedName name="BALANCE_UMMC" localSheetId="41">#REF!</definedName>
    <definedName name="BALANCE_UMMC" localSheetId="42">#REF!</definedName>
    <definedName name="BALANCE_UMMC" localSheetId="43">#REF!</definedName>
    <definedName name="BALANCE_UMMC" localSheetId="44">#REF!</definedName>
    <definedName name="BALANCE_UMMC" localSheetId="45">#REF!</definedName>
    <definedName name="BALANCE_UMMC" localSheetId="46">#REF!</definedName>
    <definedName name="BALANCE_UMMC" localSheetId="47">#REF!</definedName>
    <definedName name="BALANCE_UMMC" localSheetId="48">#REF!</definedName>
    <definedName name="BALANCE_UMMC" localSheetId="49">#REF!</definedName>
    <definedName name="BALANCE_UMMC" localSheetId="50">#REF!</definedName>
    <definedName name="BALANCE_UMMC" localSheetId="51">#REF!</definedName>
    <definedName name="BALANCE_UMMC" localSheetId="52">#REF!</definedName>
    <definedName name="BALANCE_UMMC" localSheetId="53">#REF!</definedName>
    <definedName name="BALANCE_UMMC" localSheetId="54">#REF!</definedName>
    <definedName name="BALANCE_UMMC" localSheetId="55">#REF!</definedName>
    <definedName name="BALANCE_UMMC" localSheetId="56">#REF!</definedName>
    <definedName name="BALANCE_UMMC" localSheetId="57">#REF!</definedName>
    <definedName name="BALANCE_UMMC" localSheetId="58">#REF!</definedName>
    <definedName name="BALANCE_UMMC">'[9]p8 CONS BS'!#REF!</definedName>
    <definedName name="budformiller" localSheetId="17">#REF!</definedName>
    <definedName name="budformiller" localSheetId="37">#REF!</definedName>
    <definedName name="budformiller">#REF!</definedName>
    <definedName name="C_Code" localSheetId="10">#REF!</definedName>
    <definedName name="C_Code" localSheetId="11">#REF!</definedName>
    <definedName name="C_Code" localSheetId="12">#REF!</definedName>
    <definedName name="C_Code" localSheetId="13">#REF!</definedName>
    <definedName name="C_Code" localSheetId="14">#REF!</definedName>
    <definedName name="C_Code" localSheetId="15">#REF!</definedName>
    <definedName name="C_Code" localSheetId="16">#REF!</definedName>
    <definedName name="C_Code" localSheetId="17">[10]D!#REF!</definedName>
    <definedName name="C_Code" localSheetId="18">#REF!</definedName>
    <definedName name="C_Code" localSheetId="19">#REF!</definedName>
    <definedName name="C_Code" localSheetId="20">#REF!</definedName>
    <definedName name="C_Code" localSheetId="21">#REF!</definedName>
    <definedName name="C_Code" localSheetId="22">#REF!</definedName>
    <definedName name="C_Code" localSheetId="23">#REF!</definedName>
    <definedName name="C_Code" localSheetId="24">#REF!</definedName>
    <definedName name="C_Code" localSheetId="25">#REF!</definedName>
    <definedName name="C_Code" localSheetId="26">#REF!</definedName>
    <definedName name="C_Code" localSheetId="27">#REF!</definedName>
    <definedName name="C_Code" localSheetId="28">#REF!</definedName>
    <definedName name="C_Code" localSheetId="29">#REF!</definedName>
    <definedName name="C_Code" localSheetId="30">#REF!</definedName>
    <definedName name="C_Code" localSheetId="31">#REF!</definedName>
    <definedName name="C_Code" localSheetId="32">#REF!</definedName>
    <definedName name="C_Code" localSheetId="33">#REF!</definedName>
    <definedName name="C_Code" localSheetId="34">#REF!</definedName>
    <definedName name="C_Code" localSheetId="35">#REF!</definedName>
    <definedName name="C_Code" localSheetId="36">#REF!</definedName>
    <definedName name="C_Code" localSheetId="37">#REF!</definedName>
    <definedName name="C_Code" localSheetId="38">#REF!</definedName>
    <definedName name="C_Code" localSheetId="39">#REF!</definedName>
    <definedName name="C_Code" localSheetId="40">#REF!</definedName>
    <definedName name="C_Code" localSheetId="41">#REF!</definedName>
    <definedName name="C_Code" localSheetId="42">#REF!</definedName>
    <definedName name="C_Code" localSheetId="43">#REF!</definedName>
    <definedName name="C_Code" localSheetId="44">#REF!</definedName>
    <definedName name="C_Code" localSheetId="45">#REF!</definedName>
    <definedName name="C_Code" localSheetId="46">#REF!</definedName>
    <definedName name="C_Code" localSheetId="47">#REF!</definedName>
    <definedName name="C_Code" localSheetId="48">#REF!</definedName>
    <definedName name="C_Code" localSheetId="49">#REF!</definedName>
    <definedName name="C_Code" localSheetId="50">#REF!</definedName>
    <definedName name="C_Code" localSheetId="51">#REF!</definedName>
    <definedName name="C_Code" localSheetId="52">#REF!</definedName>
    <definedName name="C_Code" localSheetId="53">#REF!</definedName>
    <definedName name="C_Code" localSheetId="54">#REF!</definedName>
    <definedName name="C_Code" localSheetId="55">#REF!</definedName>
    <definedName name="C_Code" localSheetId="56">#REF!</definedName>
    <definedName name="C_Code" localSheetId="57">#REF!</definedName>
    <definedName name="C_Code" localSheetId="58">#REF!</definedName>
    <definedName name="C_Code">[10]D!#REF!</definedName>
    <definedName name="C_Num" localSheetId="10">#REF!</definedName>
    <definedName name="C_Num" localSheetId="11">#REF!</definedName>
    <definedName name="C_Num" localSheetId="12">#REF!</definedName>
    <definedName name="C_Num" localSheetId="13">#REF!</definedName>
    <definedName name="C_Num" localSheetId="14">#REF!</definedName>
    <definedName name="C_Num" localSheetId="15">#REF!</definedName>
    <definedName name="C_Num" localSheetId="16">#REF!</definedName>
    <definedName name="C_Num" localSheetId="17">[10]D!#REF!</definedName>
    <definedName name="C_Num" localSheetId="18">#REF!</definedName>
    <definedName name="C_Num" localSheetId="19">#REF!</definedName>
    <definedName name="C_Num" localSheetId="20">#REF!</definedName>
    <definedName name="C_Num" localSheetId="21">#REF!</definedName>
    <definedName name="C_Num" localSheetId="22">#REF!</definedName>
    <definedName name="C_Num" localSheetId="23">#REF!</definedName>
    <definedName name="C_Num" localSheetId="24">#REF!</definedName>
    <definedName name="C_Num" localSheetId="25">#REF!</definedName>
    <definedName name="C_Num" localSheetId="26">#REF!</definedName>
    <definedName name="C_Num" localSheetId="27">#REF!</definedName>
    <definedName name="C_Num" localSheetId="28">#REF!</definedName>
    <definedName name="C_Num" localSheetId="29">#REF!</definedName>
    <definedName name="C_Num" localSheetId="30">#REF!</definedName>
    <definedName name="C_Num" localSheetId="31">#REF!</definedName>
    <definedName name="C_Num" localSheetId="32">#REF!</definedName>
    <definedName name="C_Num" localSheetId="33">#REF!</definedName>
    <definedName name="C_Num" localSheetId="34">#REF!</definedName>
    <definedName name="C_Num" localSheetId="35">#REF!</definedName>
    <definedName name="C_Num" localSheetId="36">#REF!</definedName>
    <definedName name="C_Num" localSheetId="37">#REF!</definedName>
    <definedName name="C_Num" localSheetId="38">#REF!</definedName>
    <definedName name="C_Num" localSheetId="39">#REF!</definedName>
    <definedName name="C_Num" localSheetId="40">#REF!</definedName>
    <definedName name="C_Num" localSheetId="41">#REF!</definedName>
    <definedName name="C_Num" localSheetId="42">#REF!</definedName>
    <definedName name="C_Num" localSheetId="43">#REF!</definedName>
    <definedName name="C_Num" localSheetId="44">#REF!</definedName>
    <definedName name="C_Num" localSheetId="45">#REF!</definedName>
    <definedName name="C_Num" localSheetId="46">#REF!</definedName>
    <definedName name="C_Num" localSheetId="47">#REF!</definedName>
    <definedName name="C_Num" localSheetId="48">#REF!</definedName>
    <definedName name="C_Num" localSheetId="49">#REF!</definedName>
    <definedName name="C_Num" localSheetId="50">#REF!</definedName>
    <definedName name="C_Num" localSheetId="51">#REF!</definedName>
    <definedName name="C_Num" localSheetId="52">#REF!</definedName>
    <definedName name="C_Num" localSheetId="53">#REF!</definedName>
    <definedName name="C_Num" localSheetId="54">#REF!</definedName>
    <definedName name="C_Num" localSheetId="55">#REF!</definedName>
    <definedName name="C_Num" localSheetId="56">#REF!</definedName>
    <definedName name="C_Num" localSheetId="57">#REF!</definedName>
    <definedName name="C_Num" localSheetId="58">#REF!</definedName>
    <definedName name="C_Num">[10]D!#REF!</definedName>
    <definedName name="CAPRINT" localSheetId="17">#REF!</definedName>
    <definedName name="CAPRINT" localSheetId="37">#REF!</definedName>
    <definedName name="CAPRINT">#REF!</definedName>
    <definedName name="CASH_UMMC" localSheetId="10">#REF!</definedName>
    <definedName name="CASH_UMMC" localSheetId="11">#REF!</definedName>
    <definedName name="CASH_UMMC" localSheetId="12">#REF!</definedName>
    <definedName name="CASH_UMMC" localSheetId="13">#REF!</definedName>
    <definedName name="CASH_UMMC" localSheetId="14">#REF!</definedName>
    <definedName name="CASH_UMMC" localSheetId="15">#REF!</definedName>
    <definedName name="CASH_UMMC" localSheetId="16">#REF!</definedName>
    <definedName name="CASH_UMMC" localSheetId="17">'[9]p10 CF'!#REF!</definedName>
    <definedName name="CASH_UMMC" localSheetId="18">#REF!</definedName>
    <definedName name="CASH_UMMC" localSheetId="19">#REF!</definedName>
    <definedName name="CASH_UMMC" localSheetId="20">#REF!</definedName>
    <definedName name="CASH_UMMC" localSheetId="21">#REF!</definedName>
    <definedName name="CASH_UMMC" localSheetId="22">#REF!</definedName>
    <definedName name="CASH_UMMC" localSheetId="23">#REF!</definedName>
    <definedName name="CASH_UMMC" localSheetId="24">#REF!</definedName>
    <definedName name="CASH_UMMC" localSheetId="25">#REF!</definedName>
    <definedName name="CASH_UMMC" localSheetId="26">#REF!</definedName>
    <definedName name="CASH_UMMC" localSheetId="27">#REF!</definedName>
    <definedName name="CASH_UMMC" localSheetId="28">#REF!</definedName>
    <definedName name="CASH_UMMC" localSheetId="29">#REF!</definedName>
    <definedName name="CASH_UMMC" localSheetId="30">#REF!</definedName>
    <definedName name="CASH_UMMC" localSheetId="31">#REF!</definedName>
    <definedName name="CASH_UMMC" localSheetId="32">#REF!</definedName>
    <definedName name="CASH_UMMC" localSheetId="33">#REF!</definedName>
    <definedName name="CASH_UMMC" localSheetId="34">#REF!</definedName>
    <definedName name="CASH_UMMC" localSheetId="35">#REF!</definedName>
    <definedName name="CASH_UMMC" localSheetId="36">#REF!</definedName>
    <definedName name="CASH_UMMC" localSheetId="37">#REF!</definedName>
    <definedName name="CASH_UMMC" localSheetId="38">#REF!</definedName>
    <definedName name="CASH_UMMC" localSheetId="39">#REF!</definedName>
    <definedName name="CASH_UMMC" localSheetId="40">#REF!</definedName>
    <definedName name="CASH_UMMC" localSheetId="41">#REF!</definedName>
    <definedName name="CASH_UMMC" localSheetId="42">#REF!</definedName>
    <definedName name="CASH_UMMC" localSheetId="43">#REF!</definedName>
    <definedName name="CASH_UMMC" localSheetId="44">#REF!</definedName>
    <definedName name="CASH_UMMC" localSheetId="45">#REF!</definedName>
    <definedName name="CASH_UMMC" localSheetId="46">#REF!</definedName>
    <definedName name="CASH_UMMC" localSheetId="47">#REF!</definedName>
    <definedName name="CASH_UMMC" localSheetId="48">#REF!</definedName>
    <definedName name="CASH_UMMC" localSheetId="49">#REF!</definedName>
    <definedName name="CASH_UMMC" localSheetId="50">#REF!</definedName>
    <definedName name="CASH_UMMC" localSheetId="51">#REF!</definedName>
    <definedName name="CASH_UMMC" localSheetId="52">#REF!</definedName>
    <definedName name="CASH_UMMC" localSheetId="53">#REF!</definedName>
    <definedName name="CASH_UMMC" localSheetId="54">#REF!</definedName>
    <definedName name="CASH_UMMC" localSheetId="55">#REF!</definedName>
    <definedName name="CASH_UMMC" localSheetId="56">#REF!</definedName>
    <definedName name="CASH_UMMC" localSheetId="57">#REF!</definedName>
    <definedName name="CASH_UMMC" localSheetId="58">#REF!</definedName>
    <definedName name="CASH_UMMC">'[9]p10 CF'!#REF!</definedName>
    <definedName name="CASUM" comment="SAP Summary table - expands as actuals by month are available" localSheetId="17">#REF!</definedName>
    <definedName name="CASUM" comment="SAP Summary table - expands as actuals by month are available" localSheetId="37">#REF!</definedName>
    <definedName name="CASUM" comment="SAP Summary table - expands as actuals by month are available">#REF!</definedName>
    <definedName name="CFA_I" localSheetId="10">#REF!</definedName>
    <definedName name="CFA_I" localSheetId="11">#REF!</definedName>
    <definedName name="CFA_I" localSheetId="12">#REF!</definedName>
    <definedName name="CFA_I" localSheetId="13">#REF!</definedName>
    <definedName name="CFA_I" localSheetId="15">#REF!</definedName>
    <definedName name="CFA_I" localSheetId="16">#REF!</definedName>
    <definedName name="CFA_I" localSheetId="17">#REF!</definedName>
    <definedName name="CFA_I" localSheetId="18">#REF!</definedName>
    <definedName name="CFA_I" localSheetId="19">#REF!</definedName>
    <definedName name="CFA_I" localSheetId="20">#REF!</definedName>
    <definedName name="CFA_I" localSheetId="21">#REF!</definedName>
    <definedName name="CFA_I" localSheetId="23">#REF!</definedName>
    <definedName name="CFA_I" localSheetId="24">#REF!</definedName>
    <definedName name="CFA_I" localSheetId="26">#REF!</definedName>
    <definedName name="CFA_I" localSheetId="27">#REF!</definedName>
    <definedName name="CFA_I" localSheetId="28">#REF!</definedName>
    <definedName name="CFA_I" localSheetId="29">#REF!</definedName>
    <definedName name="CFA_I" localSheetId="30">#REF!</definedName>
    <definedName name="CFA_I" localSheetId="31">#REF!</definedName>
    <definedName name="CFA_I" localSheetId="32">#REF!</definedName>
    <definedName name="CFA_I" localSheetId="33">#REF!</definedName>
    <definedName name="CFA_I" localSheetId="34">#REF!</definedName>
    <definedName name="CFA_I" localSheetId="35">#REF!</definedName>
    <definedName name="CFA_I" localSheetId="36">#REF!</definedName>
    <definedName name="CFA_I" localSheetId="37">#REF!</definedName>
    <definedName name="CFA_I" localSheetId="39">#REF!</definedName>
    <definedName name="CFA_I" localSheetId="40">#REF!</definedName>
    <definedName name="CFA_I" localSheetId="41">#REF!</definedName>
    <definedName name="CFA_I" localSheetId="42">#REF!</definedName>
    <definedName name="CFA_I" localSheetId="43">#REF!</definedName>
    <definedName name="CFA_I" localSheetId="44">#REF!</definedName>
    <definedName name="CFA_I" localSheetId="45">#REF!</definedName>
    <definedName name="CFA_I" localSheetId="46">#REF!</definedName>
    <definedName name="CFA_I" localSheetId="47">#REF!</definedName>
    <definedName name="CFA_I" localSheetId="48">#REF!</definedName>
    <definedName name="CFA_I" localSheetId="49">#REF!</definedName>
    <definedName name="CFA_I" localSheetId="50">#REF!</definedName>
    <definedName name="CFA_I" localSheetId="51">#REF!</definedName>
    <definedName name="CFA_I" localSheetId="52">#REF!</definedName>
    <definedName name="CFA_I" localSheetId="53">#REF!</definedName>
    <definedName name="CFA_I" localSheetId="54">#REF!</definedName>
    <definedName name="CFA_I" localSheetId="55">#REF!</definedName>
    <definedName name="CFA_I" localSheetId="56">#REF!</definedName>
    <definedName name="CFA_I" localSheetId="57">#REF!</definedName>
    <definedName name="CFA_I" localSheetId="58">#REF!</definedName>
    <definedName name="CFA_I">#REF!</definedName>
    <definedName name="Change" localSheetId="17">'[11]A '!#REF!</definedName>
    <definedName name="Change">'[11]A '!#REF!</definedName>
    <definedName name="ChargebackChange" localSheetId="17">'[11]A '!#REF!</definedName>
    <definedName name="ChargebackChange">'[11]A '!#REF!</definedName>
    <definedName name="CHNA" localSheetId="35">#REF!</definedName>
    <definedName name="CHNA" localSheetId="37">#REF!</definedName>
    <definedName name="CHNA">#REF!</definedName>
    <definedName name="Choices_Wrapper" hidden="1">#N/A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15">#REF!</definedName>
    <definedName name="consol" localSheetId="16">#REF!</definedName>
    <definedName name="consol" localSheetId="17">#REF!</definedName>
    <definedName name="consol" localSheetId="18">#REF!</definedName>
    <definedName name="consol" localSheetId="19">#REF!</definedName>
    <definedName name="consol" localSheetId="20">#REF!</definedName>
    <definedName name="consol" localSheetId="21">#REF!</definedName>
    <definedName name="consol" localSheetId="23">#REF!</definedName>
    <definedName name="consol" localSheetId="24">#REF!</definedName>
    <definedName name="consol" localSheetId="26">#REF!</definedName>
    <definedName name="consol" localSheetId="27">#REF!</definedName>
    <definedName name="consol" localSheetId="28">#REF!</definedName>
    <definedName name="consol" localSheetId="29">#REF!</definedName>
    <definedName name="consol" localSheetId="30">#REF!</definedName>
    <definedName name="consol" localSheetId="31">#REF!</definedName>
    <definedName name="consol" localSheetId="32">#REF!</definedName>
    <definedName name="consol" localSheetId="33">#REF!</definedName>
    <definedName name="consol" localSheetId="34">#REF!</definedName>
    <definedName name="consol" localSheetId="35">#REF!</definedName>
    <definedName name="consol" localSheetId="36">#REF!</definedName>
    <definedName name="consol" localSheetId="37">#REF!</definedName>
    <definedName name="consol" localSheetId="39">#REF!</definedName>
    <definedName name="consol" localSheetId="40">#REF!</definedName>
    <definedName name="consol" localSheetId="41">#REF!</definedName>
    <definedName name="consol" localSheetId="42">#REF!</definedName>
    <definedName name="consol" localSheetId="43">#REF!</definedName>
    <definedName name="consol" localSheetId="44">#REF!</definedName>
    <definedName name="consol" localSheetId="45">#REF!</definedName>
    <definedName name="consol" localSheetId="46">#REF!</definedName>
    <definedName name="consol" localSheetId="47">#REF!</definedName>
    <definedName name="consol" localSheetId="48">#REF!</definedName>
    <definedName name="consol" localSheetId="49">#REF!</definedName>
    <definedName name="consol" localSheetId="50">#REF!</definedName>
    <definedName name="consol" localSheetId="51">#REF!</definedName>
    <definedName name="consol" localSheetId="52">#REF!</definedName>
    <definedName name="consol" localSheetId="53">#REF!</definedName>
    <definedName name="consol" localSheetId="54">#REF!</definedName>
    <definedName name="consol" localSheetId="55">#REF!</definedName>
    <definedName name="consol" localSheetId="56">#REF!</definedName>
    <definedName name="consol" localSheetId="57">#REF!</definedName>
    <definedName name="consol" localSheetId="58">#REF!</definedName>
    <definedName name="consol">#REF!</definedName>
    <definedName name="CPV" localSheetId="10">#REF!</definedName>
    <definedName name="CPV" localSheetId="11">#REF!</definedName>
    <definedName name="CPV" localSheetId="12">#REF!</definedName>
    <definedName name="CPV" localSheetId="13">#REF!</definedName>
    <definedName name="CPV" localSheetId="15">#REF!</definedName>
    <definedName name="CPV" localSheetId="16">#REF!</definedName>
    <definedName name="CPV" localSheetId="17">#REF!</definedName>
    <definedName name="CPV" localSheetId="18">#REF!</definedName>
    <definedName name="CPV" localSheetId="19">#REF!</definedName>
    <definedName name="CPV" localSheetId="20">#REF!</definedName>
    <definedName name="CPV" localSheetId="21">#REF!</definedName>
    <definedName name="CPV" localSheetId="23">#REF!</definedName>
    <definedName name="CPV" localSheetId="24">#REF!</definedName>
    <definedName name="CPV" localSheetId="26">#REF!</definedName>
    <definedName name="CPV" localSheetId="27">#REF!</definedName>
    <definedName name="CPV" localSheetId="28">#REF!</definedName>
    <definedName name="CPV" localSheetId="29">#REF!</definedName>
    <definedName name="CPV" localSheetId="30">#REF!</definedName>
    <definedName name="CPV" localSheetId="31">#REF!</definedName>
    <definedName name="CPV" localSheetId="32">#REF!</definedName>
    <definedName name="CPV" localSheetId="33">#REF!</definedName>
    <definedName name="CPV" localSheetId="34">#REF!</definedName>
    <definedName name="CPV" localSheetId="35">#REF!</definedName>
    <definedName name="CPV" localSheetId="36">#REF!</definedName>
    <definedName name="CPV" localSheetId="37">#REF!</definedName>
    <definedName name="CPV" localSheetId="39">#REF!</definedName>
    <definedName name="CPV" localSheetId="40">#REF!</definedName>
    <definedName name="CPV" localSheetId="41">#REF!</definedName>
    <definedName name="CPV" localSheetId="42">#REF!</definedName>
    <definedName name="CPV" localSheetId="43">#REF!</definedName>
    <definedName name="CPV" localSheetId="44">#REF!</definedName>
    <definedName name="CPV" localSheetId="45">#REF!</definedName>
    <definedName name="CPV" localSheetId="46">#REF!</definedName>
    <definedName name="CPV" localSheetId="47">#REF!</definedName>
    <definedName name="CPV" localSheetId="48">#REF!</definedName>
    <definedName name="CPV" localSheetId="49">#REF!</definedName>
    <definedName name="CPV" localSheetId="50">#REF!</definedName>
    <definedName name="CPV" localSheetId="51">#REF!</definedName>
    <definedName name="CPV" localSheetId="52">#REF!</definedName>
    <definedName name="CPV" localSheetId="53">#REF!</definedName>
    <definedName name="CPV" localSheetId="54">#REF!</definedName>
    <definedName name="CPV" localSheetId="55">#REF!</definedName>
    <definedName name="CPV" localSheetId="56">#REF!</definedName>
    <definedName name="CPV" localSheetId="57">#REF!</definedName>
    <definedName name="CPV" localSheetId="58">#REF!</definedName>
    <definedName name="CPV">#REF!</definedName>
    <definedName name="CR_Factor">'[11]Cost Reduction'!$H$3</definedName>
    <definedName name="cs" localSheetId="35">#REF!</definedName>
    <definedName name="cs" localSheetId="37">#REF!</definedName>
    <definedName name="cs">#REF!</definedName>
    <definedName name="csh_ummc" localSheetId="10">#REF!</definedName>
    <definedName name="csh_ummc" localSheetId="11">#REF!</definedName>
    <definedName name="csh_ummc" localSheetId="12">#REF!</definedName>
    <definedName name="csh_ummc" localSheetId="13">#REF!</definedName>
    <definedName name="csh_ummc" localSheetId="14">#REF!</definedName>
    <definedName name="csh_ummc" localSheetId="15">#REF!</definedName>
    <definedName name="csh_ummc" localSheetId="16">#REF!</definedName>
    <definedName name="csh_ummc" localSheetId="17">'[9]p10 CF'!#REF!</definedName>
    <definedName name="csh_ummc" localSheetId="18">#REF!</definedName>
    <definedName name="csh_ummc" localSheetId="19">#REF!</definedName>
    <definedName name="csh_ummc" localSheetId="20">#REF!</definedName>
    <definedName name="csh_ummc" localSheetId="21">#REF!</definedName>
    <definedName name="csh_ummc" localSheetId="22">#REF!</definedName>
    <definedName name="csh_ummc" localSheetId="23">#REF!</definedName>
    <definedName name="csh_ummc" localSheetId="24">#REF!</definedName>
    <definedName name="csh_ummc" localSheetId="25">#REF!</definedName>
    <definedName name="csh_ummc" localSheetId="26">#REF!</definedName>
    <definedName name="csh_ummc" localSheetId="27">#REF!</definedName>
    <definedName name="csh_ummc" localSheetId="28">#REF!</definedName>
    <definedName name="csh_ummc" localSheetId="29">#REF!</definedName>
    <definedName name="csh_ummc" localSheetId="30">#REF!</definedName>
    <definedName name="csh_ummc" localSheetId="31">#REF!</definedName>
    <definedName name="csh_ummc" localSheetId="32">#REF!</definedName>
    <definedName name="csh_ummc" localSheetId="33">#REF!</definedName>
    <definedName name="csh_ummc" localSheetId="34">#REF!</definedName>
    <definedName name="csh_ummc" localSheetId="35">#REF!</definedName>
    <definedName name="csh_ummc" localSheetId="36">#REF!</definedName>
    <definedName name="csh_ummc" localSheetId="37">#REF!</definedName>
    <definedName name="csh_ummc" localSheetId="38">#REF!</definedName>
    <definedName name="csh_ummc" localSheetId="39">#REF!</definedName>
    <definedName name="csh_ummc" localSheetId="40">#REF!</definedName>
    <definedName name="csh_ummc" localSheetId="41">#REF!</definedName>
    <definedName name="csh_ummc" localSheetId="42">#REF!</definedName>
    <definedName name="csh_ummc" localSheetId="43">#REF!</definedName>
    <definedName name="csh_ummc" localSheetId="44">#REF!</definedName>
    <definedName name="csh_ummc" localSheetId="45">#REF!</definedName>
    <definedName name="csh_ummc" localSheetId="46">#REF!</definedName>
    <definedName name="csh_ummc" localSheetId="47">#REF!</definedName>
    <definedName name="csh_ummc" localSheetId="48">#REF!</definedName>
    <definedName name="csh_ummc" localSheetId="49">#REF!</definedName>
    <definedName name="csh_ummc" localSheetId="50">#REF!</definedName>
    <definedName name="csh_ummc" localSheetId="51">#REF!</definedName>
    <definedName name="csh_ummc" localSheetId="52">#REF!</definedName>
    <definedName name="csh_ummc" localSheetId="53">#REF!</definedName>
    <definedName name="csh_ummc" localSheetId="54">#REF!</definedName>
    <definedName name="csh_ummc" localSheetId="55">#REF!</definedName>
    <definedName name="csh_ummc" localSheetId="56">#REF!</definedName>
    <definedName name="csh_ummc" localSheetId="57">#REF!</definedName>
    <definedName name="csh_ummc" localSheetId="58">#REF!</definedName>
    <definedName name="csh_ummc">'[9]p10 CF'!#REF!</definedName>
    <definedName name="Current_L1">[12]Ms!$E$12:$M$72</definedName>
    <definedName name="CurrRO" localSheetId="10">#REF!</definedName>
    <definedName name="CurrRO" localSheetId="11">#REF!</definedName>
    <definedName name="CurrRO" localSheetId="12">#REF!</definedName>
    <definedName name="CurrRO" localSheetId="13">#REF!</definedName>
    <definedName name="CurrRO" localSheetId="14">#REF!</definedName>
    <definedName name="CurrRO" localSheetId="15">#REF!</definedName>
    <definedName name="CurrRO" localSheetId="16">#REF!</definedName>
    <definedName name="CurrRO" localSheetId="17">'[12]Rate Order'!$C$13:$M$91</definedName>
    <definedName name="CurrRO" localSheetId="18">#REF!</definedName>
    <definedName name="CurrRO" localSheetId="19">#REF!</definedName>
    <definedName name="CurrRO" localSheetId="20">#REF!</definedName>
    <definedName name="CurrRO" localSheetId="21">#REF!</definedName>
    <definedName name="CurrRO" localSheetId="22">#REF!</definedName>
    <definedName name="CurrRO" localSheetId="23">#REF!</definedName>
    <definedName name="CurrRO" localSheetId="24">#REF!</definedName>
    <definedName name="CurrRO" localSheetId="25">#REF!</definedName>
    <definedName name="CurrRO" localSheetId="26">#REF!</definedName>
    <definedName name="CurrRO" localSheetId="27">#REF!</definedName>
    <definedName name="CurrRO" localSheetId="28">#REF!</definedName>
    <definedName name="CurrRO" localSheetId="29">#REF!</definedName>
    <definedName name="CurrRO" localSheetId="30">#REF!</definedName>
    <definedName name="CurrRO" localSheetId="31">#REF!</definedName>
    <definedName name="CurrRO" localSheetId="32">#REF!</definedName>
    <definedName name="CurrRO" localSheetId="33">#REF!</definedName>
    <definedName name="CurrRO" localSheetId="34">#REF!</definedName>
    <definedName name="CurrRO" localSheetId="35">#REF!</definedName>
    <definedName name="CurrRO" localSheetId="36">#REF!</definedName>
    <definedName name="CurrRO" localSheetId="37">#REF!</definedName>
    <definedName name="CurrRO" localSheetId="38">#REF!</definedName>
    <definedName name="CurrRO" localSheetId="39">#REF!</definedName>
    <definedName name="CurrRO" localSheetId="40">#REF!</definedName>
    <definedName name="CurrRO" localSheetId="41">#REF!</definedName>
    <definedName name="CurrRO" localSheetId="42">#REF!</definedName>
    <definedName name="CurrRO" localSheetId="43">#REF!</definedName>
    <definedName name="CurrRO" localSheetId="44">#REF!</definedName>
    <definedName name="CurrRO" localSheetId="45">#REF!</definedName>
    <definedName name="CurrRO" localSheetId="46">#REF!</definedName>
    <definedName name="CurrRO" localSheetId="47">#REF!</definedName>
    <definedName name="CurrRO" localSheetId="48">#REF!</definedName>
    <definedName name="CurrRO" localSheetId="49">#REF!</definedName>
    <definedName name="CurrRO" localSheetId="50">#REF!</definedName>
    <definedName name="CurrRO" localSheetId="51">#REF!</definedName>
    <definedName name="CurrRO" localSheetId="52">#REF!</definedName>
    <definedName name="CurrRO" localSheetId="53">#REF!</definedName>
    <definedName name="CurrRO" localSheetId="54">#REF!</definedName>
    <definedName name="CurrRO" localSheetId="55">#REF!</definedName>
    <definedName name="CurrRO" localSheetId="56">#REF!</definedName>
    <definedName name="CurrRO" localSheetId="57">#REF!</definedName>
    <definedName name="CurrRO" localSheetId="58">#REF!</definedName>
    <definedName name="CurrRO">'[13]PY RO'!$A$13:$K$86</definedName>
    <definedName name="Data_5" localSheetId="37" hidden="1">#REF!,#REF!,#REF!,#REF!,#REF!,#REF!,#REF!,#REF!</definedName>
    <definedName name="Data_5" hidden="1">#REF!,#REF!,#REF!,#REF!,#REF!,#REF!,#REF!,#REF!</definedName>
    <definedName name="DataRange" localSheetId="10">#REF!</definedName>
    <definedName name="DataRange" localSheetId="11">#REF!</definedName>
    <definedName name="DataRange" localSheetId="12">#REF!</definedName>
    <definedName name="DataRange" localSheetId="13">#REF!</definedName>
    <definedName name="DataRange" localSheetId="15">#REF!</definedName>
    <definedName name="DataRange" localSheetId="16">#REF!</definedName>
    <definedName name="DataRange" localSheetId="17">#REF!</definedName>
    <definedName name="DataRange" localSheetId="18">#REF!</definedName>
    <definedName name="DataRange" localSheetId="19">#REF!</definedName>
    <definedName name="DataRange" localSheetId="20">#REF!</definedName>
    <definedName name="DataRange" localSheetId="21">#REF!</definedName>
    <definedName name="DataRange" localSheetId="23">#REF!</definedName>
    <definedName name="DataRange" localSheetId="24">#REF!</definedName>
    <definedName name="DataRange" localSheetId="26">#REF!</definedName>
    <definedName name="DataRange" localSheetId="27">#REF!</definedName>
    <definedName name="DataRange" localSheetId="28">#REF!</definedName>
    <definedName name="DataRange" localSheetId="29">#REF!</definedName>
    <definedName name="DataRange" localSheetId="30">#REF!</definedName>
    <definedName name="DataRange" localSheetId="31">#REF!</definedName>
    <definedName name="DataRange" localSheetId="32">#REF!</definedName>
    <definedName name="DataRange" localSheetId="33">#REF!</definedName>
    <definedName name="DataRange" localSheetId="34">#REF!</definedName>
    <definedName name="DataRange" localSheetId="35">#REF!</definedName>
    <definedName name="DataRange" localSheetId="36">#REF!</definedName>
    <definedName name="DataRange" localSheetId="37">#REF!</definedName>
    <definedName name="DataRange" localSheetId="39">#REF!</definedName>
    <definedName name="DataRange" localSheetId="40">#REF!</definedName>
    <definedName name="DataRange" localSheetId="41">#REF!</definedName>
    <definedName name="DataRange" localSheetId="42">#REF!</definedName>
    <definedName name="DataRange" localSheetId="43">#REF!</definedName>
    <definedName name="DataRange" localSheetId="44">#REF!</definedName>
    <definedName name="DataRange" localSheetId="45">#REF!</definedName>
    <definedName name="DataRange" localSheetId="46">#REF!</definedName>
    <definedName name="DataRange" localSheetId="47">#REF!</definedName>
    <definedName name="DataRange" localSheetId="48">#REF!</definedName>
    <definedName name="DataRange" localSheetId="49">#REF!</definedName>
    <definedName name="DataRange" localSheetId="50">#REF!</definedName>
    <definedName name="DataRange" localSheetId="51">#REF!</definedName>
    <definedName name="DataRange" localSheetId="52">#REF!</definedName>
    <definedName name="DataRange" localSheetId="53">#REF!</definedName>
    <definedName name="DataRange" localSheetId="54">#REF!</definedName>
    <definedName name="DataRange" localSheetId="55">#REF!</definedName>
    <definedName name="DataRange" localSheetId="56">#REF!</definedName>
    <definedName name="DataRange" localSheetId="57">#REF!</definedName>
    <definedName name="DataRange" localSheetId="58">#REF!</definedName>
    <definedName name="DataRange">#REF!</definedName>
    <definedName name="dept" localSheetId="10">#REF!</definedName>
    <definedName name="dept" localSheetId="11">#REF!</definedName>
    <definedName name="dept" localSheetId="12">#REF!</definedName>
    <definedName name="dept" localSheetId="13">#REF!</definedName>
    <definedName name="dept" localSheetId="15">#REF!</definedName>
    <definedName name="dept" localSheetId="16">#REF!</definedName>
    <definedName name="dept" localSheetId="17">#REF!</definedName>
    <definedName name="dept" localSheetId="18">#REF!</definedName>
    <definedName name="dept" localSheetId="19">#REF!</definedName>
    <definedName name="dept" localSheetId="20">#REF!</definedName>
    <definedName name="dept" localSheetId="21">#REF!</definedName>
    <definedName name="dept" localSheetId="23">#REF!</definedName>
    <definedName name="dept" localSheetId="24">#REF!</definedName>
    <definedName name="dept" localSheetId="26">#REF!</definedName>
    <definedName name="dept" localSheetId="27">#REF!</definedName>
    <definedName name="dept" localSheetId="28">#REF!</definedName>
    <definedName name="dept" localSheetId="29">#REF!</definedName>
    <definedName name="dept" localSheetId="30">#REF!</definedName>
    <definedName name="dept" localSheetId="31">#REF!</definedName>
    <definedName name="dept" localSheetId="32">#REF!</definedName>
    <definedName name="dept" localSheetId="33">#REF!</definedName>
    <definedName name="dept" localSheetId="34">#REF!</definedName>
    <definedName name="dept" localSheetId="35">#REF!</definedName>
    <definedName name="dept" localSheetId="36">#REF!</definedName>
    <definedName name="dept" localSheetId="37">#REF!</definedName>
    <definedName name="dept" localSheetId="39">#REF!</definedName>
    <definedName name="dept" localSheetId="40">#REF!</definedName>
    <definedName name="dept" localSheetId="41">#REF!</definedName>
    <definedName name="dept" localSheetId="42">#REF!</definedName>
    <definedName name="dept" localSheetId="43">#REF!</definedName>
    <definedName name="dept" localSheetId="44">#REF!</definedName>
    <definedName name="dept" localSheetId="45">#REF!</definedName>
    <definedName name="dept" localSheetId="46">#REF!</definedName>
    <definedName name="dept" localSheetId="47">#REF!</definedName>
    <definedName name="dept" localSheetId="48">#REF!</definedName>
    <definedName name="dept" localSheetId="49">#REF!</definedName>
    <definedName name="dept" localSheetId="50">#REF!</definedName>
    <definedName name="dept" localSheetId="51">#REF!</definedName>
    <definedName name="dept" localSheetId="52">#REF!</definedName>
    <definedName name="dept" localSheetId="53">#REF!</definedName>
    <definedName name="dept" localSheetId="54">#REF!</definedName>
    <definedName name="dept" localSheetId="55">#REF!</definedName>
    <definedName name="dept" localSheetId="56">#REF!</definedName>
    <definedName name="dept" localSheetId="57">#REF!</definedName>
    <definedName name="dept" localSheetId="58">#REF!</definedName>
    <definedName name="dept">#REF!</definedName>
    <definedName name="DP_Schedule" localSheetId="10">#REF!</definedName>
    <definedName name="DP_Schedule" localSheetId="11">#REF!</definedName>
    <definedName name="DP_Schedule" localSheetId="12">#REF!</definedName>
    <definedName name="DP_Schedule" localSheetId="13">#REF!</definedName>
    <definedName name="DP_Schedule" localSheetId="15">#REF!</definedName>
    <definedName name="DP_Schedule" localSheetId="16">#REF!</definedName>
    <definedName name="DP_Schedule" localSheetId="17">#REF!</definedName>
    <definedName name="DP_Schedule" localSheetId="18">#REF!</definedName>
    <definedName name="DP_Schedule" localSheetId="19">#REF!</definedName>
    <definedName name="DP_Schedule" localSheetId="20">#REF!</definedName>
    <definedName name="DP_Schedule" localSheetId="21">#REF!</definedName>
    <definedName name="DP_Schedule" localSheetId="23">#REF!</definedName>
    <definedName name="DP_Schedule" localSheetId="24">#REF!</definedName>
    <definedName name="DP_Schedule" localSheetId="26">#REF!</definedName>
    <definedName name="DP_Schedule" localSheetId="27">#REF!</definedName>
    <definedName name="DP_Schedule" localSheetId="28">#REF!</definedName>
    <definedName name="DP_Schedule" localSheetId="29">#REF!</definedName>
    <definedName name="DP_Schedule" localSheetId="30">#REF!</definedName>
    <definedName name="DP_Schedule" localSheetId="31">#REF!</definedName>
    <definedName name="DP_Schedule" localSheetId="32">#REF!</definedName>
    <definedName name="DP_Schedule" localSheetId="33">#REF!</definedName>
    <definedName name="DP_Schedule" localSheetId="34">#REF!</definedName>
    <definedName name="DP_Schedule" localSheetId="35">#REF!</definedName>
    <definedName name="DP_Schedule" localSheetId="36">#REF!</definedName>
    <definedName name="DP_Schedule" localSheetId="37">#REF!</definedName>
    <definedName name="DP_Schedule" localSheetId="39">#REF!</definedName>
    <definedName name="DP_Schedule" localSheetId="40">#REF!</definedName>
    <definedName name="DP_Schedule" localSheetId="41">#REF!</definedName>
    <definedName name="DP_Schedule" localSheetId="42">#REF!</definedName>
    <definedName name="DP_Schedule" localSheetId="43">#REF!</definedName>
    <definedName name="DP_Schedule" localSheetId="44">#REF!</definedName>
    <definedName name="DP_Schedule" localSheetId="45">#REF!</definedName>
    <definedName name="DP_Schedule" localSheetId="46">#REF!</definedName>
    <definedName name="DP_Schedule" localSheetId="47">#REF!</definedName>
    <definedName name="DP_Schedule" localSheetId="48">#REF!</definedName>
    <definedName name="DP_Schedule" localSheetId="49">#REF!</definedName>
    <definedName name="DP_Schedule" localSheetId="50">#REF!</definedName>
    <definedName name="DP_Schedule" localSheetId="51">#REF!</definedName>
    <definedName name="DP_Schedule" localSheetId="52">#REF!</definedName>
    <definedName name="DP_Schedule" localSheetId="53">#REF!</definedName>
    <definedName name="DP_Schedule" localSheetId="54">#REF!</definedName>
    <definedName name="DP_Schedule" localSheetId="55">#REF!</definedName>
    <definedName name="DP_Schedule" localSheetId="56">#REF!</definedName>
    <definedName name="DP_Schedule" localSheetId="57">#REF!</definedName>
    <definedName name="DP_Schedule" localSheetId="58">#REF!</definedName>
    <definedName name="DP_Schedule">#REF!</definedName>
    <definedName name="E1_Schedule">[14]E!$A$1:'[14]E'!$Q$51</definedName>
    <definedName name="End" localSheetId="37">#REF!</definedName>
    <definedName name="End">#REF!</definedName>
    <definedName name="Enrollees_7_31_98___9_30_98" localSheetId="17">[15]page4!#REF!</definedName>
    <definedName name="Enrollees_7_31_98___9_30_98" localSheetId="37">[15]page4!#REF!</definedName>
    <definedName name="Enrollees_7_31_98___9_30_98">[15]page4!#REF!</definedName>
    <definedName name="Exh_II" localSheetId="10">#REF!</definedName>
    <definedName name="Exh_II" localSheetId="11">#REF!</definedName>
    <definedName name="Exh_II" localSheetId="12">#REF!</definedName>
    <definedName name="Exh_II" localSheetId="13">#REF!</definedName>
    <definedName name="Exh_II" localSheetId="15">#REF!</definedName>
    <definedName name="Exh_II" localSheetId="16">#REF!</definedName>
    <definedName name="Exh_II" localSheetId="17">#REF!</definedName>
    <definedName name="Exh_II" localSheetId="18">#REF!</definedName>
    <definedName name="Exh_II" localSheetId="19">#REF!</definedName>
    <definedName name="Exh_II" localSheetId="20">#REF!</definedName>
    <definedName name="Exh_II" localSheetId="21">#REF!</definedName>
    <definedName name="Exh_II" localSheetId="23">#REF!</definedName>
    <definedName name="Exh_II" localSheetId="24">#REF!</definedName>
    <definedName name="Exh_II" localSheetId="26">#REF!</definedName>
    <definedName name="Exh_II" localSheetId="27">#REF!</definedName>
    <definedName name="Exh_II" localSheetId="28">#REF!</definedName>
    <definedName name="Exh_II" localSheetId="29">#REF!</definedName>
    <definedName name="Exh_II" localSheetId="30">#REF!</definedName>
    <definedName name="Exh_II" localSheetId="31">#REF!</definedName>
    <definedName name="Exh_II" localSheetId="32">#REF!</definedName>
    <definedName name="Exh_II" localSheetId="33">#REF!</definedName>
    <definedName name="Exh_II" localSheetId="34">#REF!</definedName>
    <definedName name="Exh_II" localSheetId="35">#REF!</definedName>
    <definedName name="Exh_II" localSheetId="36">#REF!</definedName>
    <definedName name="Exh_II" localSheetId="37">#REF!</definedName>
    <definedName name="Exh_II" localSheetId="39">#REF!</definedName>
    <definedName name="Exh_II" localSheetId="40">#REF!</definedName>
    <definedName name="Exh_II" localSheetId="41">#REF!</definedName>
    <definedName name="Exh_II" localSheetId="42">#REF!</definedName>
    <definedName name="Exh_II" localSheetId="43">#REF!</definedName>
    <definedName name="Exh_II" localSheetId="44">#REF!</definedName>
    <definedName name="Exh_II" localSheetId="45">#REF!</definedName>
    <definedName name="Exh_II" localSheetId="46">#REF!</definedName>
    <definedName name="Exh_II" localSheetId="47">#REF!</definedName>
    <definedName name="Exh_II" localSheetId="48">#REF!</definedName>
    <definedName name="Exh_II" localSheetId="49">#REF!</definedName>
    <definedName name="Exh_II" localSheetId="50">#REF!</definedName>
    <definedName name="Exh_II" localSheetId="51">#REF!</definedName>
    <definedName name="Exh_II" localSheetId="52">#REF!</definedName>
    <definedName name="Exh_II" localSheetId="53">#REF!</definedName>
    <definedName name="Exh_II" localSheetId="54">#REF!</definedName>
    <definedName name="Exh_II" localSheetId="55">#REF!</definedName>
    <definedName name="Exh_II" localSheetId="56">#REF!</definedName>
    <definedName name="Exh_II" localSheetId="57">#REF!</definedName>
    <definedName name="Exh_II" localSheetId="58">#REF!</definedName>
    <definedName name="Exh_II">#REF!</definedName>
    <definedName name="Exh_IX_Shading">[12]E_IX!$A$10:$N$12,[12]E_IX!$A$16:$N$18,[12]E_IX!$A$23:$N$25,[12]E_IX!$A$29:$N$31</definedName>
    <definedName name="Exh_V" localSheetId="10">#REF!</definedName>
    <definedName name="Exh_V" localSheetId="11">#REF!</definedName>
    <definedName name="Exh_V" localSheetId="12">#REF!</definedName>
    <definedName name="Exh_V" localSheetId="13">#REF!</definedName>
    <definedName name="Exh_V" localSheetId="15">#REF!</definedName>
    <definedName name="Exh_V" localSheetId="16">#REF!</definedName>
    <definedName name="Exh_V" localSheetId="17">#REF!</definedName>
    <definedName name="Exh_V" localSheetId="18">#REF!</definedName>
    <definedName name="Exh_V" localSheetId="19">#REF!</definedName>
    <definedName name="Exh_V" localSheetId="20">#REF!</definedName>
    <definedName name="Exh_V" localSheetId="21">#REF!</definedName>
    <definedName name="Exh_V" localSheetId="23">#REF!</definedName>
    <definedName name="Exh_V" localSheetId="24">#REF!</definedName>
    <definedName name="Exh_V" localSheetId="26">#REF!</definedName>
    <definedName name="Exh_V" localSheetId="27">#REF!</definedName>
    <definedName name="Exh_V" localSheetId="28">#REF!</definedName>
    <definedName name="Exh_V" localSheetId="29">#REF!</definedName>
    <definedName name="Exh_V" localSheetId="30">#REF!</definedName>
    <definedName name="Exh_V" localSheetId="31">#REF!</definedName>
    <definedName name="Exh_V" localSheetId="32">#REF!</definedName>
    <definedName name="Exh_V" localSheetId="33">#REF!</definedName>
    <definedName name="Exh_V" localSheetId="34">#REF!</definedName>
    <definedName name="Exh_V" localSheetId="35">#REF!</definedName>
    <definedName name="Exh_V" localSheetId="36">#REF!</definedName>
    <definedName name="Exh_V" localSheetId="37">#REF!</definedName>
    <definedName name="Exh_V" localSheetId="39">#REF!</definedName>
    <definedName name="Exh_V" localSheetId="40">#REF!</definedName>
    <definedName name="Exh_V" localSheetId="41">#REF!</definedName>
    <definedName name="Exh_V" localSheetId="42">#REF!</definedName>
    <definedName name="Exh_V" localSheetId="43">#REF!</definedName>
    <definedName name="Exh_V" localSheetId="44">#REF!</definedName>
    <definedName name="Exh_V" localSheetId="45">#REF!</definedName>
    <definedName name="Exh_V" localSheetId="46">#REF!</definedName>
    <definedName name="Exh_V" localSheetId="47">#REF!</definedName>
    <definedName name="Exh_V" localSheetId="48">#REF!</definedName>
    <definedName name="Exh_V" localSheetId="49">#REF!</definedName>
    <definedName name="Exh_V" localSheetId="50">#REF!</definedName>
    <definedName name="Exh_V" localSheetId="51">#REF!</definedName>
    <definedName name="Exh_V" localSheetId="52">#REF!</definedName>
    <definedName name="Exh_V" localSheetId="53">#REF!</definedName>
    <definedName name="Exh_V" localSheetId="54">#REF!</definedName>
    <definedName name="Exh_V" localSheetId="55">#REF!</definedName>
    <definedName name="Exh_V" localSheetId="56">#REF!</definedName>
    <definedName name="Exh_V" localSheetId="57">#REF!</definedName>
    <definedName name="Exh_V" localSheetId="58">#REF!</definedName>
    <definedName name="Exh_V">#REF!</definedName>
    <definedName name="Exh_VIII_Shading">[12]E_VIII!$A$101:$W$146,[12]E_VIII!$A$28:$W$97,[12]E_VIII!$A$10:$W$24</definedName>
    <definedName name="Exh_VIII_Test">[12]E_VIII!$Z$101:$Z$146,[12]E_VIII!$Z$28:$Z$97,[12]E_VIII!$Z$10:$Z$24</definedName>
    <definedName name="Exh_XI_Shading">[12]E_XI!$A$9:$D$20,[12]E_XI!$A$25:$B$30,[12]E_XI!$D$25:$D$30</definedName>
    <definedName name="Exh_XI_Test">[12]E_XI!$H$36:$H$39,[12]E_XI!$H$25:$H$30,[12]E_XI!$H$9:$H$19</definedName>
    <definedName name="Exh_XVI_Shading">[12]E_XVI!$A$29:$Q$96,[12]E_XVI!$A$10:$Q$24</definedName>
    <definedName name="Exh_XVI_Test">[12]E_XVI!$S$29:$S$96,[12]E_XVI!$S$10:$S$24</definedName>
    <definedName name="Exhibit_10_Row_Shading_Area">[12]Exh_10!$A$10:$V$24,[12]Exh_10!$A$28:$V$102,[12]Exh_10!$A$106:$V$151</definedName>
    <definedName name="Exhibit_10_Row_Test" comment="Tests whether to show or hide a given row">[12]Exh_10!$Y$10:$Y$24,[12]Exh_10!$Y$28:$Y$102,[12]Exh_10!$Y$106:$Y$151</definedName>
    <definedName name="Factor">[11]Inflation!$C$26</definedName>
    <definedName name="Factors_I" localSheetId="10">#REF!</definedName>
    <definedName name="Factors_I" localSheetId="11">#REF!</definedName>
    <definedName name="Factors_I" localSheetId="12">#REF!</definedName>
    <definedName name="Factors_I" localSheetId="13">#REF!</definedName>
    <definedName name="Factors_I" localSheetId="15">#REF!</definedName>
    <definedName name="Factors_I" localSheetId="16">#REF!</definedName>
    <definedName name="Factors_I" localSheetId="17">#REF!</definedName>
    <definedName name="Factors_I" localSheetId="18">#REF!</definedName>
    <definedName name="Factors_I" localSheetId="19">#REF!</definedName>
    <definedName name="Factors_I" localSheetId="20">#REF!</definedName>
    <definedName name="Factors_I" localSheetId="21">#REF!</definedName>
    <definedName name="Factors_I" localSheetId="23">#REF!</definedName>
    <definedName name="Factors_I" localSheetId="24">#REF!</definedName>
    <definedName name="Factors_I" localSheetId="26">#REF!</definedName>
    <definedName name="Factors_I" localSheetId="27">#REF!</definedName>
    <definedName name="Factors_I" localSheetId="28">#REF!</definedName>
    <definedName name="Factors_I" localSheetId="29">#REF!</definedName>
    <definedName name="Factors_I" localSheetId="30">#REF!</definedName>
    <definedName name="Factors_I" localSheetId="31">#REF!</definedName>
    <definedName name="Factors_I" localSheetId="32">#REF!</definedName>
    <definedName name="Factors_I" localSheetId="33">#REF!</definedName>
    <definedName name="Factors_I" localSheetId="34">#REF!</definedName>
    <definedName name="Factors_I" localSheetId="35">#REF!</definedName>
    <definedName name="Factors_I" localSheetId="36">#REF!</definedName>
    <definedName name="Factors_I" localSheetId="37">#REF!</definedName>
    <definedName name="Factors_I" localSheetId="39">#REF!</definedName>
    <definedName name="Factors_I" localSheetId="40">#REF!</definedName>
    <definedName name="Factors_I" localSheetId="41">#REF!</definedName>
    <definedName name="Factors_I" localSheetId="42">#REF!</definedName>
    <definedName name="Factors_I" localSheetId="43">#REF!</definedName>
    <definedName name="Factors_I" localSheetId="44">#REF!</definedName>
    <definedName name="Factors_I" localSheetId="45">#REF!</definedName>
    <definedName name="Factors_I" localSheetId="46">#REF!</definedName>
    <definedName name="Factors_I" localSheetId="47">#REF!</definedName>
    <definedName name="Factors_I" localSheetId="48">#REF!</definedName>
    <definedName name="Factors_I" localSheetId="49">#REF!</definedName>
    <definedName name="Factors_I" localSheetId="50">#REF!</definedName>
    <definedName name="Factors_I" localSheetId="51">#REF!</definedName>
    <definedName name="Factors_I" localSheetId="52">#REF!</definedName>
    <definedName name="Factors_I" localSheetId="53">#REF!</definedName>
    <definedName name="Factors_I" localSheetId="54">#REF!</definedName>
    <definedName name="Factors_I" localSheetId="55">#REF!</definedName>
    <definedName name="Factors_I" localSheetId="56">#REF!</definedName>
    <definedName name="Factors_I" localSheetId="57">#REF!</definedName>
    <definedName name="Factors_I" localSheetId="58">#REF!</definedName>
    <definedName name="Factors_I">#REF!</definedName>
    <definedName name="flex" localSheetId="10">#REF!</definedName>
    <definedName name="flex" localSheetId="11">#REF!</definedName>
    <definedName name="flex" localSheetId="12">#REF!</definedName>
    <definedName name="flex" localSheetId="13">#REF!</definedName>
    <definedName name="flex" localSheetId="15">#REF!</definedName>
    <definedName name="flex" localSheetId="16">#REF!</definedName>
    <definedName name="flex" localSheetId="17">#REF!</definedName>
    <definedName name="flex" localSheetId="18">#REF!</definedName>
    <definedName name="flex" localSheetId="19">#REF!</definedName>
    <definedName name="flex" localSheetId="20">#REF!</definedName>
    <definedName name="flex" localSheetId="21">#REF!</definedName>
    <definedName name="flex" localSheetId="23">#REF!</definedName>
    <definedName name="flex" localSheetId="24">#REF!</definedName>
    <definedName name="flex" localSheetId="26">#REF!</definedName>
    <definedName name="flex" localSheetId="27">#REF!</definedName>
    <definedName name="flex" localSheetId="28">#REF!</definedName>
    <definedName name="flex" localSheetId="29">#REF!</definedName>
    <definedName name="flex" localSheetId="30">#REF!</definedName>
    <definedName name="flex" localSheetId="31">#REF!</definedName>
    <definedName name="flex" localSheetId="32">#REF!</definedName>
    <definedName name="flex" localSheetId="33">#REF!</definedName>
    <definedName name="flex" localSheetId="34">#REF!</definedName>
    <definedName name="flex" localSheetId="35">#REF!</definedName>
    <definedName name="flex" localSheetId="36">#REF!</definedName>
    <definedName name="flex" localSheetId="37">#REF!</definedName>
    <definedName name="flex" localSheetId="39">#REF!</definedName>
    <definedName name="flex" localSheetId="40">#REF!</definedName>
    <definedName name="flex" localSheetId="41">#REF!</definedName>
    <definedName name="flex" localSheetId="42">#REF!</definedName>
    <definedName name="flex" localSheetId="43">#REF!</definedName>
    <definedName name="flex" localSheetId="44">#REF!</definedName>
    <definedName name="flex" localSheetId="45">#REF!</definedName>
    <definedName name="flex" localSheetId="46">#REF!</definedName>
    <definedName name="flex" localSheetId="47">#REF!</definedName>
    <definedName name="flex" localSheetId="48">#REF!</definedName>
    <definedName name="flex" localSheetId="49">#REF!</definedName>
    <definedName name="flex" localSheetId="50">#REF!</definedName>
    <definedName name="flex" localSheetId="51">#REF!</definedName>
    <definedName name="flex" localSheetId="52">#REF!</definedName>
    <definedName name="flex" localSheetId="53">#REF!</definedName>
    <definedName name="flex" localSheetId="54">#REF!</definedName>
    <definedName name="flex" localSheetId="55">#REF!</definedName>
    <definedName name="flex" localSheetId="56">#REF!</definedName>
    <definedName name="flex" localSheetId="57">#REF!</definedName>
    <definedName name="flex" localSheetId="58">#REF!</definedName>
    <definedName name="flex">#REF!</definedName>
    <definedName name="FTE_Rec" localSheetId="17">#REF!</definedName>
    <definedName name="FTE_Rec">#REF!</definedName>
    <definedName name="FU_07" localSheetId="17">#REF!</definedName>
    <definedName name="FU_07">#REF!</definedName>
    <definedName name="FU_89" localSheetId="17">#REF!</definedName>
    <definedName name="FU_89">#REF!</definedName>
    <definedName name="FUND_CONS" localSheetId="10">#REF!</definedName>
    <definedName name="FUND_CONS" localSheetId="11">#REF!</definedName>
    <definedName name="FUND_CONS" localSheetId="12">#REF!</definedName>
    <definedName name="FUND_CONS" localSheetId="13">#REF!</definedName>
    <definedName name="FUND_CONS" localSheetId="15">#REF!</definedName>
    <definedName name="FUND_CONS" localSheetId="16">#REF!</definedName>
    <definedName name="FUND_CONS" localSheetId="17">#REF!</definedName>
    <definedName name="FUND_CONS" localSheetId="18">#REF!</definedName>
    <definedName name="FUND_CONS" localSheetId="19">#REF!</definedName>
    <definedName name="FUND_CONS" localSheetId="20">#REF!</definedName>
    <definedName name="FUND_CONS" localSheetId="21">#REF!</definedName>
    <definedName name="FUND_CONS" localSheetId="23">#REF!</definedName>
    <definedName name="FUND_CONS" localSheetId="24">#REF!</definedName>
    <definedName name="FUND_CONS" localSheetId="26">#REF!</definedName>
    <definedName name="FUND_CONS" localSheetId="27">#REF!</definedName>
    <definedName name="FUND_CONS" localSheetId="28">#REF!</definedName>
    <definedName name="FUND_CONS" localSheetId="29">#REF!</definedName>
    <definedName name="FUND_CONS" localSheetId="30">#REF!</definedName>
    <definedName name="FUND_CONS" localSheetId="31">#REF!</definedName>
    <definedName name="FUND_CONS" localSheetId="32">#REF!</definedName>
    <definedName name="FUND_CONS" localSheetId="33">#REF!</definedName>
    <definedName name="FUND_CONS" localSheetId="34">#REF!</definedName>
    <definedName name="FUND_CONS" localSheetId="35">#REF!</definedName>
    <definedName name="FUND_CONS" localSheetId="36">#REF!</definedName>
    <definedName name="FUND_CONS" localSheetId="37">#REF!</definedName>
    <definedName name="FUND_CONS" localSheetId="39">#REF!</definedName>
    <definedName name="FUND_CONS" localSheetId="40">#REF!</definedName>
    <definedName name="FUND_CONS" localSheetId="41">#REF!</definedName>
    <definedName name="FUND_CONS" localSheetId="42">#REF!</definedName>
    <definedName name="FUND_CONS" localSheetId="43">#REF!</definedName>
    <definedName name="FUND_CONS" localSheetId="44">#REF!</definedName>
    <definedName name="FUND_CONS" localSheetId="45">#REF!</definedName>
    <definedName name="FUND_CONS" localSheetId="46">#REF!</definedName>
    <definedName name="FUND_CONS" localSheetId="47">#REF!</definedName>
    <definedName name="FUND_CONS" localSheetId="48">#REF!</definedName>
    <definedName name="FUND_CONS" localSheetId="49">#REF!</definedName>
    <definedName name="FUND_CONS" localSheetId="50">#REF!</definedName>
    <definedName name="FUND_CONS" localSheetId="51">#REF!</definedName>
    <definedName name="FUND_CONS" localSheetId="52">#REF!</definedName>
    <definedName name="FUND_CONS" localSheetId="53">#REF!</definedName>
    <definedName name="FUND_CONS" localSheetId="54">#REF!</definedName>
    <definedName name="FUND_CONS" localSheetId="55">#REF!</definedName>
    <definedName name="FUND_CONS" localSheetId="56">#REF!</definedName>
    <definedName name="FUND_CONS" localSheetId="57">#REF!</definedName>
    <definedName name="FUND_CONS" localSheetId="58">#REF!</definedName>
    <definedName name="FUND_CONS">#REF!</definedName>
    <definedName name="FY06Salincrease" localSheetId="17">#REF!</definedName>
    <definedName name="FY06Salincrease">#REF!</definedName>
    <definedName name="FY07Salincrease" localSheetId="17">#REF!</definedName>
    <definedName name="FY07Salincrease">#REF!</definedName>
    <definedName name="FY08Salincrease" localSheetId="17">#REF!</definedName>
    <definedName name="FY08Salincrease">#REF!</definedName>
    <definedName name="FY09Salincrease" localSheetId="17">#REF!</definedName>
    <definedName name="FY09Salincrease">#REF!</definedName>
    <definedName name="FY10Salincrease" localSheetId="17">#REF!</definedName>
    <definedName name="FY10Salincrease">#REF!</definedName>
    <definedName name="FY97ALLOCATION" localSheetId="17">#REF!</definedName>
    <definedName name="FY97ALLOCATION">#REF!</definedName>
    <definedName name="FY97COMIT" localSheetId="17">#REF!</definedName>
    <definedName name="FY97COMIT">#REF!</definedName>
    <definedName name="FY97SAL" localSheetId="17">#REF!</definedName>
    <definedName name="FY97SAL">#REF!</definedName>
    <definedName name="fy97salary" localSheetId="17">#REF!</definedName>
    <definedName name="fy97salary">#REF!</definedName>
    <definedName name="fy98nonsal" localSheetId="17">#REF!</definedName>
    <definedName name="fy98nonsal">#REF!</definedName>
    <definedName name="fy98salary" localSheetId="17">#REF!</definedName>
    <definedName name="fy98salary">#REF!</definedName>
    <definedName name="fy99sal" localSheetId="17">#REF!</definedName>
    <definedName name="fy99sal">#REF!</definedName>
    <definedName name="H1_Depr_I">'[16]H1_H4 Input'!$A$1</definedName>
    <definedName name="H3A_and_H3B">[12]H3!$B$1:$M$54,[12]H3!$B$56:$M$127</definedName>
    <definedName name="HCGH" localSheetId="17">[15]page4!#REF!</definedName>
    <definedName name="HCGH" localSheetId="37">[15]page4!#REF!</definedName>
    <definedName name="HCGH">[15]page4!#REF!</definedName>
    <definedName name="HeaderRange" localSheetId="10">#REF!</definedName>
    <definedName name="HeaderRange" localSheetId="11">#REF!</definedName>
    <definedName name="HeaderRange" localSheetId="12">#REF!</definedName>
    <definedName name="HeaderRange" localSheetId="13">#REF!</definedName>
    <definedName name="HeaderRange" localSheetId="15">#REF!</definedName>
    <definedName name="HeaderRange" localSheetId="16">#REF!</definedName>
    <definedName name="HeaderRange" localSheetId="17">#REF!</definedName>
    <definedName name="HeaderRange" localSheetId="18">#REF!</definedName>
    <definedName name="HeaderRange" localSheetId="19">#REF!</definedName>
    <definedName name="HeaderRange" localSheetId="20">#REF!</definedName>
    <definedName name="HeaderRange" localSheetId="21">#REF!</definedName>
    <definedName name="HeaderRange" localSheetId="23">#REF!</definedName>
    <definedName name="HeaderRange" localSheetId="24">#REF!</definedName>
    <definedName name="HeaderRange" localSheetId="26">#REF!</definedName>
    <definedName name="HeaderRange" localSheetId="27">#REF!</definedName>
    <definedName name="HeaderRange" localSheetId="28">#REF!</definedName>
    <definedName name="HeaderRange" localSheetId="29">#REF!</definedName>
    <definedName name="HeaderRange" localSheetId="30">#REF!</definedName>
    <definedName name="HeaderRange" localSheetId="31">#REF!</definedName>
    <definedName name="HeaderRange" localSheetId="32">#REF!</definedName>
    <definedName name="HeaderRange" localSheetId="33">#REF!</definedName>
    <definedName name="HeaderRange" localSheetId="34">#REF!</definedName>
    <definedName name="HeaderRange" localSheetId="35">#REF!</definedName>
    <definedName name="HeaderRange" localSheetId="36">#REF!</definedName>
    <definedName name="HeaderRange" localSheetId="37">#REF!</definedName>
    <definedName name="HeaderRange" localSheetId="39">#REF!</definedName>
    <definedName name="HeaderRange" localSheetId="40">#REF!</definedName>
    <definedName name="HeaderRange" localSheetId="41">#REF!</definedName>
    <definedName name="HeaderRange" localSheetId="42">#REF!</definedName>
    <definedName name="HeaderRange" localSheetId="43">#REF!</definedName>
    <definedName name="HeaderRange" localSheetId="44">#REF!</definedName>
    <definedName name="HeaderRange" localSheetId="45">#REF!</definedName>
    <definedName name="HeaderRange" localSheetId="46">#REF!</definedName>
    <definedName name="HeaderRange" localSheetId="47">#REF!</definedName>
    <definedName name="HeaderRange" localSheetId="48">#REF!</definedName>
    <definedName name="HeaderRange" localSheetId="49">#REF!</definedName>
    <definedName name="HeaderRange" localSheetId="50">#REF!</definedName>
    <definedName name="HeaderRange" localSheetId="51">#REF!</definedName>
    <definedName name="HeaderRange" localSheetId="52">#REF!</definedName>
    <definedName name="HeaderRange" localSheetId="53">#REF!</definedName>
    <definedName name="HeaderRange" localSheetId="54">#REF!</definedName>
    <definedName name="HeaderRange" localSheetId="55">#REF!</definedName>
    <definedName name="HeaderRange" localSheetId="56">#REF!</definedName>
    <definedName name="HeaderRange" localSheetId="57">#REF!</definedName>
    <definedName name="HeaderRange" localSheetId="58">#REF!</definedName>
    <definedName name="HeaderRange">#REF!</definedName>
    <definedName name="Hosp_Num" localSheetId="10">#REF!</definedName>
    <definedName name="Hosp_Num" localSheetId="11">#REF!</definedName>
    <definedName name="Hosp_Num" localSheetId="12">#REF!</definedName>
    <definedName name="Hosp_Num" localSheetId="13">#REF!</definedName>
    <definedName name="Hosp_Num" localSheetId="14">#REF!</definedName>
    <definedName name="Hosp_Num" localSheetId="15">#REF!</definedName>
    <definedName name="Hosp_Num" localSheetId="16">#REF!</definedName>
    <definedName name="Hosp_Num" localSheetId="17">'[12]Gen Info'!$B$6</definedName>
    <definedName name="Hosp_Num" localSheetId="18">#REF!</definedName>
    <definedName name="Hosp_Num" localSheetId="19">#REF!</definedName>
    <definedName name="Hosp_Num" localSheetId="20">#REF!</definedName>
    <definedName name="Hosp_Num" localSheetId="21">#REF!</definedName>
    <definedName name="Hosp_Num" localSheetId="22">#REF!</definedName>
    <definedName name="Hosp_Num" localSheetId="23">#REF!</definedName>
    <definedName name="Hosp_Num" localSheetId="24">#REF!</definedName>
    <definedName name="Hosp_Num" localSheetId="25">#REF!</definedName>
    <definedName name="Hosp_Num" localSheetId="26">#REF!</definedName>
    <definedName name="Hosp_Num" localSheetId="27">#REF!</definedName>
    <definedName name="Hosp_Num" localSheetId="28">#REF!</definedName>
    <definedName name="Hosp_Num" localSheetId="29">#REF!</definedName>
    <definedName name="Hosp_Num" localSheetId="30">#REF!</definedName>
    <definedName name="Hosp_Num" localSheetId="31">#REF!</definedName>
    <definedName name="Hosp_Num" localSheetId="32">#REF!</definedName>
    <definedName name="Hosp_Num" localSheetId="33">#REF!</definedName>
    <definedName name="Hosp_Num" localSheetId="34">#REF!</definedName>
    <definedName name="Hosp_Num" localSheetId="35">#REF!</definedName>
    <definedName name="Hosp_Num" localSheetId="36">#REF!</definedName>
    <definedName name="Hosp_Num" localSheetId="37">#REF!</definedName>
    <definedName name="Hosp_Num" localSheetId="38">#REF!</definedName>
    <definedName name="Hosp_Num" localSheetId="39">#REF!</definedName>
    <definedName name="Hosp_Num" localSheetId="40">#REF!</definedName>
    <definedName name="Hosp_Num" localSheetId="41">#REF!</definedName>
    <definedName name="Hosp_Num" localSheetId="42">#REF!</definedName>
    <definedName name="Hosp_Num" localSheetId="43">#REF!</definedName>
    <definedName name="Hosp_Num" localSheetId="44">#REF!</definedName>
    <definedName name="Hosp_Num" localSheetId="45">#REF!</definedName>
    <definedName name="Hosp_Num" localSheetId="46">#REF!</definedName>
    <definedName name="Hosp_Num" localSheetId="47">#REF!</definedName>
    <definedName name="Hosp_Num" localSheetId="48">#REF!</definedName>
    <definedName name="Hosp_Num" localSheetId="49">#REF!</definedName>
    <definedName name="Hosp_Num" localSheetId="50">#REF!</definedName>
    <definedName name="Hosp_Num" localSheetId="51">#REF!</definedName>
    <definedName name="Hosp_Num" localSheetId="52">#REF!</definedName>
    <definedName name="Hosp_Num" localSheetId="53">#REF!</definedName>
    <definedName name="Hosp_Num" localSheetId="54">#REF!</definedName>
    <definedName name="Hosp_Num" localSheetId="55">#REF!</definedName>
    <definedName name="Hosp_Num" localSheetId="56">#REF!</definedName>
    <definedName name="Hosp_Num" localSheetId="57">#REF!</definedName>
    <definedName name="Hosp_Num" localSheetId="58">#REF!</definedName>
    <definedName name="Hosp_Num">'[13]Gen Info'!$B$4</definedName>
    <definedName name="Hospital_Phys" localSheetId="10">#REF!</definedName>
    <definedName name="Hospital_Phys" localSheetId="11">#REF!</definedName>
    <definedName name="Hospital_Phys" localSheetId="12">#REF!</definedName>
    <definedName name="Hospital_Phys" localSheetId="13">#REF!</definedName>
    <definedName name="Hospital_Phys" localSheetId="15">#REF!</definedName>
    <definedName name="Hospital_Phys" localSheetId="16">#REF!</definedName>
    <definedName name="Hospital_Phys" localSheetId="17">#REF!</definedName>
    <definedName name="Hospital_Phys" localSheetId="18">#REF!</definedName>
    <definedName name="Hospital_Phys" localSheetId="19">#REF!</definedName>
    <definedName name="Hospital_Phys" localSheetId="20">#REF!</definedName>
    <definedName name="Hospital_Phys" localSheetId="21">#REF!</definedName>
    <definedName name="Hospital_Phys" localSheetId="23">#REF!</definedName>
    <definedName name="Hospital_Phys" localSheetId="24">#REF!</definedName>
    <definedName name="Hospital_Phys" localSheetId="26">#REF!</definedName>
    <definedName name="Hospital_Phys" localSheetId="27">#REF!</definedName>
    <definedName name="Hospital_Phys" localSheetId="28">#REF!</definedName>
    <definedName name="Hospital_Phys" localSheetId="29">#REF!</definedName>
    <definedName name="Hospital_Phys" localSheetId="30">#REF!</definedName>
    <definedName name="Hospital_Phys" localSheetId="31">#REF!</definedName>
    <definedName name="Hospital_Phys" localSheetId="32">#REF!</definedName>
    <definedName name="Hospital_Phys" localSheetId="33">#REF!</definedName>
    <definedName name="Hospital_Phys" localSheetId="34">#REF!</definedName>
    <definedName name="Hospital_Phys" localSheetId="35">#REF!</definedName>
    <definedName name="Hospital_Phys" localSheetId="36">#REF!</definedName>
    <definedName name="Hospital_Phys" localSheetId="37">#REF!</definedName>
    <definedName name="Hospital_Phys" localSheetId="39">#REF!</definedName>
    <definedName name="Hospital_Phys" localSheetId="40">#REF!</definedName>
    <definedName name="Hospital_Phys" localSheetId="41">#REF!</definedName>
    <definedName name="Hospital_Phys" localSheetId="42">#REF!</definedName>
    <definedName name="Hospital_Phys" localSheetId="43">#REF!</definedName>
    <definedName name="Hospital_Phys" localSheetId="44">#REF!</definedName>
    <definedName name="Hospital_Phys" localSheetId="45">#REF!</definedName>
    <definedName name="Hospital_Phys" localSheetId="46">#REF!</definedName>
    <definedName name="Hospital_Phys" localSheetId="47">#REF!</definedName>
    <definedName name="Hospital_Phys" localSheetId="48">#REF!</definedName>
    <definedName name="Hospital_Phys" localSheetId="49">#REF!</definedName>
    <definedName name="Hospital_Phys" localSheetId="50">#REF!</definedName>
    <definedName name="Hospital_Phys" localSheetId="51">#REF!</definedName>
    <definedName name="Hospital_Phys" localSheetId="52">#REF!</definedName>
    <definedName name="Hospital_Phys" localSheetId="53">#REF!</definedName>
    <definedName name="Hospital_Phys" localSheetId="54">#REF!</definedName>
    <definedName name="Hospital_Phys" localSheetId="55">#REF!</definedName>
    <definedName name="Hospital_Phys" localSheetId="56">#REF!</definedName>
    <definedName name="Hospital_Phys" localSheetId="57">#REF!</definedName>
    <definedName name="Hospital_Phys" localSheetId="58">#REF!</definedName>
    <definedName name="Hospital_Phys">#REF!</definedName>
    <definedName name="Hospitals">[17]Definitions!$A$2:$A$13</definedName>
    <definedName name="hospname">'[18]Drop down menu '!$A$2:$A$63</definedName>
    <definedName name="inac1" localSheetId="10">#REF!</definedName>
    <definedName name="inac1" localSheetId="11">#REF!</definedName>
    <definedName name="inac1" localSheetId="12">#REF!</definedName>
    <definedName name="inac1" localSheetId="13">#REF!</definedName>
    <definedName name="inac1" localSheetId="14">#REF!</definedName>
    <definedName name="inac1" localSheetId="15">#REF!</definedName>
    <definedName name="inac1" localSheetId="16">#REF!</definedName>
    <definedName name="inac1" localSheetId="18">#REF!</definedName>
    <definedName name="inac1" localSheetId="19">#REF!</definedName>
    <definedName name="inac1" localSheetId="20">#REF!</definedName>
    <definedName name="inac1" localSheetId="21">#REF!</definedName>
    <definedName name="inac1" localSheetId="22">#REF!</definedName>
    <definedName name="inac1" localSheetId="23">#REF!</definedName>
    <definedName name="inac1" localSheetId="24">#REF!</definedName>
    <definedName name="inac1" localSheetId="25">#REF!</definedName>
    <definedName name="inac1" localSheetId="26">#REF!</definedName>
    <definedName name="inac1" localSheetId="27">#REF!</definedName>
    <definedName name="inac1" localSheetId="28">#REF!</definedName>
    <definedName name="inac1" localSheetId="29">#REF!</definedName>
    <definedName name="inac1" localSheetId="30">#REF!</definedName>
    <definedName name="inac1" localSheetId="31">#REF!</definedName>
    <definedName name="inac1" localSheetId="32">#REF!</definedName>
    <definedName name="inac1" localSheetId="33">#REF!</definedName>
    <definedName name="inac1" localSheetId="34">#REF!</definedName>
    <definedName name="inac1" localSheetId="35">#REF!</definedName>
    <definedName name="inac1" localSheetId="36">#REF!</definedName>
    <definedName name="inac1" localSheetId="37">#REF!</definedName>
    <definedName name="inac1" localSheetId="38">#REF!</definedName>
    <definedName name="inac1" localSheetId="39">#REF!</definedName>
    <definedName name="inac1" localSheetId="40">#REF!</definedName>
    <definedName name="inac1" localSheetId="41">#REF!</definedName>
    <definedName name="inac1" localSheetId="42">#REF!</definedName>
    <definedName name="inac1" localSheetId="43">#REF!</definedName>
    <definedName name="inac1" localSheetId="44">#REF!</definedName>
    <definedName name="inac1" localSheetId="45">#REF!</definedName>
    <definedName name="inac1" localSheetId="46">#REF!</definedName>
    <definedName name="inac1" localSheetId="47">#REF!</definedName>
    <definedName name="inac1" localSheetId="48">#REF!</definedName>
    <definedName name="inac1" localSheetId="49">#REF!</definedName>
    <definedName name="inac1" localSheetId="50">#REF!</definedName>
    <definedName name="inac1" localSheetId="51">#REF!</definedName>
    <definedName name="inac1" localSheetId="52">#REF!</definedName>
    <definedName name="inac1" localSheetId="53">#REF!</definedName>
    <definedName name="inac1" localSheetId="54">#REF!</definedName>
    <definedName name="inac1" localSheetId="55">#REF!</definedName>
    <definedName name="inac1" localSheetId="56">#REF!</definedName>
    <definedName name="inac1" localSheetId="57">#REF!</definedName>
    <definedName name="inac1" localSheetId="58">#REF!</definedName>
    <definedName name="inac1">[19]UMH!$A$976:$W$1022</definedName>
    <definedName name="inac4" localSheetId="10">#REF!</definedName>
    <definedName name="inac4" localSheetId="11">#REF!</definedName>
    <definedName name="inac4" localSheetId="12">#REF!</definedName>
    <definedName name="inac4" localSheetId="13">#REF!</definedName>
    <definedName name="inac4" localSheetId="14">#REF!</definedName>
    <definedName name="inac4" localSheetId="15">#REF!</definedName>
    <definedName name="inac4" localSheetId="16">#REF!</definedName>
    <definedName name="inac4" localSheetId="18">#REF!</definedName>
    <definedName name="inac4" localSheetId="19">#REF!</definedName>
    <definedName name="inac4" localSheetId="20">#REF!</definedName>
    <definedName name="inac4" localSheetId="21">#REF!</definedName>
    <definedName name="inac4" localSheetId="22">#REF!</definedName>
    <definedName name="inac4" localSheetId="23">#REF!</definedName>
    <definedName name="inac4" localSheetId="24">#REF!</definedName>
    <definedName name="inac4" localSheetId="25">#REF!</definedName>
    <definedName name="inac4" localSheetId="26">#REF!</definedName>
    <definedName name="inac4" localSheetId="27">#REF!</definedName>
    <definedName name="inac4" localSheetId="28">#REF!</definedName>
    <definedName name="inac4" localSheetId="29">#REF!</definedName>
    <definedName name="inac4" localSheetId="30">#REF!</definedName>
    <definedName name="inac4" localSheetId="31">#REF!</definedName>
    <definedName name="inac4" localSheetId="32">#REF!</definedName>
    <definedName name="inac4" localSheetId="33">#REF!</definedName>
    <definedName name="inac4" localSheetId="34">#REF!</definedName>
    <definedName name="inac4" localSheetId="35">#REF!</definedName>
    <definedName name="inac4" localSheetId="36">#REF!</definedName>
    <definedName name="inac4" localSheetId="37">#REF!</definedName>
    <definedName name="inac4" localSheetId="38">#REF!</definedName>
    <definedName name="inac4" localSheetId="39">#REF!</definedName>
    <definedName name="inac4" localSheetId="40">#REF!</definedName>
    <definedName name="inac4" localSheetId="41">#REF!</definedName>
    <definedName name="inac4" localSheetId="42">#REF!</definedName>
    <definedName name="inac4" localSheetId="43">#REF!</definedName>
    <definedName name="inac4" localSheetId="44">#REF!</definedName>
    <definedName name="inac4" localSheetId="45">#REF!</definedName>
    <definedName name="inac4" localSheetId="46">#REF!</definedName>
    <definedName name="inac4" localSheetId="47">#REF!</definedName>
    <definedName name="inac4" localSheetId="48">#REF!</definedName>
    <definedName name="inac4" localSheetId="49">#REF!</definedName>
    <definedName name="inac4" localSheetId="50">#REF!</definedName>
    <definedName name="inac4" localSheetId="51">#REF!</definedName>
    <definedName name="inac4" localSheetId="52">#REF!</definedName>
    <definedName name="inac4" localSheetId="53">#REF!</definedName>
    <definedName name="inac4" localSheetId="54">#REF!</definedName>
    <definedName name="inac4" localSheetId="55">#REF!</definedName>
    <definedName name="inac4" localSheetId="56">#REF!</definedName>
    <definedName name="inac4" localSheetId="57">#REF!</definedName>
    <definedName name="inac4" localSheetId="58">#REF!</definedName>
    <definedName name="inac4">[19]CC!$A$136:$W$140</definedName>
    <definedName name="inac7" localSheetId="10">#REF!</definedName>
    <definedName name="inac7" localSheetId="11">#REF!</definedName>
    <definedName name="inac7" localSheetId="12">#REF!</definedName>
    <definedName name="inac7" localSheetId="13">#REF!</definedName>
    <definedName name="inac7" localSheetId="14">#REF!</definedName>
    <definedName name="inac7" localSheetId="15">#REF!</definedName>
    <definedName name="inac7" localSheetId="16">#REF!</definedName>
    <definedName name="inac7" localSheetId="18">#REF!</definedName>
    <definedName name="inac7" localSheetId="19">#REF!</definedName>
    <definedName name="inac7" localSheetId="20">#REF!</definedName>
    <definedName name="inac7" localSheetId="21">#REF!</definedName>
    <definedName name="inac7" localSheetId="22">#REF!</definedName>
    <definedName name="inac7" localSheetId="23">#REF!</definedName>
    <definedName name="inac7" localSheetId="24">#REF!</definedName>
    <definedName name="inac7" localSheetId="25">#REF!</definedName>
    <definedName name="inac7" localSheetId="26">#REF!</definedName>
    <definedName name="inac7" localSheetId="27">#REF!</definedName>
    <definedName name="inac7" localSheetId="28">#REF!</definedName>
    <definedName name="inac7" localSheetId="29">#REF!</definedName>
    <definedName name="inac7" localSheetId="30">#REF!</definedName>
    <definedName name="inac7" localSheetId="31">#REF!</definedName>
    <definedName name="inac7" localSheetId="32">#REF!</definedName>
    <definedName name="inac7" localSheetId="33">#REF!</definedName>
    <definedName name="inac7" localSheetId="34">#REF!</definedName>
    <definedName name="inac7" localSheetId="35">#REF!</definedName>
    <definedName name="inac7" localSheetId="36">#REF!</definedName>
    <definedName name="inac7" localSheetId="37">#REF!</definedName>
    <definedName name="inac7" localSheetId="38">#REF!</definedName>
    <definedName name="inac7" localSheetId="39">#REF!</definedName>
    <definedName name="inac7" localSheetId="40">#REF!</definedName>
    <definedName name="inac7" localSheetId="41">#REF!</definedName>
    <definedName name="inac7" localSheetId="42">#REF!</definedName>
    <definedName name="inac7" localSheetId="43">#REF!</definedName>
    <definedName name="inac7" localSheetId="44">#REF!</definedName>
    <definedName name="inac7" localSheetId="45">#REF!</definedName>
    <definedName name="inac7" localSheetId="46">#REF!</definedName>
    <definedName name="inac7" localSheetId="47">#REF!</definedName>
    <definedName name="inac7" localSheetId="48">#REF!</definedName>
    <definedName name="inac7" localSheetId="49">#REF!</definedName>
    <definedName name="inac7" localSheetId="50">#REF!</definedName>
    <definedName name="inac7" localSheetId="51">#REF!</definedName>
    <definedName name="inac7" localSheetId="52">#REF!</definedName>
    <definedName name="inac7" localSheetId="53">#REF!</definedName>
    <definedName name="inac7" localSheetId="54">#REF!</definedName>
    <definedName name="inac7" localSheetId="55">#REF!</definedName>
    <definedName name="inac7" localSheetId="56">#REF!</definedName>
    <definedName name="inac7" localSheetId="57">#REF!</definedName>
    <definedName name="inac7" localSheetId="58">#REF!</definedName>
    <definedName name="inac7">[19]STC!$A$208:$W$212</definedName>
    <definedName name="Inflation" localSheetId="17">[1]Medicine!#REF!</definedName>
    <definedName name="Inflation" localSheetId="37">[1]Medicine!#REF!</definedName>
    <definedName name="Inflation">[1]Medicine!#REF!</definedName>
    <definedName name="Interest_Rate">'[20]Loan Amortization Schedule'!$D$6</definedName>
    <definedName name="J1_and_J2">[12]Js!$B$1:$O$81,[12]Js!$B$89:$R$168</definedName>
    <definedName name="JHBMC" localSheetId="17">[15]page4!#REF!</definedName>
    <definedName name="JHBMC" localSheetId="37">[15]page4!#REF!</definedName>
    <definedName name="JHBMC">[15]page4!#REF!</definedName>
    <definedName name="jhbsalpcp" localSheetId="17">#REF!</definedName>
    <definedName name="jhbsalpcp" localSheetId="37">#REF!</definedName>
    <definedName name="jhbsalpcp">#REF!</definedName>
    <definedName name="JHHC" localSheetId="17">[15]page4!#REF!</definedName>
    <definedName name="JHHC" localSheetId="37">[15]page4!#REF!</definedName>
    <definedName name="JHHC">[15]page4!#REF!</definedName>
    <definedName name="JHInc06">[5]Assumptions!$N$3</definedName>
    <definedName name="JHInc07">[5]Assumptions!$O$3</definedName>
    <definedName name="JHInc08">[5]Assumptions!$P$3</definedName>
    <definedName name="JHInc09">[5]Assumptions!$Q$3</definedName>
    <definedName name="ker" localSheetId="10">#REF!</definedName>
    <definedName name="ker" localSheetId="11">#REF!</definedName>
    <definedName name="ker" localSheetId="12">#REF!</definedName>
    <definedName name="ker" localSheetId="13">#REF!</definedName>
    <definedName name="ker" localSheetId="15">#REF!</definedName>
    <definedName name="ker" localSheetId="16">#REF!</definedName>
    <definedName name="ker" localSheetId="17">#REF!</definedName>
    <definedName name="ker" localSheetId="18">#REF!</definedName>
    <definedName name="ker" localSheetId="19">#REF!</definedName>
    <definedName name="ker" localSheetId="20">#REF!</definedName>
    <definedName name="ker" localSheetId="21">#REF!</definedName>
    <definedName name="ker" localSheetId="23">#REF!</definedName>
    <definedName name="ker" localSheetId="24">#REF!</definedName>
    <definedName name="ker" localSheetId="26">#REF!</definedName>
    <definedName name="ker" localSheetId="27">#REF!</definedName>
    <definedName name="ker" localSheetId="28">#REF!</definedName>
    <definedName name="ker" localSheetId="29">#REF!</definedName>
    <definedName name="ker" localSheetId="30">#REF!</definedName>
    <definedName name="ker" localSheetId="31">#REF!</definedName>
    <definedName name="ker" localSheetId="32">#REF!</definedName>
    <definedName name="ker" localSheetId="33">#REF!</definedName>
    <definedName name="ker" localSheetId="34">#REF!</definedName>
    <definedName name="ker" localSheetId="35">#REF!</definedName>
    <definedName name="ker" localSheetId="36">#REF!</definedName>
    <definedName name="ker" localSheetId="37">#REF!</definedName>
    <definedName name="ker" localSheetId="39">#REF!</definedName>
    <definedName name="ker" localSheetId="40">#REF!</definedName>
    <definedName name="ker" localSheetId="41">#REF!</definedName>
    <definedName name="ker" localSheetId="42">#REF!</definedName>
    <definedName name="ker" localSheetId="43">#REF!</definedName>
    <definedName name="ker" localSheetId="44">#REF!</definedName>
    <definedName name="ker" localSheetId="45">#REF!</definedName>
    <definedName name="ker" localSheetId="46">#REF!</definedName>
    <definedName name="ker" localSheetId="47">#REF!</definedName>
    <definedName name="ker" localSheetId="48">#REF!</definedName>
    <definedName name="ker" localSheetId="49">#REF!</definedName>
    <definedName name="ker" localSheetId="50">#REF!</definedName>
    <definedName name="ker" localSheetId="51">#REF!</definedName>
    <definedName name="ker" localSheetId="52">#REF!</definedName>
    <definedName name="ker" localSheetId="53">#REF!</definedName>
    <definedName name="ker" localSheetId="54">#REF!</definedName>
    <definedName name="ker" localSheetId="55">#REF!</definedName>
    <definedName name="ker" localSheetId="56">#REF!</definedName>
    <definedName name="ker" localSheetId="57">#REF!</definedName>
    <definedName name="ker" localSheetId="58">#REF!</definedName>
    <definedName name="ker">#REF!</definedName>
    <definedName name="kernan" localSheetId="10">#REF!</definedName>
    <definedName name="kernan" localSheetId="11">#REF!</definedName>
    <definedName name="kernan" localSheetId="12">#REF!</definedName>
    <definedName name="kernan" localSheetId="13">#REF!</definedName>
    <definedName name="kernan" localSheetId="15">#REF!</definedName>
    <definedName name="kernan" localSheetId="16">#REF!</definedName>
    <definedName name="kernan" localSheetId="17">#REF!</definedName>
    <definedName name="kernan" localSheetId="18">#REF!</definedName>
    <definedName name="kernan" localSheetId="19">#REF!</definedName>
    <definedName name="kernan" localSheetId="20">#REF!</definedName>
    <definedName name="kernan" localSheetId="21">#REF!</definedName>
    <definedName name="kernan" localSheetId="23">#REF!</definedName>
    <definedName name="kernan" localSheetId="24">#REF!</definedName>
    <definedName name="kernan" localSheetId="26">#REF!</definedName>
    <definedName name="kernan" localSheetId="27">#REF!</definedName>
    <definedName name="kernan" localSheetId="28">#REF!</definedName>
    <definedName name="kernan" localSheetId="29">#REF!</definedName>
    <definedName name="kernan" localSheetId="30">#REF!</definedName>
    <definedName name="kernan" localSheetId="31">#REF!</definedName>
    <definedName name="kernan" localSheetId="32">#REF!</definedName>
    <definedName name="kernan" localSheetId="33">#REF!</definedName>
    <definedName name="kernan" localSheetId="34">#REF!</definedName>
    <definedName name="kernan" localSheetId="35">#REF!</definedName>
    <definedName name="kernan" localSheetId="36">#REF!</definedName>
    <definedName name="kernan" localSheetId="37">#REF!</definedName>
    <definedName name="kernan" localSheetId="39">#REF!</definedName>
    <definedName name="kernan" localSheetId="40">#REF!</definedName>
    <definedName name="kernan" localSheetId="41">#REF!</definedName>
    <definedName name="kernan" localSheetId="42">#REF!</definedName>
    <definedName name="kernan" localSheetId="43">#REF!</definedName>
    <definedName name="kernan" localSheetId="44">#REF!</definedName>
    <definedName name="kernan" localSheetId="45">#REF!</definedName>
    <definedName name="kernan" localSheetId="46">#REF!</definedName>
    <definedName name="kernan" localSheetId="47">#REF!</definedName>
    <definedName name="kernan" localSheetId="48">#REF!</definedName>
    <definedName name="kernan" localSheetId="49">#REF!</definedName>
    <definedName name="kernan" localSheetId="50">#REF!</definedName>
    <definedName name="kernan" localSheetId="51">#REF!</definedName>
    <definedName name="kernan" localSheetId="52">#REF!</definedName>
    <definedName name="kernan" localSheetId="53">#REF!</definedName>
    <definedName name="kernan" localSheetId="54">#REF!</definedName>
    <definedName name="kernan" localSheetId="55">#REF!</definedName>
    <definedName name="kernan" localSheetId="56">#REF!</definedName>
    <definedName name="kernan" localSheetId="57">#REF!</definedName>
    <definedName name="kernan" localSheetId="58">#REF!</definedName>
    <definedName name="kernan">#REF!</definedName>
    <definedName name="kkk" localSheetId="17">#REF!</definedName>
    <definedName name="kkk">#REF!</definedName>
    <definedName name="LookDate" localSheetId="10">#REF!</definedName>
    <definedName name="LookDate" localSheetId="11">#REF!</definedName>
    <definedName name="LookDate" localSheetId="12">#REF!</definedName>
    <definedName name="LookDate" localSheetId="13">#REF!</definedName>
    <definedName name="LookDate" localSheetId="14">#REF!</definedName>
    <definedName name="LookDate" localSheetId="15">#REF!</definedName>
    <definedName name="LookDate" localSheetId="16">#REF!</definedName>
    <definedName name="LookDate" localSheetId="17">'[12]Cvr (DON''T HIDE)'!$P$1:$Q$12</definedName>
    <definedName name="LookDate" localSheetId="18">#REF!</definedName>
    <definedName name="LookDate" localSheetId="19">#REF!</definedName>
    <definedName name="LookDate" localSheetId="20">#REF!</definedName>
    <definedName name="LookDate" localSheetId="21">#REF!</definedName>
    <definedName name="LookDate" localSheetId="22">#REF!</definedName>
    <definedName name="LookDate" localSheetId="23">#REF!</definedName>
    <definedName name="LookDate" localSheetId="24">#REF!</definedName>
    <definedName name="LookDate" localSheetId="25">#REF!</definedName>
    <definedName name="LookDate" localSheetId="26">#REF!</definedName>
    <definedName name="LookDate" localSheetId="27">#REF!</definedName>
    <definedName name="LookDate" localSheetId="28">#REF!</definedName>
    <definedName name="LookDate" localSheetId="29">#REF!</definedName>
    <definedName name="LookDate" localSheetId="30">#REF!</definedName>
    <definedName name="LookDate" localSheetId="31">#REF!</definedName>
    <definedName name="LookDate" localSheetId="32">#REF!</definedName>
    <definedName name="LookDate" localSheetId="33">#REF!</definedName>
    <definedName name="LookDate" localSheetId="34">#REF!</definedName>
    <definedName name="LookDate" localSheetId="35">#REF!</definedName>
    <definedName name="LookDate" localSheetId="36">#REF!</definedName>
    <definedName name="LookDate" localSheetId="37">#REF!</definedName>
    <definedName name="LookDate" localSheetId="38">#REF!</definedName>
    <definedName name="LookDate" localSheetId="39">#REF!</definedName>
    <definedName name="LookDate" localSheetId="40">#REF!</definedName>
    <definedName name="LookDate" localSheetId="41">#REF!</definedName>
    <definedName name="LookDate" localSheetId="42">#REF!</definedName>
    <definedName name="LookDate" localSheetId="43">#REF!</definedName>
    <definedName name="LookDate" localSheetId="44">#REF!</definedName>
    <definedName name="LookDate" localSheetId="45">#REF!</definedName>
    <definedName name="LookDate" localSheetId="46">#REF!</definedName>
    <definedName name="LookDate" localSheetId="47">#REF!</definedName>
    <definedName name="LookDate" localSheetId="48">#REF!</definedName>
    <definedName name="LookDate" localSheetId="49">#REF!</definedName>
    <definedName name="LookDate" localSheetId="50">#REF!</definedName>
    <definedName name="LookDate" localSheetId="51">#REF!</definedName>
    <definedName name="LookDate" localSheetId="52">#REF!</definedName>
    <definedName name="LookDate" localSheetId="53">#REF!</definedName>
    <definedName name="LookDate" localSheetId="54">#REF!</definedName>
    <definedName name="LookDate" localSheetId="55">#REF!</definedName>
    <definedName name="LookDate" localSheetId="56">#REF!</definedName>
    <definedName name="LookDate" localSheetId="57">#REF!</definedName>
    <definedName name="LookDate" localSheetId="58">#REF!</definedName>
    <definedName name="LookDate">'[13]Cvr (DON''T HIDE)'!$P$1:$Q$12</definedName>
    <definedName name="M_and_MA">[12]Ms!$C$1:$P$74,[12]Ms!$R$1:$AD$74</definedName>
    <definedName name="M_Table_2">'[12]Master Table (DO NOT HIDE)'!$B$7:$H$166</definedName>
    <definedName name="Master_Table">'[12]Master Table (DO NOT HIDE)'!$A$6:$G$166</definedName>
    <definedName name="Med_Ed" localSheetId="10">#REF!</definedName>
    <definedName name="Med_Ed" localSheetId="11">#REF!</definedName>
    <definedName name="Med_Ed" localSheetId="12">#REF!</definedName>
    <definedName name="Med_Ed" localSheetId="13">#REF!</definedName>
    <definedName name="Med_Ed" localSheetId="15">#REF!</definedName>
    <definedName name="Med_Ed" localSheetId="16">#REF!</definedName>
    <definedName name="Med_Ed" localSheetId="17">#REF!</definedName>
    <definedName name="Med_Ed" localSheetId="18">#REF!</definedName>
    <definedName name="Med_Ed" localSheetId="19">#REF!</definedName>
    <definedName name="Med_Ed" localSheetId="20">#REF!</definedName>
    <definedName name="Med_Ed" localSheetId="21">#REF!</definedName>
    <definedName name="Med_Ed" localSheetId="23">#REF!</definedName>
    <definedName name="Med_Ed" localSheetId="24">#REF!</definedName>
    <definedName name="Med_Ed" localSheetId="26">#REF!</definedName>
    <definedName name="Med_Ed" localSheetId="27">#REF!</definedName>
    <definedName name="Med_Ed" localSheetId="28">#REF!</definedName>
    <definedName name="Med_Ed" localSheetId="29">#REF!</definedName>
    <definedName name="Med_Ed" localSheetId="30">#REF!</definedName>
    <definedName name="Med_Ed" localSheetId="31">#REF!</definedName>
    <definedName name="Med_Ed" localSheetId="32">#REF!</definedName>
    <definedName name="Med_Ed" localSheetId="33">#REF!</definedName>
    <definedName name="Med_Ed" localSheetId="34">#REF!</definedName>
    <definedName name="Med_Ed" localSheetId="35">#REF!</definedName>
    <definedName name="Med_Ed" localSheetId="36">#REF!</definedName>
    <definedName name="Med_Ed" localSheetId="37">#REF!</definedName>
    <definedName name="Med_Ed" localSheetId="39">#REF!</definedName>
    <definedName name="Med_Ed" localSheetId="40">#REF!</definedName>
    <definedName name="Med_Ed" localSheetId="41">#REF!</definedName>
    <definedName name="Med_Ed" localSheetId="42">#REF!</definedName>
    <definedName name="Med_Ed" localSheetId="43">#REF!</definedName>
    <definedName name="Med_Ed" localSheetId="44">#REF!</definedName>
    <definedName name="Med_Ed" localSheetId="45">#REF!</definedName>
    <definedName name="Med_Ed" localSheetId="46">#REF!</definedName>
    <definedName name="Med_Ed" localSheetId="47">#REF!</definedName>
    <definedName name="Med_Ed" localSheetId="48">#REF!</definedName>
    <definedName name="Med_Ed" localSheetId="49">#REF!</definedName>
    <definedName name="Med_Ed" localSheetId="50">#REF!</definedName>
    <definedName name="Med_Ed" localSheetId="51">#REF!</definedName>
    <definedName name="Med_Ed" localSheetId="52">#REF!</definedName>
    <definedName name="Med_Ed" localSheetId="53">#REF!</definedName>
    <definedName name="Med_Ed" localSheetId="54">#REF!</definedName>
    <definedName name="Med_Ed" localSheetId="55">#REF!</definedName>
    <definedName name="Med_Ed" localSheetId="56">#REF!</definedName>
    <definedName name="Med_Ed" localSheetId="57">#REF!</definedName>
    <definedName name="Med_Ed" localSheetId="58">#REF!</definedName>
    <definedName name="Med_Ed">#REF!</definedName>
    <definedName name="medical" localSheetId="17">#REF!</definedName>
    <definedName name="medical">#REF!</definedName>
    <definedName name="MM_S" localSheetId="17">#REF!</definedName>
    <definedName name="MM_S">#REF!</definedName>
    <definedName name="mrh" localSheetId="10">#REF!</definedName>
    <definedName name="mrh" localSheetId="11">#REF!</definedName>
    <definedName name="mrh" localSheetId="12">#REF!</definedName>
    <definedName name="mrh" localSheetId="13">#REF!</definedName>
    <definedName name="mrh" localSheetId="15">#REF!</definedName>
    <definedName name="mrh" localSheetId="16">#REF!</definedName>
    <definedName name="mrh" localSheetId="17">#REF!</definedName>
    <definedName name="mrh" localSheetId="18">#REF!</definedName>
    <definedName name="mrh" localSheetId="19">#REF!</definedName>
    <definedName name="mrh" localSheetId="20">#REF!</definedName>
    <definedName name="mrh" localSheetId="21">#REF!</definedName>
    <definedName name="mrh" localSheetId="23">#REF!</definedName>
    <definedName name="mrh" localSheetId="24">#REF!</definedName>
    <definedName name="mrh" localSheetId="26">#REF!</definedName>
    <definedName name="mrh" localSheetId="27">#REF!</definedName>
    <definedName name="mrh" localSheetId="28">#REF!</definedName>
    <definedName name="mrh" localSheetId="29">#REF!</definedName>
    <definedName name="mrh" localSheetId="30">#REF!</definedName>
    <definedName name="mrh" localSheetId="31">#REF!</definedName>
    <definedName name="mrh" localSheetId="32">#REF!</definedName>
    <definedName name="mrh" localSheetId="33">#REF!</definedName>
    <definedName name="mrh" localSheetId="34">#REF!</definedName>
    <definedName name="mrh" localSheetId="35">#REF!</definedName>
    <definedName name="mrh" localSheetId="36">#REF!</definedName>
    <definedName name="mrh" localSheetId="37">#REF!</definedName>
    <definedName name="mrh" localSheetId="39">#REF!</definedName>
    <definedName name="mrh" localSheetId="40">#REF!</definedName>
    <definedName name="mrh" localSheetId="41">#REF!</definedName>
    <definedName name="mrh" localSheetId="42">#REF!</definedName>
    <definedName name="mrh" localSheetId="43">#REF!</definedName>
    <definedName name="mrh" localSheetId="44">#REF!</definedName>
    <definedName name="mrh" localSheetId="45">#REF!</definedName>
    <definedName name="mrh" localSheetId="46">#REF!</definedName>
    <definedName name="mrh" localSheetId="47">#REF!</definedName>
    <definedName name="mrh" localSheetId="48">#REF!</definedName>
    <definedName name="mrh" localSheetId="49">#REF!</definedName>
    <definedName name="mrh" localSheetId="50">#REF!</definedName>
    <definedName name="mrh" localSheetId="51">#REF!</definedName>
    <definedName name="mrh" localSheetId="52">#REF!</definedName>
    <definedName name="mrh" localSheetId="53">#REF!</definedName>
    <definedName name="mrh" localSheetId="54">#REF!</definedName>
    <definedName name="mrh" localSheetId="55">#REF!</definedName>
    <definedName name="mrh" localSheetId="56">#REF!</definedName>
    <definedName name="mrh" localSheetId="57">#REF!</definedName>
    <definedName name="mrh" localSheetId="58">#REF!</definedName>
    <definedName name="mrh">#REF!</definedName>
    <definedName name="MTC_Test" localSheetId="10">#REF!</definedName>
    <definedName name="MTC_Test" localSheetId="11">#REF!</definedName>
    <definedName name="MTC_Test" localSheetId="12">#REF!</definedName>
    <definedName name="MTC_Test" localSheetId="13">#REF!</definedName>
    <definedName name="MTC_Test" localSheetId="14">#REF!</definedName>
    <definedName name="MTC_Test" localSheetId="15">#REF!</definedName>
    <definedName name="MTC_Test" localSheetId="16">#REF!</definedName>
    <definedName name="MTC_Test" localSheetId="17">[12]MTC!$C$17</definedName>
    <definedName name="MTC_Test" localSheetId="18">#REF!</definedName>
    <definedName name="MTC_Test" localSheetId="19">#REF!</definedName>
    <definedName name="MTC_Test" localSheetId="20">#REF!</definedName>
    <definedName name="MTC_Test" localSheetId="21">#REF!</definedName>
    <definedName name="MTC_Test" localSheetId="22">#REF!</definedName>
    <definedName name="MTC_Test" localSheetId="23">#REF!</definedName>
    <definedName name="MTC_Test" localSheetId="24">#REF!</definedName>
    <definedName name="MTC_Test" localSheetId="25">#REF!</definedName>
    <definedName name="MTC_Test" localSheetId="26">#REF!</definedName>
    <definedName name="MTC_Test" localSheetId="27">#REF!</definedName>
    <definedName name="MTC_Test" localSheetId="28">#REF!</definedName>
    <definedName name="MTC_Test" localSheetId="29">#REF!</definedName>
    <definedName name="MTC_Test" localSheetId="30">#REF!</definedName>
    <definedName name="MTC_Test" localSheetId="31">#REF!</definedName>
    <definedName name="MTC_Test" localSheetId="32">#REF!</definedName>
    <definedName name="MTC_Test" localSheetId="33">#REF!</definedName>
    <definedName name="MTC_Test" localSheetId="34">#REF!</definedName>
    <definedName name="MTC_Test" localSheetId="35">#REF!</definedName>
    <definedName name="MTC_Test" localSheetId="36">#REF!</definedName>
    <definedName name="MTC_Test" localSheetId="37">#REF!</definedName>
    <definedName name="MTC_Test" localSheetId="38">#REF!</definedName>
    <definedName name="MTC_Test" localSheetId="39">#REF!</definedName>
    <definedName name="MTC_Test" localSheetId="40">#REF!</definedName>
    <definedName name="MTC_Test" localSheetId="41">#REF!</definedName>
    <definedName name="MTC_Test" localSheetId="42">#REF!</definedName>
    <definedName name="MTC_Test" localSheetId="43">#REF!</definedName>
    <definedName name="MTC_Test" localSheetId="44">#REF!</definedName>
    <definedName name="MTC_Test" localSheetId="45">#REF!</definedName>
    <definedName name="MTC_Test" localSheetId="46">#REF!</definedName>
    <definedName name="MTC_Test" localSheetId="47">#REF!</definedName>
    <definedName name="MTC_Test" localSheetId="48">#REF!</definedName>
    <definedName name="MTC_Test" localSheetId="49">#REF!</definedName>
    <definedName name="MTC_Test" localSheetId="50">#REF!</definedName>
    <definedName name="MTC_Test" localSheetId="51">#REF!</definedName>
    <definedName name="MTC_Test" localSheetId="52">#REF!</definedName>
    <definedName name="MTC_Test" localSheetId="53">#REF!</definedName>
    <definedName name="MTC_Test" localSheetId="54">#REF!</definedName>
    <definedName name="MTC_Test" localSheetId="55">#REF!</definedName>
    <definedName name="MTC_Test" localSheetId="56">#REF!</definedName>
    <definedName name="MTC_Test" localSheetId="57">#REF!</definedName>
    <definedName name="MTC_Test" localSheetId="58">#REF!</definedName>
    <definedName name="MTC_Test">[13]MTC!$C$17</definedName>
    <definedName name="NONSALEXP" localSheetId="17">#REF!</definedName>
    <definedName name="NONSALEXP" localSheetId="37">#REF!</definedName>
    <definedName name="NONSALEXP">#REF!</definedName>
    <definedName name="NvsASD">"V2020-06-30"</definedName>
    <definedName name="NvsAutoDrillOk">"VN"</definedName>
    <definedName name="NvsElapsedTime">0.000219907407881692</definedName>
    <definedName name="NvsEndTime">44083.3413657407</definedName>
    <definedName name="NvsInstLang">"VENG"</definedName>
    <definedName name="NvsInstSpec">"%,FBUSINESS_UNIT,TRPT_BUSINESS_UNIT,NST MARY'S"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"%,X,RZF..,CNT.BUSINESS_UNIT."</definedName>
    <definedName name="NvsPanelBusUnit">"V"</definedName>
    <definedName name="NvsPanelEffdt">"V1901-01-01"</definedName>
    <definedName name="NvsPanelSetid">"VSHARE"</definedName>
    <definedName name="NvsReqBU">"V40115"</definedName>
    <definedName name="NvsReqBUOnly">"VY"</definedName>
    <definedName name="NvsTransLed">"VN"</definedName>
    <definedName name="NvsTreeASD">"V2020-06-30"</definedName>
    <definedName name="NvsValTbl.BUSINESS_UNIT">"BUS_UNIT_TBL_GL"</definedName>
    <definedName name="Office_Codes" hidden="1">[8]Audit!$S$2:OFFSET([8]Audit!$S$3,COUNTA([8]Audit!$S$3:'[8]Audit'!$S$100)-1,0)</definedName>
    <definedName name="Other" localSheetId="17">[15]page4!#REF!</definedName>
    <definedName name="Other" localSheetId="37">[15]page4!#REF!</definedName>
    <definedName name="Other">[15]page4!#REF!</definedName>
    <definedName name="P1_Test" localSheetId="10">#REF!</definedName>
    <definedName name="P1_Test" localSheetId="11">#REF!</definedName>
    <definedName name="P1_Test" localSheetId="12">#REF!</definedName>
    <definedName name="P1_Test" localSheetId="13">#REF!</definedName>
    <definedName name="P1_Test" localSheetId="14">#REF!</definedName>
    <definedName name="P1_Test" localSheetId="15">#REF!</definedName>
    <definedName name="P1_Test" localSheetId="16">#REF!</definedName>
    <definedName name="P1_Test" localSheetId="17">[12]P1!$K$109</definedName>
    <definedName name="P1_Test" localSheetId="18">#REF!</definedName>
    <definedName name="P1_Test" localSheetId="19">#REF!</definedName>
    <definedName name="P1_Test" localSheetId="20">#REF!</definedName>
    <definedName name="P1_Test" localSheetId="21">#REF!</definedName>
    <definedName name="P1_Test" localSheetId="22">#REF!</definedName>
    <definedName name="P1_Test" localSheetId="23">#REF!</definedName>
    <definedName name="P1_Test" localSheetId="24">#REF!</definedName>
    <definedName name="P1_Test" localSheetId="25">#REF!</definedName>
    <definedName name="P1_Test" localSheetId="26">#REF!</definedName>
    <definedName name="P1_Test" localSheetId="27">#REF!</definedName>
    <definedName name="P1_Test" localSheetId="28">#REF!</definedName>
    <definedName name="P1_Test" localSheetId="29">#REF!</definedName>
    <definedName name="P1_Test" localSheetId="30">#REF!</definedName>
    <definedName name="P1_Test" localSheetId="31">#REF!</definedName>
    <definedName name="P1_Test" localSheetId="32">#REF!</definedName>
    <definedName name="P1_Test" localSheetId="33">#REF!</definedName>
    <definedName name="P1_Test" localSheetId="34">#REF!</definedName>
    <definedName name="P1_Test" localSheetId="35">#REF!</definedName>
    <definedName name="P1_Test" localSheetId="36">#REF!</definedName>
    <definedName name="P1_Test" localSheetId="37">#REF!</definedName>
    <definedName name="P1_Test" localSheetId="38">#REF!</definedName>
    <definedName name="P1_Test" localSheetId="39">#REF!</definedName>
    <definedName name="P1_Test" localSheetId="40">#REF!</definedName>
    <definedName name="P1_Test" localSheetId="41">#REF!</definedName>
    <definedName name="P1_Test" localSheetId="42">#REF!</definedName>
    <definedName name="P1_Test" localSheetId="43">#REF!</definedName>
    <definedName name="P1_Test" localSheetId="44">#REF!</definedName>
    <definedName name="P1_Test" localSheetId="45">#REF!</definedName>
    <definedName name="P1_Test" localSheetId="46">#REF!</definedName>
    <definedName name="P1_Test" localSheetId="47">#REF!</definedName>
    <definedName name="P1_Test" localSheetId="48">#REF!</definedName>
    <definedName name="P1_Test" localSheetId="49">#REF!</definedName>
    <definedName name="P1_Test" localSheetId="50">#REF!</definedName>
    <definedName name="P1_Test" localSheetId="51">#REF!</definedName>
    <definedName name="P1_Test" localSheetId="52">#REF!</definedName>
    <definedName name="P1_Test" localSheetId="53">#REF!</definedName>
    <definedName name="P1_Test" localSheetId="54">#REF!</definedName>
    <definedName name="P1_Test" localSheetId="55">#REF!</definedName>
    <definedName name="P1_Test" localSheetId="56">#REF!</definedName>
    <definedName name="P1_Test" localSheetId="57">#REF!</definedName>
    <definedName name="P1_Test" localSheetId="58">#REF!</definedName>
    <definedName name="P1_Test">[13]P1!$J$102</definedName>
    <definedName name="P2_Test" localSheetId="10">#REF!</definedName>
    <definedName name="P2_Test" localSheetId="11">#REF!</definedName>
    <definedName name="P2_Test" localSheetId="12">#REF!</definedName>
    <definedName name="P2_Test" localSheetId="13">#REF!</definedName>
    <definedName name="P2_Test" localSheetId="14">#REF!</definedName>
    <definedName name="P2_Test" localSheetId="15">#REF!</definedName>
    <definedName name="P2_Test" localSheetId="16">#REF!</definedName>
    <definedName name="P2_Test" localSheetId="17">[12]P2!$J$290</definedName>
    <definedName name="P2_Test" localSheetId="18">#REF!</definedName>
    <definedName name="P2_Test" localSheetId="19">#REF!</definedName>
    <definedName name="P2_Test" localSheetId="20">#REF!</definedName>
    <definedName name="P2_Test" localSheetId="21">#REF!</definedName>
    <definedName name="P2_Test" localSheetId="22">#REF!</definedName>
    <definedName name="P2_Test" localSheetId="23">#REF!</definedName>
    <definedName name="P2_Test" localSheetId="24">#REF!</definedName>
    <definedName name="P2_Test" localSheetId="25">#REF!</definedName>
    <definedName name="P2_Test" localSheetId="26">#REF!</definedName>
    <definedName name="P2_Test" localSheetId="27">#REF!</definedName>
    <definedName name="P2_Test" localSheetId="28">#REF!</definedName>
    <definedName name="P2_Test" localSheetId="29">#REF!</definedName>
    <definedName name="P2_Test" localSheetId="30">#REF!</definedName>
    <definedName name="P2_Test" localSheetId="31">#REF!</definedName>
    <definedName name="P2_Test" localSheetId="32">#REF!</definedName>
    <definedName name="P2_Test" localSheetId="33">#REF!</definedName>
    <definedName name="P2_Test" localSheetId="34">#REF!</definedName>
    <definedName name="P2_Test" localSheetId="35">#REF!</definedName>
    <definedName name="P2_Test" localSheetId="36">#REF!</definedName>
    <definedName name="P2_Test" localSheetId="37">#REF!</definedName>
    <definedName name="P2_Test" localSheetId="38">#REF!</definedName>
    <definedName name="P2_Test" localSheetId="39">#REF!</definedName>
    <definedName name="P2_Test" localSheetId="40">#REF!</definedName>
    <definedName name="P2_Test" localSheetId="41">#REF!</definedName>
    <definedName name="P2_Test" localSheetId="42">#REF!</definedName>
    <definedName name="P2_Test" localSheetId="43">#REF!</definedName>
    <definedName name="P2_Test" localSheetId="44">#REF!</definedName>
    <definedName name="P2_Test" localSheetId="45">#REF!</definedName>
    <definedName name="P2_Test" localSheetId="46">#REF!</definedName>
    <definedName name="P2_Test" localSheetId="47">#REF!</definedName>
    <definedName name="P2_Test" localSheetId="48">#REF!</definedName>
    <definedName name="P2_Test" localSheetId="49">#REF!</definedName>
    <definedName name="P2_Test" localSheetId="50">#REF!</definedName>
    <definedName name="P2_Test" localSheetId="51">#REF!</definedName>
    <definedName name="P2_Test" localSheetId="52">#REF!</definedName>
    <definedName name="P2_Test" localSheetId="53">#REF!</definedName>
    <definedName name="P2_Test" localSheetId="54">#REF!</definedName>
    <definedName name="P2_Test" localSheetId="55">#REF!</definedName>
    <definedName name="P2_Test" localSheetId="56">#REF!</definedName>
    <definedName name="P2_Test" localSheetId="57">#REF!</definedName>
    <definedName name="P2_Test" localSheetId="58">#REF!</definedName>
    <definedName name="P2_Test">[13]P2!$J$245</definedName>
    <definedName name="P3_Test" localSheetId="10">#REF!</definedName>
    <definedName name="P3_Test" localSheetId="11">#REF!</definedName>
    <definedName name="P3_Test" localSheetId="12">#REF!</definedName>
    <definedName name="P3_Test" localSheetId="13">#REF!</definedName>
    <definedName name="P3_Test" localSheetId="14">#REF!</definedName>
    <definedName name="P3_Test" localSheetId="15">#REF!</definedName>
    <definedName name="P3_Test" localSheetId="16">#REF!</definedName>
    <definedName name="P3_Test" localSheetId="17">[12]P3!$G$88</definedName>
    <definedName name="P3_Test" localSheetId="18">#REF!</definedName>
    <definedName name="P3_Test" localSheetId="19">#REF!</definedName>
    <definedName name="P3_Test" localSheetId="20">#REF!</definedName>
    <definedName name="P3_Test" localSheetId="21">#REF!</definedName>
    <definedName name="P3_Test" localSheetId="22">#REF!</definedName>
    <definedName name="P3_Test" localSheetId="23">#REF!</definedName>
    <definedName name="P3_Test" localSheetId="24">#REF!</definedName>
    <definedName name="P3_Test" localSheetId="25">#REF!</definedName>
    <definedName name="P3_Test" localSheetId="26">#REF!</definedName>
    <definedName name="P3_Test" localSheetId="27">#REF!</definedName>
    <definedName name="P3_Test" localSheetId="28">#REF!</definedName>
    <definedName name="P3_Test" localSheetId="29">#REF!</definedName>
    <definedName name="P3_Test" localSheetId="30">#REF!</definedName>
    <definedName name="P3_Test" localSheetId="31">#REF!</definedName>
    <definedName name="P3_Test" localSheetId="32">#REF!</definedName>
    <definedName name="P3_Test" localSheetId="33">#REF!</definedName>
    <definedName name="P3_Test" localSheetId="34">#REF!</definedName>
    <definedName name="P3_Test" localSheetId="35">#REF!</definedName>
    <definedName name="P3_Test" localSheetId="36">#REF!</definedName>
    <definedName name="P3_Test" localSheetId="37">#REF!</definedName>
    <definedName name="P3_Test" localSheetId="38">#REF!</definedName>
    <definedName name="P3_Test" localSheetId="39">#REF!</definedName>
    <definedName name="P3_Test" localSheetId="40">#REF!</definedName>
    <definedName name="P3_Test" localSheetId="41">#REF!</definedName>
    <definedName name="P3_Test" localSheetId="42">#REF!</definedName>
    <definedName name="P3_Test" localSheetId="43">#REF!</definedName>
    <definedName name="P3_Test" localSheetId="44">#REF!</definedName>
    <definedName name="P3_Test" localSheetId="45">#REF!</definedName>
    <definedName name="P3_Test" localSheetId="46">#REF!</definedName>
    <definedName name="P3_Test" localSheetId="47">#REF!</definedName>
    <definedName name="P3_Test" localSheetId="48">#REF!</definedName>
    <definedName name="P3_Test" localSheetId="49">#REF!</definedName>
    <definedName name="P3_Test" localSheetId="50">#REF!</definedName>
    <definedName name="P3_Test" localSheetId="51">#REF!</definedName>
    <definedName name="P3_Test" localSheetId="52">#REF!</definedName>
    <definedName name="P3_Test" localSheetId="53">#REF!</definedName>
    <definedName name="P3_Test" localSheetId="54">#REF!</definedName>
    <definedName name="P3_Test" localSheetId="55">#REF!</definedName>
    <definedName name="P3_Test" localSheetId="56">#REF!</definedName>
    <definedName name="P3_Test" localSheetId="57">#REF!</definedName>
    <definedName name="P3_Test" localSheetId="58">#REF!</definedName>
    <definedName name="P3_Test">[13]P3!$F$83</definedName>
    <definedName name="P4_Test" localSheetId="10">#REF!</definedName>
    <definedName name="P4_Test" localSheetId="11">#REF!</definedName>
    <definedName name="P4_Test" localSheetId="12">#REF!</definedName>
    <definedName name="P4_Test" localSheetId="13">#REF!</definedName>
    <definedName name="P4_Test" localSheetId="14">#REF!</definedName>
    <definedName name="P4_Test" localSheetId="15">#REF!</definedName>
    <definedName name="P4_Test" localSheetId="16">#REF!</definedName>
    <definedName name="P4_Test" localSheetId="17">[12]P4!$J$332</definedName>
    <definedName name="P4_Test" localSheetId="18">#REF!</definedName>
    <definedName name="P4_Test" localSheetId="19">#REF!</definedName>
    <definedName name="P4_Test" localSheetId="20">#REF!</definedName>
    <definedName name="P4_Test" localSheetId="21">#REF!</definedName>
    <definedName name="P4_Test" localSheetId="22">#REF!</definedName>
    <definedName name="P4_Test" localSheetId="23">#REF!</definedName>
    <definedName name="P4_Test" localSheetId="24">#REF!</definedName>
    <definedName name="P4_Test" localSheetId="25">#REF!</definedName>
    <definedName name="P4_Test" localSheetId="26">#REF!</definedName>
    <definedName name="P4_Test" localSheetId="27">#REF!</definedName>
    <definedName name="P4_Test" localSheetId="28">#REF!</definedName>
    <definedName name="P4_Test" localSheetId="29">#REF!</definedName>
    <definedName name="P4_Test" localSheetId="30">#REF!</definedName>
    <definedName name="P4_Test" localSheetId="31">#REF!</definedName>
    <definedName name="P4_Test" localSheetId="32">#REF!</definedName>
    <definedName name="P4_Test" localSheetId="33">#REF!</definedName>
    <definedName name="P4_Test" localSheetId="34">#REF!</definedName>
    <definedName name="P4_Test" localSheetId="35">#REF!</definedName>
    <definedName name="P4_Test" localSheetId="36">#REF!</definedName>
    <definedName name="P4_Test" localSheetId="37">#REF!</definedName>
    <definedName name="P4_Test" localSheetId="38">#REF!</definedName>
    <definedName name="P4_Test" localSheetId="39">#REF!</definedName>
    <definedName name="P4_Test" localSheetId="40">#REF!</definedName>
    <definedName name="P4_Test" localSheetId="41">#REF!</definedName>
    <definedName name="P4_Test" localSheetId="42">#REF!</definedName>
    <definedName name="P4_Test" localSheetId="43">#REF!</definedName>
    <definedName name="P4_Test" localSheetId="44">#REF!</definedName>
    <definedName name="P4_Test" localSheetId="45">#REF!</definedName>
    <definedName name="P4_Test" localSheetId="46">#REF!</definedName>
    <definedName name="P4_Test" localSheetId="47">#REF!</definedName>
    <definedName name="P4_Test" localSheetId="48">#REF!</definedName>
    <definedName name="P4_Test" localSheetId="49">#REF!</definedName>
    <definedName name="P4_Test" localSheetId="50">#REF!</definedName>
    <definedName name="P4_Test" localSheetId="51">#REF!</definedName>
    <definedName name="P4_Test" localSheetId="52">#REF!</definedName>
    <definedName name="P4_Test" localSheetId="53">#REF!</definedName>
    <definedName name="P4_Test" localSheetId="54">#REF!</definedName>
    <definedName name="P4_Test" localSheetId="55">#REF!</definedName>
    <definedName name="P4_Test" localSheetId="56">#REF!</definedName>
    <definedName name="P4_Test" localSheetId="57">#REF!</definedName>
    <definedName name="P4_Test" localSheetId="58">#REF!</definedName>
    <definedName name="P4_Test">[13]P4!$J$283</definedName>
    <definedName name="P5_Test" localSheetId="10">#REF!</definedName>
    <definedName name="P5_Test" localSheetId="11">#REF!</definedName>
    <definedName name="P5_Test" localSheetId="12">#REF!</definedName>
    <definedName name="P5_Test" localSheetId="13">#REF!</definedName>
    <definedName name="P5_Test" localSheetId="14">#REF!</definedName>
    <definedName name="P5_Test" localSheetId="15">#REF!</definedName>
    <definedName name="P5_Test" localSheetId="16">#REF!</definedName>
    <definedName name="P5_Test" localSheetId="17">[12]P5!$J$332</definedName>
    <definedName name="P5_Test" localSheetId="18">#REF!</definedName>
    <definedName name="P5_Test" localSheetId="19">#REF!</definedName>
    <definedName name="P5_Test" localSheetId="20">#REF!</definedName>
    <definedName name="P5_Test" localSheetId="21">#REF!</definedName>
    <definedName name="P5_Test" localSheetId="22">#REF!</definedName>
    <definedName name="P5_Test" localSheetId="23">#REF!</definedName>
    <definedName name="P5_Test" localSheetId="24">#REF!</definedName>
    <definedName name="P5_Test" localSheetId="25">#REF!</definedName>
    <definedName name="P5_Test" localSheetId="26">#REF!</definedName>
    <definedName name="P5_Test" localSheetId="27">#REF!</definedName>
    <definedName name="P5_Test" localSheetId="28">#REF!</definedName>
    <definedName name="P5_Test" localSheetId="29">#REF!</definedName>
    <definedName name="P5_Test" localSheetId="30">#REF!</definedName>
    <definedName name="P5_Test" localSheetId="31">#REF!</definedName>
    <definedName name="P5_Test" localSheetId="32">#REF!</definedName>
    <definedName name="P5_Test" localSheetId="33">#REF!</definedName>
    <definedName name="P5_Test" localSheetId="34">#REF!</definedName>
    <definedName name="P5_Test" localSheetId="35">#REF!</definedName>
    <definedName name="P5_Test" localSheetId="36">#REF!</definedName>
    <definedName name="P5_Test" localSheetId="37">#REF!</definedName>
    <definedName name="P5_Test" localSheetId="38">#REF!</definedName>
    <definedName name="P5_Test" localSheetId="39">#REF!</definedName>
    <definedName name="P5_Test" localSheetId="40">#REF!</definedName>
    <definedName name="P5_Test" localSheetId="41">#REF!</definedName>
    <definedName name="P5_Test" localSheetId="42">#REF!</definedName>
    <definedName name="P5_Test" localSheetId="43">#REF!</definedName>
    <definedName name="P5_Test" localSheetId="44">#REF!</definedName>
    <definedName name="P5_Test" localSheetId="45">#REF!</definedName>
    <definedName name="P5_Test" localSheetId="46">#REF!</definedName>
    <definedName name="P5_Test" localSheetId="47">#REF!</definedName>
    <definedName name="P5_Test" localSheetId="48">#REF!</definedName>
    <definedName name="P5_Test" localSheetId="49">#REF!</definedName>
    <definedName name="P5_Test" localSheetId="50">#REF!</definedName>
    <definedName name="P5_Test" localSheetId="51">#REF!</definedName>
    <definedName name="P5_Test" localSheetId="52">#REF!</definedName>
    <definedName name="P5_Test" localSheetId="53">#REF!</definedName>
    <definedName name="P5_Test" localSheetId="54">#REF!</definedName>
    <definedName name="P5_Test" localSheetId="55">#REF!</definedName>
    <definedName name="P5_Test" localSheetId="56">#REF!</definedName>
    <definedName name="P5_Test" localSheetId="57">#REF!</definedName>
    <definedName name="P5_Test" localSheetId="58">#REF!</definedName>
    <definedName name="P5_Test">[13]P5!$J$284</definedName>
    <definedName name="PAGE1">[1]Medicine!$B$1:$K$44</definedName>
    <definedName name="PAGE2" localSheetId="17">[1]Medicine!#REF!</definedName>
    <definedName name="PAGE2" localSheetId="37">[1]Medicine!#REF!</definedName>
    <definedName name="PAGE2">[1]Medicine!#REF!</definedName>
    <definedName name="PAGE3">[1]Medicine!$Z$59:$AL$77</definedName>
    <definedName name="page6">'[7]Execsum-new'!$A$1:$G$5</definedName>
    <definedName name="page7">'[7]Execsum-new'!$P$1:$Z$4</definedName>
    <definedName name="pan" localSheetId="10">#REF!</definedName>
    <definedName name="pan" localSheetId="11">#REF!</definedName>
    <definedName name="pan" localSheetId="12">#REF!</definedName>
    <definedName name="pan" localSheetId="13">#REF!</definedName>
    <definedName name="pan" localSheetId="14">#REF!</definedName>
    <definedName name="pan" localSheetId="15">#REF!</definedName>
    <definedName name="pan" localSheetId="16">#REF!</definedName>
    <definedName name="pan" localSheetId="17">'[9]p7 CONS IS'!#REF!</definedName>
    <definedName name="pan" localSheetId="18">#REF!</definedName>
    <definedName name="pan" localSheetId="19">#REF!</definedName>
    <definedName name="pan" localSheetId="20">#REF!</definedName>
    <definedName name="pan" localSheetId="21">#REF!</definedName>
    <definedName name="pan" localSheetId="22">#REF!</definedName>
    <definedName name="pan" localSheetId="23">#REF!</definedName>
    <definedName name="pan" localSheetId="24">#REF!</definedName>
    <definedName name="pan" localSheetId="25">#REF!</definedName>
    <definedName name="pan" localSheetId="26">#REF!</definedName>
    <definedName name="pan" localSheetId="27">#REF!</definedName>
    <definedName name="pan" localSheetId="28">#REF!</definedName>
    <definedName name="pan" localSheetId="29">#REF!</definedName>
    <definedName name="pan" localSheetId="30">#REF!</definedName>
    <definedName name="pan" localSheetId="31">#REF!</definedName>
    <definedName name="pan" localSheetId="32">#REF!</definedName>
    <definedName name="pan" localSheetId="33">#REF!</definedName>
    <definedName name="pan" localSheetId="34">#REF!</definedName>
    <definedName name="pan" localSheetId="35">#REF!</definedName>
    <definedName name="pan" localSheetId="36">#REF!</definedName>
    <definedName name="pan" localSheetId="37">#REF!</definedName>
    <definedName name="pan" localSheetId="38">#REF!</definedName>
    <definedName name="pan" localSheetId="39">#REF!</definedName>
    <definedName name="pan" localSheetId="40">#REF!</definedName>
    <definedName name="pan" localSheetId="41">#REF!</definedName>
    <definedName name="pan" localSheetId="42">#REF!</definedName>
    <definedName name="pan" localSheetId="43">#REF!</definedName>
    <definedName name="pan" localSheetId="44">#REF!</definedName>
    <definedName name="pan" localSheetId="45">#REF!</definedName>
    <definedName name="pan" localSheetId="46">#REF!</definedName>
    <definedName name="pan" localSheetId="47">#REF!</definedName>
    <definedName name="pan" localSheetId="48">#REF!</definedName>
    <definedName name="pan" localSheetId="49">#REF!</definedName>
    <definedName name="pan" localSheetId="50">#REF!</definedName>
    <definedName name="pan" localSheetId="51">#REF!</definedName>
    <definedName name="pan" localSheetId="52">#REF!</definedName>
    <definedName name="pan" localSheetId="53">#REF!</definedName>
    <definedName name="pan" localSheetId="54">#REF!</definedName>
    <definedName name="pan" localSheetId="55">#REF!</definedName>
    <definedName name="pan" localSheetId="56">#REF!</definedName>
    <definedName name="pan" localSheetId="57">#REF!</definedName>
    <definedName name="pan" localSheetId="58">#REF!</definedName>
    <definedName name="pan">'[9]p7 CONS IS'!#REF!</definedName>
    <definedName name="PANDL" localSheetId="10">#REF!</definedName>
    <definedName name="PANDL" localSheetId="11">#REF!</definedName>
    <definedName name="PANDL" localSheetId="12">#REF!</definedName>
    <definedName name="PANDL" localSheetId="13">#REF!</definedName>
    <definedName name="PANDL" localSheetId="14">#REF!</definedName>
    <definedName name="PANDL" localSheetId="15">#REF!</definedName>
    <definedName name="PANDL" localSheetId="16">#REF!</definedName>
    <definedName name="PANDL" localSheetId="17">'[9]p7 CONS IS'!#REF!</definedName>
    <definedName name="PANDL" localSheetId="18">#REF!</definedName>
    <definedName name="PANDL" localSheetId="19">#REF!</definedName>
    <definedName name="PANDL" localSheetId="20">#REF!</definedName>
    <definedName name="PANDL" localSheetId="21">#REF!</definedName>
    <definedName name="PANDL" localSheetId="22">#REF!</definedName>
    <definedName name="PANDL" localSheetId="23">#REF!</definedName>
    <definedName name="PANDL" localSheetId="24">#REF!</definedName>
    <definedName name="PANDL" localSheetId="25">#REF!</definedName>
    <definedName name="PANDL" localSheetId="26">#REF!</definedName>
    <definedName name="PANDL" localSheetId="27">#REF!</definedName>
    <definedName name="PANDL" localSheetId="28">#REF!</definedName>
    <definedName name="PANDL" localSheetId="29">#REF!</definedName>
    <definedName name="PANDL" localSheetId="30">#REF!</definedName>
    <definedName name="PANDL" localSheetId="31">#REF!</definedName>
    <definedName name="PANDL" localSheetId="32">#REF!</definedName>
    <definedName name="PANDL" localSheetId="33">#REF!</definedName>
    <definedName name="PANDL" localSheetId="34">#REF!</definedName>
    <definedName name="PANDL" localSheetId="35">#REF!</definedName>
    <definedName name="PANDL" localSheetId="36">#REF!</definedName>
    <definedName name="PANDL" localSheetId="37">#REF!</definedName>
    <definedName name="PANDL" localSheetId="38">#REF!</definedName>
    <definedName name="PANDL" localSheetId="39">#REF!</definedName>
    <definedName name="PANDL" localSheetId="40">#REF!</definedName>
    <definedName name="PANDL" localSheetId="41">#REF!</definedName>
    <definedName name="PANDL" localSheetId="42">#REF!</definedName>
    <definedName name="PANDL" localSheetId="43">#REF!</definedName>
    <definedName name="PANDL" localSheetId="44">#REF!</definedName>
    <definedName name="PANDL" localSheetId="45">#REF!</definedName>
    <definedName name="PANDL" localSheetId="46">#REF!</definedName>
    <definedName name="PANDL" localSheetId="47">#REF!</definedName>
    <definedName name="PANDL" localSheetId="48">#REF!</definedName>
    <definedName name="PANDL" localSheetId="49">#REF!</definedName>
    <definedName name="PANDL" localSheetId="50">#REF!</definedName>
    <definedName name="PANDL" localSheetId="51">#REF!</definedName>
    <definedName name="PANDL" localSheetId="52">#REF!</definedName>
    <definedName name="PANDL" localSheetId="53">#REF!</definedName>
    <definedName name="PANDL" localSheetId="54">#REF!</definedName>
    <definedName name="PANDL" localSheetId="55">#REF!</definedName>
    <definedName name="PANDL" localSheetId="56">#REF!</definedName>
    <definedName name="PANDL" localSheetId="57">#REF!</definedName>
    <definedName name="PANDL" localSheetId="58">#REF!</definedName>
    <definedName name="PANDL">'[9]p7 CONS IS'!#REF!</definedName>
    <definedName name="PAYOR">'[21]CF Elims Wrksht'!$A$3:$I$57</definedName>
    <definedName name="Percent_Occupancy_ADP" localSheetId="37" hidden="1">'[22]Bed Information'!#REF!</definedName>
    <definedName name="Percent_Occupancy_ADP" hidden="1">'[22]Bed Information'!#REF!</definedName>
    <definedName name="PLROWS" localSheetId="10">#REF!</definedName>
    <definedName name="PLROWS" localSheetId="11">#REF!</definedName>
    <definedName name="PLROWS" localSheetId="12">#REF!</definedName>
    <definedName name="PLROWS" localSheetId="13">#REF!</definedName>
    <definedName name="PLROWS" localSheetId="15">#REF!</definedName>
    <definedName name="PLROWS" localSheetId="16">#REF!</definedName>
    <definedName name="PLROWS" localSheetId="17">#REF!</definedName>
    <definedName name="PLROWS" localSheetId="18">#REF!</definedName>
    <definedName name="PLROWS" localSheetId="19">#REF!</definedName>
    <definedName name="PLROWS" localSheetId="20">#REF!</definedName>
    <definedName name="PLROWS" localSheetId="21">#REF!</definedName>
    <definedName name="PLROWS" localSheetId="23">#REF!</definedName>
    <definedName name="PLROWS" localSheetId="24">#REF!</definedName>
    <definedName name="PLROWS" localSheetId="26">#REF!</definedName>
    <definedName name="PLROWS" localSheetId="27">#REF!</definedName>
    <definedName name="PLROWS" localSheetId="28">#REF!</definedName>
    <definedName name="PLROWS" localSheetId="29">#REF!</definedName>
    <definedName name="PLROWS" localSheetId="30">#REF!</definedName>
    <definedName name="PLROWS" localSheetId="31">#REF!</definedName>
    <definedName name="PLROWS" localSheetId="32">#REF!</definedName>
    <definedName name="PLROWS" localSheetId="33">#REF!</definedName>
    <definedName name="PLROWS" localSheetId="34">#REF!</definedName>
    <definedName name="PLROWS" localSheetId="35">#REF!</definedName>
    <definedName name="PLROWS" localSheetId="36">#REF!</definedName>
    <definedName name="PLROWS" localSheetId="37">#REF!</definedName>
    <definedName name="PLROWS" localSheetId="39">#REF!</definedName>
    <definedName name="PLROWS" localSheetId="40">#REF!</definedName>
    <definedName name="PLROWS" localSheetId="41">#REF!</definedName>
    <definedName name="PLROWS" localSheetId="42">#REF!</definedName>
    <definedName name="PLROWS" localSheetId="43">#REF!</definedName>
    <definedName name="PLROWS" localSheetId="44">#REF!</definedName>
    <definedName name="PLROWS" localSheetId="45">#REF!</definedName>
    <definedName name="PLROWS" localSheetId="46">#REF!</definedName>
    <definedName name="PLROWS" localSheetId="47">#REF!</definedName>
    <definedName name="PLROWS" localSheetId="48">#REF!</definedName>
    <definedName name="PLROWS" localSheetId="49">#REF!</definedName>
    <definedName name="PLROWS" localSheetId="50">#REF!</definedName>
    <definedName name="PLROWS" localSheetId="51">#REF!</definedName>
    <definedName name="PLROWS" localSheetId="52">#REF!</definedName>
    <definedName name="PLROWS" localSheetId="53">#REF!</definedName>
    <definedName name="PLROWS" localSheetId="54">#REF!</definedName>
    <definedName name="PLROWS" localSheetId="55">#REF!</definedName>
    <definedName name="PLROWS" localSheetId="56">#REF!</definedName>
    <definedName name="PLROWS" localSheetId="57">#REF!</definedName>
    <definedName name="PLROWS" localSheetId="58">#REF!</definedName>
    <definedName name="PLROWS">#REF!</definedName>
    <definedName name="PP" localSheetId="17">[15]page4!#REF!</definedName>
    <definedName name="PP">[15]page4!#REF!</definedName>
    <definedName name="PRESENT">'[23]CAS BUD V F&amp;A 89-99 DATA &amp; CHRT'!$A$4:$L$37</definedName>
    <definedName name="PRESENT2" localSheetId="17">#REF!</definedName>
    <definedName name="PRESENT2" localSheetId="37">#REF!</definedName>
    <definedName name="PRESENT2">#REF!</definedName>
    <definedName name="PRESENT3">'[24]FY98 Jan 98 EBF'!$A$2:$K$30</definedName>
    <definedName name="PRESENTATION" localSheetId="17">#REF!</definedName>
    <definedName name="PRESENTATION" localSheetId="37">#REF!</definedName>
    <definedName name="PRESENTATION">#REF!</definedName>
    <definedName name="PRINT">'[25]Level1-Summary'!$Q$16:$Q$29</definedName>
    <definedName name="_xlnm.Print_Area" localSheetId="10">'0001_Meritus'!$A$1:$I$156</definedName>
    <definedName name="_xlnm.Print_Area" localSheetId="11">'0002_UMMC'!$A$1:$I$156</definedName>
    <definedName name="_xlnm.Print_Area" localSheetId="12">'0003_UM Capital Region'!$A$1:$I$156</definedName>
    <definedName name="_xlnm.Print_Area" localSheetId="13">'0004_Holy Cross'!$A$1:$I$156</definedName>
    <definedName name="_xlnm.Print_Area" localSheetId="14">'0005_Frederick'!$A$1:$I$156</definedName>
    <definedName name="_xlnm.Print_Area" localSheetId="15">'0006_UM Harford Memorial'!$A$1:$I$156</definedName>
    <definedName name="_xlnm.Print_Area" localSheetId="16">'0008_Mercy'!$A$1:$I$156</definedName>
    <definedName name="_xlnm.Print_Area" localSheetId="17">#REF!</definedName>
    <definedName name="_xlnm.Print_Area" localSheetId="18">'0011_Saint Agnes'!$A$1:$I$156</definedName>
    <definedName name="_xlnm.Print_Area" localSheetId="19">'0012_Lifebridge Sinai'!$A$1:$I$156</definedName>
    <definedName name="_xlnm.Print_Area" localSheetId="20">'0015_MedStar Franklin Square'!$A$1:$I$156</definedName>
    <definedName name="_xlnm.Print_Area" localSheetId="21">'0016_White Oak'!$A$1:$I$156</definedName>
    <definedName name="_xlnm.Print_Area" localSheetId="22">'0017_Garrett'!$A$1:$I$161</definedName>
    <definedName name="_xlnm.Print_Area" localSheetId="23">'0018_MedStar Montgomery'!$A$1:$I$156</definedName>
    <definedName name="_xlnm.Print_Area" localSheetId="24">'0019_TidalHealth Peninsula'!$A$1:$I$156</definedName>
    <definedName name="_xlnm.Print_Area" localSheetId="25">'0022_Suburban'!$A$1:$I$156</definedName>
    <definedName name="_xlnm.Print_Area" localSheetId="26">'0023_AAMC'!$A$1:$I$156</definedName>
    <definedName name="_xlnm.Print_Area" localSheetId="27">'0024_MedStar Union Memorial'!$A$1:$I$156</definedName>
    <definedName name="_xlnm.Print_Area" localSheetId="28">'0027_UPMC Western MD'!$A$1:$I$156</definedName>
    <definedName name="_xlnm.Print_Area" localSheetId="29">'0028_MedStar St Marys'!$A$1:$I$156</definedName>
    <definedName name="_xlnm.Print_Area" localSheetId="30">'0029_JH Bayview'!$A$1:$I$156</definedName>
    <definedName name="_xlnm.Print_Area" localSheetId="31">'0030_UM Shore Chester'!$A$1:$I$156</definedName>
    <definedName name="_xlnm.Print_Area" localSheetId="32">'0032_ChristianaCare Union'!$A$1:$I$156</definedName>
    <definedName name="_xlnm.Print_Area" localSheetId="33">'0033_Carroll'!$A$1:$I$156</definedName>
    <definedName name="_xlnm.Print_Area" localSheetId="34">'0034_MedStar Harbor'!$A$1:$I$156</definedName>
    <definedName name="_xlnm.Print_Area" localSheetId="35">'0035_UM Charles Regional'!$A$1:$I$156</definedName>
    <definedName name="_xlnm.Print_Area" localSheetId="36">'0037_UM Shore Easton'!$A$1:$I$156</definedName>
    <definedName name="_xlnm.Print_Area" localSheetId="37">'0038_UMMC Midtown'!$A$1:$I$155</definedName>
    <definedName name="_xlnm.Print_Area" localSheetId="38">'0039_Calvert'!$A$1:$I$156</definedName>
    <definedName name="_xlnm.Print_Area" localSheetId="39">'0040_Lifebridge Northwest'!$A$1:$I$156</definedName>
    <definedName name="_xlnm.Print_Area" localSheetId="40">'0043_UM BWMC'!$A$1:$I$156</definedName>
    <definedName name="_xlnm.Print_Area" localSheetId="41">'0044_GBMC'!$A$1:$H$156</definedName>
    <definedName name="_xlnm.Print_Area" localSheetId="42">'0045_McCready'!$A$1:$I$156</definedName>
    <definedName name="_xlnm.Print_Area" localSheetId="43">'0048_JH Howard County'!$A$1:$I$156</definedName>
    <definedName name="_xlnm.Print_Area" localSheetId="44">'0049_UM Upper Chesapeake'!$A$1:$I$156</definedName>
    <definedName name="_xlnm.Print_Area" localSheetId="45">'0051_Doctors'!$A$1:$I$156</definedName>
    <definedName name="_xlnm.Print_Area" localSheetId="46">'0056_MedStar Good Samaritan'!$A$1:$I$156</definedName>
    <definedName name="_xlnm.Print_Area" localSheetId="47">'0057_Shady Grove'!$A$1:$I$156</definedName>
    <definedName name="_xlnm.Print_Area" localSheetId="48">'0058_UMROI'!$A$1:$I$156</definedName>
    <definedName name="_xlnm.Print_Area" localSheetId="49">'0060_Fort Washington'!$A$1:$I$156</definedName>
    <definedName name="_xlnm.Print_Area" localSheetId="50">'0061_Atlantic General'!$A$1:$I$156</definedName>
    <definedName name="_xlnm.Print_Area" localSheetId="51">'0062_MedStar Southern Maryland'!$A$1:$I$156</definedName>
    <definedName name="_xlnm.Print_Area" localSheetId="52">'0063_UM St Joseph'!$A$1:$I$156</definedName>
    <definedName name="_xlnm.Print_Area" localSheetId="53">'0064_Lifebridge Levindale'!$A$1:$H$156</definedName>
    <definedName name="_xlnm.Print_Area" localSheetId="54">'0065_Holy Cross Germantown'!$A$1:$I$156</definedName>
    <definedName name="_xlnm.Print_Area" localSheetId="55">'3029_Adventist Rehab'!$A$1:$I$156</definedName>
    <definedName name="_xlnm.Print_Area" localSheetId="56">'3300_Mt Washington Peds'!$A$1:$H$156</definedName>
    <definedName name="_xlnm.Print_Area" localSheetId="57">'4000_Sheppard Pratt'!$A$1:$I$156</definedName>
    <definedName name="_xlnm.Print_Area" localSheetId="58">'4020_McNew'!$A$1:$I$156</definedName>
    <definedName name="_xlnm.Print_Area" localSheetId="7">'Attachment II-All Hospitals'!$A$1:$K$52</definedName>
    <definedName name="_xlnm.Print_Area" localSheetId="5">'CB Table 1'!$A$1:$G$13</definedName>
    <definedName name="_xlnm.Print_Area" localSheetId="4">Figures!$A$1:$R$92</definedName>
    <definedName name="_xlnm.Print_Area" localSheetId="6">'Rate Support-Attachment I'!$A$1:$H$52</definedName>
    <definedName name="_xlnm.Print_Area">'[9]p7 CONS IS'!#REF!</definedName>
    <definedName name="_xlnm.Print_Titles" localSheetId="8">'Attachment III-All'!$1:$1</definedName>
    <definedName name="_xlnm.Print_Titles">#N/A</definedName>
    <definedName name="Print1" localSheetId="17">#REF!</definedName>
    <definedName name="Print1">#REF!</definedName>
    <definedName name="Prior_M" localSheetId="10">#REF!</definedName>
    <definedName name="Prior_M" localSheetId="11">#REF!</definedName>
    <definedName name="Prior_M" localSheetId="12">#REF!</definedName>
    <definedName name="Prior_M" localSheetId="13">#REF!</definedName>
    <definedName name="Prior_M" localSheetId="14">#REF!</definedName>
    <definedName name="Prior_M" localSheetId="15">#REF!</definedName>
    <definedName name="Prior_M" localSheetId="16">#REF!</definedName>
    <definedName name="Prior_M" localSheetId="17">'[12]Input M'!$A$4:$I$85</definedName>
    <definedName name="Prior_M" localSheetId="18">#REF!</definedName>
    <definedName name="Prior_M" localSheetId="19">#REF!</definedName>
    <definedName name="Prior_M" localSheetId="20">#REF!</definedName>
    <definedName name="Prior_M" localSheetId="21">#REF!</definedName>
    <definedName name="Prior_M" localSheetId="22">#REF!</definedName>
    <definedName name="Prior_M" localSheetId="23">#REF!</definedName>
    <definedName name="Prior_M" localSheetId="24">#REF!</definedName>
    <definedName name="Prior_M" localSheetId="25">#REF!</definedName>
    <definedName name="Prior_M" localSheetId="26">#REF!</definedName>
    <definedName name="Prior_M" localSheetId="27">#REF!</definedName>
    <definedName name="Prior_M" localSheetId="28">#REF!</definedName>
    <definedName name="Prior_M" localSheetId="29">#REF!</definedName>
    <definedName name="Prior_M" localSheetId="30">#REF!</definedName>
    <definedName name="Prior_M" localSheetId="31">#REF!</definedName>
    <definedName name="Prior_M" localSheetId="32">#REF!</definedName>
    <definedName name="Prior_M" localSheetId="33">#REF!</definedName>
    <definedName name="Prior_M" localSheetId="34">#REF!</definedName>
    <definedName name="Prior_M" localSheetId="35">#REF!</definedName>
    <definedName name="Prior_M" localSheetId="36">#REF!</definedName>
    <definedName name="Prior_M" localSheetId="37">#REF!</definedName>
    <definedName name="Prior_M" localSheetId="38">#REF!</definedName>
    <definedName name="Prior_M" localSheetId="39">#REF!</definedName>
    <definedName name="Prior_M" localSheetId="40">#REF!</definedName>
    <definedName name="Prior_M" localSheetId="41">#REF!</definedName>
    <definedName name="Prior_M" localSheetId="42">#REF!</definedName>
    <definedName name="Prior_M" localSheetId="43">#REF!</definedName>
    <definedName name="Prior_M" localSheetId="44">#REF!</definedName>
    <definedName name="Prior_M" localSheetId="45">#REF!</definedName>
    <definedName name="Prior_M" localSheetId="46">#REF!</definedName>
    <definedName name="Prior_M" localSheetId="47">#REF!</definedName>
    <definedName name="Prior_M" localSheetId="48">#REF!</definedName>
    <definedName name="Prior_M" localSheetId="49">#REF!</definedName>
    <definedName name="Prior_M" localSheetId="50">#REF!</definedName>
    <definedName name="Prior_M" localSheetId="51">#REF!</definedName>
    <definedName name="Prior_M" localSheetId="52">#REF!</definedName>
    <definedName name="Prior_M" localSheetId="53">#REF!</definedName>
    <definedName name="Prior_M" localSheetId="54">#REF!</definedName>
    <definedName name="Prior_M" localSheetId="55">#REF!</definedName>
    <definedName name="Prior_M" localSheetId="56">#REF!</definedName>
    <definedName name="Prior_M" localSheetId="57">#REF!</definedName>
    <definedName name="Prior_M" localSheetId="58">#REF!</definedName>
    <definedName name="Prior_M">'[13]Input M'!$A$4:$I$85</definedName>
    <definedName name="Prior_TB" localSheetId="10">#REF!</definedName>
    <definedName name="Prior_TB" localSheetId="11">#REF!</definedName>
    <definedName name="Prior_TB" localSheetId="12">#REF!</definedName>
    <definedName name="Prior_TB" localSheetId="13">#REF!</definedName>
    <definedName name="Prior_TB" localSheetId="14">#REF!</definedName>
    <definedName name="Prior_TB" localSheetId="15">#REF!</definedName>
    <definedName name="Prior_TB" localSheetId="16">#REF!</definedName>
    <definedName name="Prior_TB" localSheetId="17">'[12]Input TB'!$B$4:$CV$133</definedName>
    <definedName name="Prior_TB" localSheetId="18">#REF!</definedName>
    <definedName name="Prior_TB" localSheetId="19">#REF!</definedName>
    <definedName name="Prior_TB" localSheetId="20">#REF!</definedName>
    <definedName name="Prior_TB" localSheetId="21">#REF!</definedName>
    <definedName name="Prior_TB" localSheetId="22">#REF!</definedName>
    <definedName name="Prior_TB" localSheetId="23">#REF!</definedName>
    <definedName name="Prior_TB" localSheetId="24">#REF!</definedName>
    <definedName name="Prior_TB" localSheetId="25">#REF!</definedName>
    <definedName name="Prior_TB" localSheetId="26">#REF!</definedName>
    <definedName name="Prior_TB" localSheetId="27">#REF!</definedName>
    <definedName name="Prior_TB" localSheetId="28">#REF!</definedName>
    <definedName name="Prior_TB" localSheetId="29">#REF!</definedName>
    <definedName name="Prior_TB" localSheetId="30">#REF!</definedName>
    <definedName name="Prior_TB" localSheetId="31">#REF!</definedName>
    <definedName name="Prior_TB" localSheetId="32">#REF!</definedName>
    <definedName name="Prior_TB" localSheetId="33">#REF!</definedName>
    <definedName name="Prior_TB" localSheetId="34">#REF!</definedName>
    <definedName name="Prior_TB" localSheetId="35">#REF!</definedName>
    <definedName name="Prior_TB" localSheetId="36">#REF!</definedName>
    <definedName name="Prior_TB" localSheetId="37">#REF!</definedName>
    <definedName name="Prior_TB" localSheetId="38">#REF!</definedName>
    <definedName name="Prior_TB" localSheetId="39">#REF!</definedName>
    <definedName name="Prior_TB" localSheetId="40">#REF!</definedName>
    <definedName name="Prior_TB" localSheetId="41">#REF!</definedName>
    <definedName name="Prior_TB" localSheetId="42">#REF!</definedName>
    <definedName name="Prior_TB" localSheetId="43">#REF!</definedName>
    <definedName name="Prior_TB" localSheetId="44">#REF!</definedName>
    <definedName name="Prior_TB" localSheetId="45">#REF!</definedName>
    <definedName name="Prior_TB" localSheetId="46">#REF!</definedName>
    <definedName name="Prior_TB" localSheetId="47">#REF!</definedName>
    <definedName name="Prior_TB" localSheetId="48">#REF!</definedName>
    <definedName name="Prior_TB" localSheetId="49">#REF!</definedName>
    <definedName name="Prior_TB" localSheetId="50">#REF!</definedName>
    <definedName name="Prior_TB" localSheetId="51">#REF!</definedName>
    <definedName name="Prior_TB" localSheetId="52">#REF!</definedName>
    <definedName name="Prior_TB" localSheetId="53">#REF!</definedName>
    <definedName name="Prior_TB" localSheetId="54">#REF!</definedName>
    <definedName name="Prior_TB" localSheetId="55">#REF!</definedName>
    <definedName name="Prior_TB" localSheetId="56">#REF!</definedName>
    <definedName name="Prior_TB" localSheetId="57">#REF!</definedName>
    <definedName name="Prior_TB" localSheetId="58">#REF!</definedName>
    <definedName name="Prior_TB">'[13]Input TB'!$B$4:$CV$133</definedName>
    <definedName name="prior_ytd_act_undefined" localSheetId="17">#REF!</definedName>
    <definedName name="prior_ytd_act_undefined" localSheetId="37">#REF!</definedName>
    <definedName name="prior_ytd_act_undefined">#REF!</definedName>
    <definedName name="Psych?" localSheetId="10">#REF!</definedName>
    <definedName name="Psych?" localSheetId="11">#REF!</definedName>
    <definedName name="Psych?" localSheetId="12">#REF!</definedName>
    <definedName name="Psych?" localSheetId="13">#REF!</definedName>
    <definedName name="Psych?" localSheetId="14">#REF!</definedName>
    <definedName name="Psych?" localSheetId="15">#REF!</definedName>
    <definedName name="Psych?" localSheetId="16">#REF!</definedName>
    <definedName name="Psych?" localSheetId="17">'[12]Gen Info'!$B$18</definedName>
    <definedName name="Psych?" localSheetId="18">#REF!</definedName>
    <definedName name="Psych?" localSheetId="19">#REF!</definedName>
    <definedName name="Psych?" localSheetId="20">#REF!</definedName>
    <definedName name="Psych?" localSheetId="21">#REF!</definedName>
    <definedName name="Psych?" localSheetId="22">#REF!</definedName>
    <definedName name="Psych?" localSheetId="23">#REF!</definedName>
    <definedName name="Psych?" localSheetId="24">#REF!</definedName>
    <definedName name="Psych?" localSheetId="25">#REF!</definedName>
    <definedName name="Psych?" localSheetId="26">#REF!</definedName>
    <definedName name="Psych?" localSheetId="27">#REF!</definedName>
    <definedName name="Psych?" localSheetId="28">#REF!</definedName>
    <definedName name="Psych?" localSheetId="29">#REF!</definedName>
    <definedName name="Psych?" localSheetId="30">#REF!</definedName>
    <definedName name="Psych?" localSheetId="31">#REF!</definedName>
    <definedName name="Psych?" localSheetId="32">#REF!</definedName>
    <definedName name="Psych?" localSheetId="33">#REF!</definedName>
    <definedName name="Psych?" localSheetId="34">#REF!</definedName>
    <definedName name="Psych?" localSheetId="35">#REF!</definedName>
    <definedName name="Psych?" localSheetId="36">#REF!</definedName>
    <definedName name="Psych?" localSheetId="37">#REF!</definedName>
    <definedName name="Psych?" localSheetId="38">#REF!</definedName>
    <definedName name="Psych?" localSheetId="39">#REF!</definedName>
    <definedName name="Psych?" localSheetId="40">#REF!</definedName>
    <definedName name="Psych?" localSheetId="41">#REF!</definedName>
    <definedName name="Psych?" localSheetId="42">#REF!</definedName>
    <definedName name="Psych?" localSheetId="43">#REF!</definedName>
    <definedName name="Psych?" localSheetId="44">#REF!</definedName>
    <definedName name="Psych?" localSheetId="45">#REF!</definedName>
    <definedName name="Psych?" localSheetId="46">#REF!</definedName>
    <definedName name="Psych?" localSheetId="47">#REF!</definedName>
    <definedName name="Psych?" localSheetId="48">#REF!</definedName>
    <definedName name="Psych?" localSheetId="49">#REF!</definedName>
    <definedName name="Psych?" localSheetId="50">#REF!</definedName>
    <definedName name="Psych?" localSheetId="51">#REF!</definedName>
    <definedName name="Psych?" localSheetId="52">#REF!</definedName>
    <definedName name="Psych?" localSheetId="53">#REF!</definedName>
    <definedName name="Psych?" localSheetId="54">#REF!</definedName>
    <definedName name="Psych?" localSheetId="55">#REF!</definedName>
    <definedName name="Psych?" localSheetId="56">#REF!</definedName>
    <definedName name="Psych?" localSheetId="57">#REF!</definedName>
    <definedName name="Psych?" localSheetId="58">#REF!</definedName>
    <definedName name="Psych?">'[26]Gen Info'!$B$17</definedName>
    <definedName name="PY_M" localSheetId="10">#REF!</definedName>
    <definedName name="PY_M" localSheetId="11">#REF!</definedName>
    <definedName name="PY_M" localSheetId="12">#REF!</definedName>
    <definedName name="PY_M" localSheetId="13">#REF!</definedName>
    <definedName name="PY_M" localSheetId="14">#REF!</definedName>
    <definedName name="PY_M" localSheetId="15">#REF!</definedName>
    <definedName name="PY_M" localSheetId="16">#REF!</definedName>
    <definedName name="PY_M" localSheetId="17">[12]PY_M!$A$4:$AP$163</definedName>
    <definedName name="PY_M" localSheetId="18">#REF!</definedName>
    <definedName name="PY_M" localSheetId="19">#REF!</definedName>
    <definedName name="PY_M" localSheetId="20">#REF!</definedName>
    <definedName name="PY_M" localSheetId="21">#REF!</definedName>
    <definedName name="PY_M" localSheetId="22">#REF!</definedName>
    <definedName name="PY_M" localSheetId="23">#REF!</definedName>
    <definedName name="PY_M" localSheetId="24">#REF!</definedName>
    <definedName name="PY_M" localSheetId="25">#REF!</definedName>
    <definedName name="PY_M" localSheetId="26">#REF!</definedName>
    <definedName name="PY_M" localSheetId="27">#REF!</definedName>
    <definedName name="PY_M" localSheetId="28">#REF!</definedName>
    <definedName name="PY_M" localSheetId="29">#REF!</definedName>
    <definedName name="PY_M" localSheetId="30">#REF!</definedName>
    <definedName name="PY_M" localSheetId="31">#REF!</definedName>
    <definedName name="PY_M" localSheetId="32">#REF!</definedName>
    <definedName name="PY_M" localSheetId="33">#REF!</definedName>
    <definedName name="PY_M" localSheetId="34">#REF!</definedName>
    <definedName name="PY_M" localSheetId="35">#REF!</definedName>
    <definedName name="PY_M" localSheetId="36">#REF!</definedName>
    <definedName name="PY_M" localSheetId="37">#REF!</definedName>
    <definedName name="PY_M" localSheetId="38">#REF!</definedName>
    <definedName name="PY_M" localSheetId="39">#REF!</definedName>
    <definedName name="PY_M" localSheetId="40">#REF!</definedName>
    <definedName name="PY_M" localSheetId="41">#REF!</definedName>
    <definedName name="PY_M" localSheetId="42">#REF!</definedName>
    <definedName name="PY_M" localSheetId="43">#REF!</definedName>
    <definedName name="PY_M" localSheetId="44">#REF!</definedName>
    <definedName name="PY_M" localSheetId="45">#REF!</definedName>
    <definedName name="PY_M" localSheetId="46">#REF!</definedName>
    <definedName name="PY_M" localSheetId="47">#REF!</definedName>
    <definedName name="PY_M" localSheetId="48">#REF!</definedName>
    <definedName name="PY_M" localSheetId="49">#REF!</definedName>
    <definedName name="PY_M" localSheetId="50">#REF!</definedName>
    <definedName name="PY_M" localSheetId="51">#REF!</definedName>
    <definedName name="PY_M" localSheetId="52">#REF!</definedName>
    <definedName name="PY_M" localSheetId="53">#REF!</definedName>
    <definedName name="PY_M" localSheetId="54">#REF!</definedName>
    <definedName name="PY_M" localSheetId="55">#REF!</definedName>
    <definedName name="PY_M" localSheetId="56">#REF!</definedName>
    <definedName name="PY_M" localSheetId="57">#REF!</definedName>
    <definedName name="PY_M" localSheetId="58">#REF!</definedName>
    <definedName name="PY_M">[13]PY_M!$A$4:$AP$106</definedName>
    <definedName name="RA_S" localSheetId="17">#REF!</definedName>
    <definedName name="RA_S" localSheetId="37">#REF!</definedName>
    <definedName name="RA_S">#REF!</definedName>
    <definedName name="RAT_Schedule" localSheetId="17">#REF!</definedName>
    <definedName name="RAT_Schedule">#REF!</definedName>
    <definedName name="RAT_Test" localSheetId="17">#REF!</definedName>
    <definedName name="RAT_Test">#REF!</definedName>
    <definedName name="Rate_Realignment" localSheetId="10">#REF!</definedName>
    <definedName name="Rate_Realignment" localSheetId="11">#REF!</definedName>
    <definedName name="Rate_Realignment" localSheetId="12">#REF!</definedName>
    <definedName name="Rate_Realignment" localSheetId="13">#REF!</definedName>
    <definedName name="Rate_Realignment" localSheetId="15">#REF!</definedName>
    <definedName name="Rate_Realignment" localSheetId="16">#REF!</definedName>
    <definedName name="Rate_Realignment" localSheetId="17">#REF!</definedName>
    <definedName name="Rate_Realignment" localSheetId="18">#REF!</definedName>
    <definedName name="Rate_Realignment" localSheetId="19">#REF!</definedName>
    <definedName name="Rate_Realignment" localSheetId="20">#REF!</definedName>
    <definedName name="Rate_Realignment" localSheetId="21">#REF!</definedName>
    <definedName name="Rate_Realignment" localSheetId="23">#REF!</definedName>
    <definedName name="Rate_Realignment" localSheetId="24">#REF!</definedName>
    <definedName name="Rate_Realignment" localSheetId="26">#REF!</definedName>
    <definedName name="Rate_Realignment" localSheetId="27">#REF!</definedName>
    <definedName name="Rate_Realignment" localSheetId="28">#REF!</definedName>
    <definedName name="Rate_Realignment" localSheetId="29">#REF!</definedName>
    <definedName name="Rate_Realignment" localSheetId="30">#REF!</definedName>
    <definedName name="Rate_Realignment" localSheetId="31">#REF!</definedName>
    <definedName name="Rate_Realignment" localSheetId="32">#REF!</definedName>
    <definedName name="Rate_Realignment" localSheetId="33">#REF!</definedName>
    <definedName name="Rate_Realignment" localSheetId="34">#REF!</definedName>
    <definedName name="Rate_Realignment" localSheetId="35">#REF!</definedName>
    <definedName name="Rate_Realignment" localSheetId="36">#REF!</definedName>
    <definedName name="Rate_Realignment" localSheetId="37">#REF!</definedName>
    <definedName name="Rate_Realignment" localSheetId="39">#REF!</definedName>
    <definedName name="Rate_Realignment" localSheetId="40">#REF!</definedName>
    <definedName name="Rate_Realignment" localSheetId="41">#REF!</definedName>
    <definedName name="Rate_Realignment" localSheetId="42">#REF!</definedName>
    <definedName name="Rate_Realignment" localSheetId="43">#REF!</definedName>
    <definedName name="Rate_Realignment" localSheetId="44">#REF!</definedName>
    <definedName name="Rate_Realignment" localSheetId="45">#REF!</definedName>
    <definedName name="Rate_Realignment" localSheetId="46">#REF!</definedName>
    <definedName name="Rate_Realignment" localSheetId="47">#REF!</definedName>
    <definedName name="Rate_Realignment" localSheetId="48">#REF!</definedName>
    <definedName name="Rate_Realignment" localSheetId="49">#REF!</definedName>
    <definedName name="Rate_Realignment" localSheetId="50">#REF!</definedName>
    <definedName name="Rate_Realignment" localSheetId="51">#REF!</definedName>
    <definedName name="Rate_Realignment" localSheetId="52">#REF!</definedName>
    <definedName name="Rate_Realignment" localSheetId="53">#REF!</definedName>
    <definedName name="Rate_Realignment" localSheetId="54">#REF!</definedName>
    <definedName name="Rate_Realignment" localSheetId="55">#REF!</definedName>
    <definedName name="Rate_Realignment" localSheetId="56">#REF!</definedName>
    <definedName name="Rate_Realignment" localSheetId="57">#REF!</definedName>
    <definedName name="Rate_Realignment" localSheetId="58">#REF!</definedName>
    <definedName name="Rate_Realignment">#REF!</definedName>
    <definedName name="re" localSheetId="17">#REF!</definedName>
    <definedName name="re">#REF!</definedName>
    <definedName name="rere" localSheetId="17">#REF!</definedName>
    <definedName name="rere">#REF!</definedName>
    <definedName name="RNAdj" localSheetId="10">#REF!</definedName>
    <definedName name="RNAdj" localSheetId="11">#REF!</definedName>
    <definedName name="RNAdj" localSheetId="12">#REF!</definedName>
    <definedName name="RNAdj" localSheetId="13">#REF!</definedName>
    <definedName name="RNAdj" localSheetId="14">#REF!</definedName>
    <definedName name="RNAdj" localSheetId="15">#REF!</definedName>
    <definedName name="RNAdj" localSheetId="16">#REF!</definedName>
    <definedName name="RNAdj" localSheetId="17">[27]RR!#REF!</definedName>
    <definedName name="RNAdj" localSheetId="18">#REF!</definedName>
    <definedName name="RNAdj" localSheetId="19">#REF!</definedName>
    <definedName name="RNAdj" localSheetId="20">#REF!</definedName>
    <definedName name="RNAdj" localSheetId="21">#REF!</definedName>
    <definedName name="RNAdj" localSheetId="22">#REF!</definedName>
    <definedName name="RNAdj" localSheetId="23">#REF!</definedName>
    <definedName name="RNAdj" localSheetId="24">#REF!</definedName>
    <definedName name="RNAdj" localSheetId="25">#REF!</definedName>
    <definedName name="RNAdj" localSheetId="26">#REF!</definedName>
    <definedName name="RNAdj" localSheetId="27">#REF!</definedName>
    <definedName name="RNAdj" localSheetId="28">#REF!</definedName>
    <definedName name="RNAdj" localSheetId="29">#REF!</definedName>
    <definedName name="RNAdj" localSheetId="30">#REF!</definedName>
    <definedName name="RNAdj" localSheetId="31">#REF!</definedName>
    <definedName name="RNAdj" localSheetId="32">#REF!</definedName>
    <definedName name="RNAdj" localSheetId="33">#REF!</definedName>
    <definedName name="RNAdj" localSheetId="34">#REF!</definedName>
    <definedName name="RNAdj" localSheetId="35">#REF!</definedName>
    <definedName name="RNAdj" localSheetId="36">#REF!</definedName>
    <definedName name="RNAdj" localSheetId="37">#REF!</definedName>
    <definedName name="RNAdj" localSheetId="38">#REF!</definedName>
    <definedName name="RNAdj" localSheetId="39">#REF!</definedName>
    <definedName name="RNAdj" localSheetId="40">#REF!</definedName>
    <definedName name="RNAdj" localSheetId="41">#REF!</definedName>
    <definedName name="RNAdj" localSheetId="42">#REF!</definedName>
    <definedName name="RNAdj" localSheetId="43">#REF!</definedName>
    <definedName name="RNAdj" localSheetId="44">#REF!</definedName>
    <definedName name="RNAdj" localSheetId="45">#REF!</definedName>
    <definedName name="RNAdj" localSheetId="46">#REF!</definedName>
    <definedName name="RNAdj" localSheetId="47">#REF!</definedName>
    <definedName name="RNAdj" localSheetId="48">#REF!</definedName>
    <definedName name="RNAdj" localSheetId="49">#REF!</definedName>
    <definedName name="RNAdj" localSheetId="50">#REF!</definedName>
    <definedName name="RNAdj" localSheetId="51">#REF!</definedName>
    <definedName name="RNAdj" localSheetId="52">#REF!</definedName>
    <definedName name="RNAdj" localSheetId="53">#REF!</definedName>
    <definedName name="RNAdj" localSheetId="54">#REF!</definedName>
    <definedName name="RNAdj" localSheetId="55">#REF!</definedName>
    <definedName name="RNAdj" localSheetId="56">#REF!</definedName>
    <definedName name="RNAdj" localSheetId="57">#REF!</definedName>
    <definedName name="RNAdj" localSheetId="58">#REF!</definedName>
    <definedName name="RNAdj">[27]RR!#REF!</definedName>
    <definedName name="RoutineSpread" localSheetId="10">#REF!</definedName>
    <definedName name="RoutineSpread" localSheetId="11">#REF!</definedName>
    <definedName name="RoutineSpread" localSheetId="12">#REF!</definedName>
    <definedName name="RoutineSpread" localSheetId="13">#REF!</definedName>
    <definedName name="RoutineSpread" localSheetId="14">#REF!</definedName>
    <definedName name="RoutineSpread" localSheetId="15">#REF!</definedName>
    <definedName name="RoutineSpread" localSheetId="16">#REF!</definedName>
    <definedName name="RoutineSpread" localSheetId="17">[27]RR!#REF!</definedName>
    <definedName name="RoutineSpread" localSheetId="18">#REF!</definedName>
    <definedName name="RoutineSpread" localSheetId="19">#REF!</definedName>
    <definedName name="RoutineSpread" localSheetId="20">#REF!</definedName>
    <definedName name="RoutineSpread" localSheetId="21">#REF!</definedName>
    <definedName name="RoutineSpread" localSheetId="22">#REF!</definedName>
    <definedName name="RoutineSpread" localSheetId="23">#REF!</definedName>
    <definedName name="RoutineSpread" localSheetId="24">#REF!</definedName>
    <definedName name="RoutineSpread" localSheetId="25">#REF!</definedName>
    <definedName name="RoutineSpread" localSheetId="26">#REF!</definedName>
    <definedName name="RoutineSpread" localSheetId="27">#REF!</definedName>
    <definedName name="RoutineSpread" localSheetId="28">#REF!</definedName>
    <definedName name="RoutineSpread" localSheetId="29">#REF!</definedName>
    <definedName name="RoutineSpread" localSheetId="30">#REF!</definedName>
    <definedName name="RoutineSpread" localSheetId="31">#REF!</definedName>
    <definedName name="RoutineSpread" localSheetId="32">#REF!</definedName>
    <definedName name="RoutineSpread" localSheetId="33">#REF!</definedName>
    <definedName name="RoutineSpread" localSheetId="34">#REF!</definedName>
    <definedName name="RoutineSpread" localSheetId="35">#REF!</definedName>
    <definedName name="RoutineSpread" localSheetId="36">#REF!</definedName>
    <definedName name="RoutineSpread" localSheetId="37">#REF!</definedName>
    <definedName name="RoutineSpread" localSheetId="38">#REF!</definedName>
    <definedName name="RoutineSpread" localSheetId="39">#REF!</definedName>
    <definedName name="RoutineSpread" localSheetId="40">#REF!</definedName>
    <definedName name="RoutineSpread" localSheetId="41">#REF!</definedName>
    <definedName name="RoutineSpread" localSheetId="42">#REF!</definedName>
    <definedName name="RoutineSpread" localSheetId="43">#REF!</definedName>
    <definedName name="RoutineSpread" localSheetId="44">#REF!</definedName>
    <definedName name="RoutineSpread" localSheetId="45">#REF!</definedName>
    <definedName name="RoutineSpread" localSheetId="46">#REF!</definedName>
    <definedName name="RoutineSpread" localSheetId="47">#REF!</definedName>
    <definedName name="RoutineSpread" localSheetId="48">#REF!</definedName>
    <definedName name="RoutineSpread" localSheetId="49">#REF!</definedName>
    <definedName name="RoutineSpread" localSheetId="50">#REF!</definedName>
    <definedName name="RoutineSpread" localSheetId="51">#REF!</definedName>
    <definedName name="RoutineSpread" localSheetId="52">#REF!</definedName>
    <definedName name="RoutineSpread" localSheetId="53">#REF!</definedName>
    <definedName name="RoutineSpread" localSheetId="54">#REF!</definedName>
    <definedName name="RoutineSpread" localSheetId="55">#REF!</definedName>
    <definedName name="RoutineSpread" localSheetId="56">#REF!</definedName>
    <definedName name="RoutineSpread" localSheetId="57">#REF!</definedName>
    <definedName name="RoutineSpread" localSheetId="58">#REF!</definedName>
    <definedName name="RoutineSpread">[27]RR!#REF!</definedName>
    <definedName name="RR_1" localSheetId="10">#REF!</definedName>
    <definedName name="RR_1" localSheetId="11">#REF!</definedName>
    <definedName name="RR_1" localSheetId="12">#REF!</definedName>
    <definedName name="RR_1" localSheetId="13">#REF!</definedName>
    <definedName name="RR_1" localSheetId="15">#REF!</definedName>
    <definedName name="RR_1" localSheetId="16">#REF!</definedName>
    <definedName name="RR_1" localSheetId="17">#REF!</definedName>
    <definedName name="RR_1" localSheetId="18">#REF!</definedName>
    <definedName name="RR_1" localSheetId="19">#REF!</definedName>
    <definedName name="RR_1" localSheetId="20">#REF!</definedName>
    <definedName name="RR_1" localSheetId="21">#REF!</definedName>
    <definedName name="RR_1" localSheetId="23">#REF!</definedName>
    <definedName name="RR_1" localSheetId="24">#REF!</definedName>
    <definedName name="RR_1" localSheetId="26">#REF!</definedName>
    <definedName name="RR_1" localSheetId="27">#REF!</definedName>
    <definedName name="RR_1" localSheetId="28">#REF!</definedName>
    <definedName name="RR_1" localSheetId="29">#REF!</definedName>
    <definedName name="RR_1" localSheetId="30">#REF!</definedName>
    <definedName name="RR_1" localSheetId="31">#REF!</definedName>
    <definedName name="RR_1" localSheetId="32">#REF!</definedName>
    <definedName name="RR_1" localSheetId="33">#REF!</definedName>
    <definedName name="RR_1" localSheetId="34">#REF!</definedName>
    <definedName name="RR_1" localSheetId="35">#REF!</definedName>
    <definedName name="RR_1" localSheetId="36">#REF!</definedName>
    <definedName name="RR_1" localSheetId="37">#REF!</definedName>
    <definedName name="RR_1" localSheetId="39">#REF!</definedName>
    <definedName name="RR_1" localSheetId="40">#REF!</definedName>
    <definedName name="RR_1" localSheetId="41">#REF!</definedName>
    <definedName name="RR_1" localSheetId="42">#REF!</definedName>
    <definedName name="RR_1" localSheetId="43">#REF!</definedName>
    <definedName name="RR_1" localSheetId="44">#REF!</definedName>
    <definedName name="RR_1" localSheetId="45">#REF!</definedName>
    <definedName name="RR_1" localSheetId="46">#REF!</definedName>
    <definedName name="RR_1" localSheetId="47">#REF!</definedName>
    <definedName name="RR_1" localSheetId="48">#REF!</definedName>
    <definedName name="RR_1" localSheetId="49">#REF!</definedName>
    <definedName name="RR_1" localSheetId="50">#REF!</definedName>
    <definedName name="RR_1" localSheetId="51">#REF!</definedName>
    <definedName name="RR_1" localSheetId="52">#REF!</definedName>
    <definedName name="RR_1" localSheetId="53">#REF!</definedName>
    <definedName name="RR_1" localSheetId="54">#REF!</definedName>
    <definedName name="RR_1" localSheetId="55">#REF!</definedName>
    <definedName name="RR_1" localSheetId="56">#REF!</definedName>
    <definedName name="RR_1" localSheetId="57">#REF!</definedName>
    <definedName name="RR_1" localSheetId="58">#REF!</definedName>
    <definedName name="RR_1">#REF!</definedName>
    <definedName name="RR_2" localSheetId="10">#REF!</definedName>
    <definedName name="RR_2" localSheetId="11">#REF!</definedName>
    <definedName name="RR_2" localSheetId="12">#REF!</definedName>
    <definedName name="RR_2" localSheetId="13">#REF!</definedName>
    <definedName name="RR_2" localSheetId="15">#REF!</definedName>
    <definedName name="RR_2" localSheetId="16">#REF!</definedName>
    <definedName name="RR_2" localSheetId="17">#REF!</definedName>
    <definedName name="RR_2" localSheetId="18">#REF!</definedName>
    <definedName name="RR_2" localSheetId="19">#REF!</definedName>
    <definedName name="RR_2" localSheetId="20">#REF!</definedName>
    <definedName name="RR_2" localSheetId="21">#REF!</definedName>
    <definedName name="RR_2" localSheetId="23">#REF!</definedName>
    <definedName name="RR_2" localSheetId="24">#REF!</definedName>
    <definedName name="RR_2" localSheetId="26">#REF!</definedName>
    <definedName name="RR_2" localSheetId="27">#REF!</definedName>
    <definedName name="RR_2" localSheetId="28">#REF!</definedName>
    <definedName name="RR_2" localSheetId="29">#REF!</definedName>
    <definedName name="RR_2" localSheetId="30">#REF!</definedName>
    <definedName name="RR_2" localSheetId="31">#REF!</definedName>
    <definedName name="RR_2" localSheetId="32">#REF!</definedName>
    <definedName name="RR_2" localSheetId="33">#REF!</definedName>
    <definedName name="RR_2" localSheetId="34">#REF!</definedName>
    <definedName name="RR_2" localSheetId="35">#REF!</definedName>
    <definedName name="RR_2" localSheetId="36">#REF!</definedName>
    <definedName name="RR_2" localSheetId="37">#REF!</definedName>
    <definedName name="RR_2" localSheetId="39">#REF!</definedName>
    <definedName name="RR_2" localSheetId="40">#REF!</definedName>
    <definedName name="RR_2" localSheetId="41">#REF!</definedName>
    <definedName name="RR_2" localSheetId="42">#REF!</definedName>
    <definedName name="RR_2" localSheetId="43">#REF!</definedName>
    <definedName name="RR_2" localSheetId="44">#REF!</definedName>
    <definedName name="RR_2" localSheetId="45">#REF!</definedName>
    <definedName name="RR_2" localSheetId="46">#REF!</definedName>
    <definedName name="RR_2" localSheetId="47">#REF!</definedName>
    <definedName name="RR_2" localSheetId="48">#REF!</definedName>
    <definedName name="RR_2" localSheetId="49">#REF!</definedName>
    <definedName name="RR_2" localSheetId="50">#REF!</definedName>
    <definedName name="RR_2" localSheetId="51">#REF!</definedName>
    <definedName name="RR_2" localSheetId="52">#REF!</definedName>
    <definedName name="RR_2" localSheetId="53">#REF!</definedName>
    <definedName name="RR_2" localSheetId="54">#REF!</definedName>
    <definedName name="RR_2" localSheetId="55">#REF!</definedName>
    <definedName name="RR_2" localSheetId="56">#REF!</definedName>
    <definedName name="RR_2" localSheetId="57">#REF!</definedName>
    <definedName name="RR_2" localSheetId="58">#REF!</definedName>
    <definedName name="RR_2">#REF!</definedName>
    <definedName name="RRAdjustor" localSheetId="10">#REF!</definedName>
    <definedName name="RRAdjustor" localSheetId="11">#REF!</definedName>
    <definedName name="RRAdjustor" localSheetId="12">#REF!</definedName>
    <definedName name="RRAdjustor" localSheetId="13">#REF!</definedName>
    <definedName name="RRAdjustor" localSheetId="15">#REF!</definedName>
    <definedName name="RRAdjustor" localSheetId="16">#REF!</definedName>
    <definedName name="RRAdjustor" localSheetId="17">#REF!</definedName>
    <definedName name="RRAdjustor" localSheetId="18">#REF!</definedName>
    <definedName name="RRAdjustor" localSheetId="19">#REF!</definedName>
    <definedName name="RRAdjustor" localSheetId="20">#REF!</definedName>
    <definedName name="RRAdjustor" localSheetId="21">#REF!</definedName>
    <definedName name="RRAdjustor" localSheetId="23">#REF!</definedName>
    <definedName name="RRAdjustor" localSheetId="24">#REF!</definedName>
    <definedName name="RRAdjustor" localSheetId="26">#REF!</definedName>
    <definedName name="RRAdjustor" localSheetId="27">#REF!</definedName>
    <definedName name="RRAdjustor" localSheetId="28">#REF!</definedName>
    <definedName name="RRAdjustor" localSheetId="29">#REF!</definedName>
    <definedName name="RRAdjustor" localSheetId="30">#REF!</definedName>
    <definedName name="RRAdjustor" localSheetId="31">#REF!</definedName>
    <definedName name="RRAdjustor" localSheetId="32">#REF!</definedName>
    <definedName name="RRAdjustor" localSheetId="33">#REF!</definedName>
    <definedName name="RRAdjustor" localSheetId="34">#REF!</definedName>
    <definedName name="RRAdjustor" localSheetId="35">#REF!</definedName>
    <definedName name="RRAdjustor" localSheetId="36">#REF!</definedName>
    <definedName name="RRAdjustor" localSheetId="37">#REF!</definedName>
    <definedName name="RRAdjustor" localSheetId="39">#REF!</definedName>
    <definedName name="RRAdjustor" localSheetId="40">#REF!</definedName>
    <definedName name="RRAdjustor" localSheetId="41">#REF!</definedName>
    <definedName name="RRAdjustor" localSheetId="42">#REF!</definedName>
    <definedName name="RRAdjustor" localSheetId="43">#REF!</definedName>
    <definedName name="RRAdjustor" localSheetId="44">#REF!</definedName>
    <definedName name="RRAdjustor" localSheetId="45">#REF!</definedName>
    <definedName name="RRAdjustor" localSheetId="46">#REF!</definedName>
    <definedName name="RRAdjustor" localSheetId="47">#REF!</definedName>
    <definedName name="RRAdjustor" localSheetId="48">#REF!</definedName>
    <definedName name="RRAdjustor" localSheetId="49">#REF!</definedName>
    <definedName name="RRAdjustor" localSheetId="50">#REF!</definedName>
    <definedName name="RRAdjustor" localSheetId="51">#REF!</definedName>
    <definedName name="RRAdjustor" localSheetId="52">#REF!</definedName>
    <definedName name="RRAdjustor" localSheetId="53">#REF!</definedName>
    <definedName name="RRAdjustor" localSheetId="54">#REF!</definedName>
    <definedName name="RRAdjustor" localSheetId="55">#REF!</definedName>
    <definedName name="RRAdjustor" localSheetId="56">#REF!</definedName>
    <definedName name="RRAdjustor" localSheetId="57">#REF!</definedName>
    <definedName name="RRAdjustor" localSheetId="58">#REF!</definedName>
    <definedName name="RRAdjustor">#REF!</definedName>
    <definedName name="SAP_Account" localSheetId="10">#REF!</definedName>
    <definedName name="SAP_Account" localSheetId="11">#REF!</definedName>
    <definedName name="SAP_Account" localSheetId="12">#REF!</definedName>
    <definedName name="SAP_Account" localSheetId="13">#REF!</definedName>
    <definedName name="SAP_Account" localSheetId="14">#REF!</definedName>
    <definedName name="SAP_Account" localSheetId="15">#REF!</definedName>
    <definedName name="SAP_Account" localSheetId="16">#REF!</definedName>
    <definedName name="SAP_Account" localSheetId="17">'[28]SAP Summary'!$C$4:$C$59</definedName>
    <definedName name="SAP_Account" localSheetId="18">#REF!</definedName>
    <definedName name="SAP_Account" localSheetId="19">#REF!</definedName>
    <definedName name="SAP_Account" localSheetId="20">#REF!</definedName>
    <definedName name="SAP_Account" localSheetId="21">#REF!</definedName>
    <definedName name="SAP_Account" localSheetId="22">#REF!</definedName>
    <definedName name="SAP_Account" localSheetId="23">#REF!</definedName>
    <definedName name="SAP_Account" localSheetId="24">#REF!</definedName>
    <definedName name="SAP_Account" localSheetId="25">#REF!</definedName>
    <definedName name="SAP_Account" localSheetId="26">#REF!</definedName>
    <definedName name="SAP_Account" localSheetId="27">#REF!</definedName>
    <definedName name="SAP_Account" localSheetId="28">#REF!</definedName>
    <definedName name="SAP_Account" localSheetId="29">#REF!</definedName>
    <definedName name="SAP_Account" localSheetId="30">#REF!</definedName>
    <definedName name="SAP_Account" localSheetId="31">#REF!</definedName>
    <definedName name="SAP_Account" localSheetId="32">#REF!</definedName>
    <definedName name="SAP_Account" localSheetId="33">#REF!</definedName>
    <definedName name="SAP_Account" localSheetId="34">#REF!</definedName>
    <definedName name="SAP_Account" localSheetId="35">#REF!</definedName>
    <definedName name="SAP_Account" localSheetId="36">#REF!</definedName>
    <definedName name="SAP_Account" localSheetId="37">#REF!</definedName>
    <definedName name="SAP_Account" localSheetId="38">#REF!</definedName>
    <definedName name="SAP_Account" localSheetId="39">#REF!</definedName>
    <definedName name="SAP_Account" localSheetId="40">#REF!</definedName>
    <definedName name="SAP_Account" localSheetId="41">#REF!</definedName>
    <definedName name="SAP_Account" localSheetId="42">#REF!</definedName>
    <definedName name="SAP_Account" localSheetId="43">#REF!</definedName>
    <definedName name="SAP_Account" localSheetId="44">#REF!</definedName>
    <definedName name="SAP_Account" localSheetId="45">#REF!</definedName>
    <definedName name="SAP_Account" localSheetId="46">#REF!</definedName>
    <definedName name="SAP_Account" localSheetId="47">#REF!</definedName>
    <definedName name="SAP_Account" localSheetId="48">#REF!</definedName>
    <definedName name="SAP_Account" localSheetId="49">#REF!</definedName>
    <definedName name="SAP_Account" localSheetId="50">#REF!</definedName>
    <definedName name="SAP_Account" localSheetId="51">#REF!</definedName>
    <definedName name="SAP_Account" localSheetId="52">#REF!</definedName>
    <definedName name="SAP_Account" localSheetId="53">#REF!</definedName>
    <definedName name="SAP_Account" localSheetId="54">#REF!</definedName>
    <definedName name="SAP_Account" localSheetId="55">#REF!</definedName>
    <definedName name="SAP_Account" localSheetId="56">#REF!</definedName>
    <definedName name="SAP_Account" localSheetId="57">#REF!</definedName>
    <definedName name="SAP_Account" localSheetId="58">#REF!</definedName>
    <definedName name="SAP_Account">'[29]SAP Summary'!$C$4:$C$59</definedName>
    <definedName name="SAP_Apr" localSheetId="10">#REF!</definedName>
    <definedName name="SAP_Apr" localSheetId="11">#REF!</definedName>
    <definedName name="SAP_Apr" localSheetId="12">#REF!</definedName>
    <definedName name="SAP_Apr" localSheetId="13">#REF!</definedName>
    <definedName name="SAP_Apr" localSheetId="14">#REF!</definedName>
    <definedName name="SAP_Apr" localSheetId="15">#REF!</definedName>
    <definedName name="SAP_Apr" localSheetId="16">#REF!</definedName>
    <definedName name="SAP_Apr" localSheetId="17">'[28]SAP Summary'!$N$4:$N$60</definedName>
    <definedName name="SAP_Apr" localSheetId="18">#REF!</definedName>
    <definedName name="SAP_Apr" localSheetId="19">#REF!</definedName>
    <definedName name="SAP_Apr" localSheetId="20">#REF!</definedName>
    <definedName name="SAP_Apr" localSheetId="21">#REF!</definedName>
    <definedName name="SAP_Apr" localSheetId="22">#REF!</definedName>
    <definedName name="SAP_Apr" localSheetId="23">#REF!</definedName>
    <definedName name="SAP_Apr" localSheetId="24">#REF!</definedName>
    <definedName name="SAP_Apr" localSheetId="25">#REF!</definedName>
    <definedName name="SAP_Apr" localSheetId="26">#REF!</definedName>
    <definedName name="SAP_Apr" localSheetId="27">#REF!</definedName>
    <definedName name="SAP_Apr" localSheetId="28">#REF!</definedName>
    <definedName name="SAP_Apr" localSheetId="29">#REF!</definedName>
    <definedName name="SAP_Apr" localSheetId="30">#REF!</definedName>
    <definedName name="SAP_Apr" localSheetId="31">#REF!</definedName>
    <definedName name="SAP_Apr" localSheetId="32">#REF!</definedName>
    <definedName name="SAP_Apr" localSheetId="33">#REF!</definedName>
    <definedName name="SAP_Apr" localSheetId="34">#REF!</definedName>
    <definedName name="SAP_Apr" localSheetId="35">#REF!</definedName>
    <definedName name="SAP_Apr" localSheetId="36">#REF!</definedName>
    <definedName name="SAP_Apr" localSheetId="37">#REF!</definedName>
    <definedName name="SAP_Apr" localSheetId="38">#REF!</definedName>
    <definedName name="SAP_Apr" localSheetId="39">#REF!</definedName>
    <definedName name="SAP_Apr" localSheetId="40">#REF!</definedName>
    <definedName name="SAP_Apr" localSheetId="41">#REF!</definedName>
    <definedName name="SAP_Apr" localSheetId="42">#REF!</definedName>
    <definedName name="SAP_Apr" localSheetId="43">#REF!</definedName>
    <definedName name="SAP_Apr" localSheetId="44">#REF!</definedName>
    <definedName name="SAP_Apr" localSheetId="45">#REF!</definedName>
    <definedName name="SAP_Apr" localSheetId="46">#REF!</definedName>
    <definedName name="SAP_Apr" localSheetId="47">#REF!</definedName>
    <definedName name="SAP_Apr" localSheetId="48">#REF!</definedName>
    <definedName name="SAP_Apr" localSheetId="49">#REF!</definedName>
    <definedName name="SAP_Apr" localSheetId="50">#REF!</definedName>
    <definedName name="SAP_Apr" localSheetId="51">#REF!</definedName>
    <definedName name="SAP_Apr" localSheetId="52">#REF!</definedName>
    <definedName name="SAP_Apr" localSheetId="53">#REF!</definedName>
    <definedName name="SAP_Apr" localSheetId="54">#REF!</definedName>
    <definedName name="SAP_Apr" localSheetId="55">#REF!</definedName>
    <definedName name="SAP_Apr" localSheetId="56">#REF!</definedName>
    <definedName name="SAP_Apr" localSheetId="57">#REF!</definedName>
    <definedName name="SAP_Apr" localSheetId="58">#REF!</definedName>
    <definedName name="SAP_Apr">'[29]SAP Summary'!$N$4:$N$60</definedName>
    <definedName name="SAP_Aug" localSheetId="10">#REF!</definedName>
    <definedName name="SAP_Aug" localSheetId="11">#REF!</definedName>
    <definedName name="SAP_Aug" localSheetId="12">#REF!</definedName>
    <definedName name="SAP_Aug" localSheetId="13">#REF!</definedName>
    <definedName name="SAP_Aug" localSheetId="14">#REF!</definedName>
    <definedName name="SAP_Aug" localSheetId="15">#REF!</definedName>
    <definedName name="SAP_Aug" localSheetId="16">#REF!</definedName>
    <definedName name="SAP_Aug" localSheetId="17">'[28]SAP Summary'!$F$4:$F$60</definedName>
    <definedName name="SAP_Aug" localSheetId="18">#REF!</definedName>
    <definedName name="SAP_Aug" localSheetId="19">#REF!</definedName>
    <definedName name="SAP_Aug" localSheetId="20">#REF!</definedName>
    <definedName name="SAP_Aug" localSheetId="21">#REF!</definedName>
    <definedName name="SAP_Aug" localSheetId="22">#REF!</definedName>
    <definedName name="SAP_Aug" localSheetId="23">#REF!</definedName>
    <definedName name="SAP_Aug" localSheetId="24">#REF!</definedName>
    <definedName name="SAP_Aug" localSheetId="25">#REF!</definedName>
    <definedName name="SAP_Aug" localSheetId="26">#REF!</definedName>
    <definedName name="SAP_Aug" localSheetId="27">#REF!</definedName>
    <definedName name="SAP_Aug" localSheetId="28">#REF!</definedName>
    <definedName name="SAP_Aug" localSheetId="29">#REF!</definedName>
    <definedName name="SAP_Aug" localSheetId="30">#REF!</definedName>
    <definedName name="SAP_Aug" localSheetId="31">#REF!</definedName>
    <definedName name="SAP_Aug" localSheetId="32">#REF!</definedName>
    <definedName name="SAP_Aug" localSheetId="33">#REF!</definedName>
    <definedName name="SAP_Aug" localSheetId="34">#REF!</definedName>
    <definedName name="SAP_Aug" localSheetId="35">#REF!</definedName>
    <definedName name="SAP_Aug" localSheetId="36">#REF!</definedName>
    <definedName name="SAP_Aug" localSheetId="37">#REF!</definedName>
    <definedName name="SAP_Aug" localSheetId="38">#REF!</definedName>
    <definedName name="SAP_Aug" localSheetId="39">#REF!</definedName>
    <definedName name="SAP_Aug" localSheetId="40">#REF!</definedName>
    <definedName name="SAP_Aug" localSheetId="41">#REF!</definedName>
    <definedName name="SAP_Aug" localSheetId="42">#REF!</definedName>
    <definedName name="SAP_Aug" localSheetId="43">#REF!</definedName>
    <definedName name="SAP_Aug" localSheetId="44">#REF!</definedName>
    <definedName name="SAP_Aug" localSheetId="45">#REF!</definedName>
    <definedName name="SAP_Aug" localSheetId="46">#REF!</definedName>
    <definedName name="SAP_Aug" localSheetId="47">#REF!</definedName>
    <definedName name="SAP_Aug" localSheetId="48">#REF!</definedName>
    <definedName name="SAP_Aug" localSheetId="49">#REF!</definedName>
    <definedName name="SAP_Aug" localSheetId="50">#REF!</definedName>
    <definedName name="SAP_Aug" localSheetId="51">#REF!</definedName>
    <definedName name="SAP_Aug" localSheetId="52">#REF!</definedName>
    <definedName name="SAP_Aug" localSheetId="53">#REF!</definedName>
    <definedName name="SAP_Aug" localSheetId="54">#REF!</definedName>
    <definedName name="SAP_Aug" localSheetId="55">#REF!</definedName>
    <definedName name="SAP_Aug" localSheetId="56">#REF!</definedName>
    <definedName name="SAP_Aug" localSheetId="57">#REF!</definedName>
    <definedName name="SAP_Aug" localSheetId="58">#REF!</definedName>
    <definedName name="SAP_Aug">'[29]SAP Summary'!$F$4:$F$60</definedName>
    <definedName name="SAP_Dec" localSheetId="10">#REF!</definedName>
    <definedName name="SAP_Dec" localSheetId="11">#REF!</definedName>
    <definedName name="SAP_Dec" localSheetId="12">#REF!</definedName>
    <definedName name="SAP_Dec" localSheetId="13">#REF!</definedName>
    <definedName name="SAP_Dec" localSheetId="14">#REF!</definedName>
    <definedName name="SAP_Dec" localSheetId="15">#REF!</definedName>
    <definedName name="SAP_Dec" localSheetId="16">#REF!</definedName>
    <definedName name="SAP_Dec" localSheetId="17">'[28]SAP Summary'!$J$4:$J$60</definedName>
    <definedName name="SAP_Dec" localSheetId="18">#REF!</definedName>
    <definedName name="SAP_Dec" localSheetId="19">#REF!</definedName>
    <definedName name="SAP_Dec" localSheetId="20">#REF!</definedName>
    <definedName name="SAP_Dec" localSheetId="21">#REF!</definedName>
    <definedName name="SAP_Dec" localSheetId="22">#REF!</definedName>
    <definedName name="SAP_Dec" localSheetId="23">#REF!</definedName>
    <definedName name="SAP_Dec" localSheetId="24">#REF!</definedName>
    <definedName name="SAP_Dec" localSheetId="25">#REF!</definedName>
    <definedName name="SAP_Dec" localSheetId="26">#REF!</definedName>
    <definedName name="SAP_Dec" localSheetId="27">#REF!</definedName>
    <definedName name="SAP_Dec" localSheetId="28">#REF!</definedName>
    <definedName name="SAP_Dec" localSheetId="29">#REF!</definedName>
    <definedName name="SAP_Dec" localSheetId="30">#REF!</definedName>
    <definedName name="SAP_Dec" localSheetId="31">#REF!</definedName>
    <definedName name="SAP_Dec" localSheetId="32">#REF!</definedName>
    <definedName name="SAP_Dec" localSheetId="33">#REF!</definedName>
    <definedName name="SAP_Dec" localSheetId="34">#REF!</definedName>
    <definedName name="SAP_Dec" localSheetId="35">#REF!</definedName>
    <definedName name="SAP_Dec" localSheetId="36">#REF!</definedName>
    <definedName name="SAP_Dec" localSheetId="37">#REF!</definedName>
    <definedName name="SAP_Dec" localSheetId="38">#REF!</definedName>
    <definedName name="SAP_Dec" localSheetId="39">#REF!</definedName>
    <definedName name="SAP_Dec" localSheetId="40">#REF!</definedName>
    <definedName name="SAP_Dec" localSheetId="41">#REF!</definedName>
    <definedName name="SAP_Dec" localSheetId="42">#REF!</definedName>
    <definedName name="SAP_Dec" localSheetId="43">#REF!</definedName>
    <definedName name="SAP_Dec" localSheetId="44">#REF!</definedName>
    <definedName name="SAP_Dec" localSheetId="45">#REF!</definedName>
    <definedName name="SAP_Dec" localSheetId="46">#REF!</definedName>
    <definedName name="SAP_Dec" localSheetId="47">#REF!</definedName>
    <definedName name="SAP_Dec" localSheetId="48">#REF!</definedName>
    <definedName name="SAP_Dec" localSheetId="49">#REF!</definedName>
    <definedName name="SAP_Dec" localSheetId="50">#REF!</definedName>
    <definedName name="SAP_Dec" localSheetId="51">#REF!</definedName>
    <definedName name="SAP_Dec" localSheetId="52">#REF!</definedName>
    <definedName name="SAP_Dec" localSheetId="53">#REF!</definedName>
    <definedName name="SAP_Dec" localSheetId="54">#REF!</definedName>
    <definedName name="SAP_Dec" localSheetId="55">#REF!</definedName>
    <definedName name="SAP_Dec" localSheetId="56">#REF!</definedName>
    <definedName name="SAP_Dec" localSheetId="57">#REF!</definedName>
    <definedName name="SAP_Dec" localSheetId="58">#REF!</definedName>
    <definedName name="SAP_Dec">'[29]SAP Summary'!$J$4:$J$60</definedName>
    <definedName name="SAP_Feb" localSheetId="10">#REF!</definedName>
    <definedName name="SAP_Feb" localSheetId="11">#REF!</definedName>
    <definedName name="SAP_Feb" localSheetId="12">#REF!</definedName>
    <definedName name="SAP_Feb" localSheetId="13">#REF!</definedName>
    <definedName name="SAP_Feb" localSheetId="14">#REF!</definedName>
    <definedName name="SAP_Feb" localSheetId="15">#REF!</definedName>
    <definedName name="SAP_Feb" localSheetId="16">#REF!</definedName>
    <definedName name="SAP_Feb" localSheetId="17">'[28]SAP Summary'!$L$4:$L$60</definedName>
    <definedName name="SAP_Feb" localSheetId="18">#REF!</definedName>
    <definedName name="SAP_Feb" localSheetId="19">#REF!</definedName>
    <definedName name="SAP_Feb" localSheetId="20">#REF!</definedName>
    <definedName name="SAP_Feb" localSheetId="21">#REF!</definedName>
    <definedName name="SAP_Feb" localSheetId="22">#REF!</definedName>
    <definedName name="SAP_Feb" localSheetId="23">#REF!</definedName>
    <definedName name="SAP_Feb" localSheetId="24">#REF!</definedName>
    <definedName name="SAP_Feb" localSheetId="25">#REF!</definedName>
    <definedName name="SAP_Feb" localSheetId="26">#REF!</definedName>
    <definedName name="SAP_Feb" localSheetId="27">#REF!</definedName>
    <definedName name="SAP_Feb" localSheetId="28">#REF!</definedName>
    <definedName name="SAP_Feb" localSheetId="29">#REF!</definedName>
    <definedName name="SAP_Feb" localSheetId="30">#REF!</definedName>
    <definedName name="SAP_Feb" localSheetId="31">#REF!</definedName>
    <definedName name="SAP_Feb" localSheetId="32">#REF!</definedName>
    <definedName name="SAP_Feb" localSheetId="33">#REF!</definedName>
    <definedName name="SAP_Feb" localSheetId="34">#REF!</definedName>
    <definedName name="SAP_Feb" localSheetId="35">#REF!</definedName>
    <definedName name="SAP_Feb" localSheetId="36">#REF!</definedName>
    <definedName name="SAP_Feb" localSheetId="37">#REF!</definedName>
    <definedName name="SAP_Feb" localSheetId="38">#REF!</definedName>
    <definedName name="SAP_Feb" localSheetId="39">#REF!</definedName>
    <definedName name="SAP_Feb" localSheetId="40">#REF!</definedName>
    <definedName name="SAP_Feb" localSheetId="41">#REF!</definedName>
    <definedName name="SAP_Feb" localSheetId="42">#REF!</definedName>
    <definedName name="SAP_Feb" localSheetId="43">#REF!</definedName>
    <definedName name="SAP_Feb" localSheetId="44">#REF!</definedName>
    <definedName name="SAP_Feb" localSheetId="45">#REF!</definedName>
    <definedName name="SAP_Feb" localSheetId="46">#REF!</definedName>
    <definedName name="SAP_Feb" localSheetId="47">#REF!</definedName>
    <definedName name="SAP_Feb" localSheetId="48">#REF!</definedName>
    <definedName name="SAP_Feb" localSheetId="49">#REF!</definedName>
    <definedName name="SAP_Feb" localSheetId="50">#REF!</definedName>
    <definedName name="SAP_Feb" localSheetId="51">#REF!</definedName>
    <definedName name="SAP_Feb" localSheetId="52">#REF!</definedName>
    <definedName name="SAP_Feb" localSheetId="53">#REF!</definedName>
    <definedName name="SAP_Feb" localSheetId="54">#REF!</definedName>
    <definedName name="SAP_Feb" localSheetId="55">#REF!</definedName>
    <definedName name="SAP_Feb" localSheetId="56">#REF!</definedName>
    <definedName name="SAP_Feb" localSheetId="57">#REF!</definedName>
    <definedName name="SAP_Feb" localSheetId="58">#REF!</definedName>
    <definedName name="SAP_Feb">'[29]SAP Summary'!$L$4:$L$60</definedName>
    <definedName name="SAP_Jan" localSheetId="10">#REF!</definedName>
    <definedName name="SAP_Jan" localSheetId="11">#REF!</definedName>
    <definedName name="SAP_Jan" localSheetId="12">#REF!</definedName>
    <definedName name="SAP_Jan" localSheetId="13">#REF!</definedName>
    <definedName name="SAP_Jan" localSheetId="14">#REF!</definedName>
    <definedName name="SAP_Jan" localSheetId="15">#REF!</definedName>
    <definedName name="SAP_Jan" localSheetId="16">#REF!</definedName>
    <definedName name="SAP_Jan" localSheetId="17">'[28]SAP Summary'!$K$4:$K$60</definedName>
    <definedName name="SAP_Jan" localSheetId="18">#REF!</definedName>
    <definedName name="SAP_Jan" localSheetId="19">#REF!</definedName>
    <definedName name="SAP_Jan" localSheetId="20">#REF!</definedName>
    <definedName name="SAP_Jan" localSheetId="21">#REF!</definedName>
    <definedName name="SAP_Jan" localSheetId="22">#REF!</definedName>
    <definedName name="SAP_Jan" localSheetId="23">#REF!</definedName>
    <definedName name="SAP_Jan" localSheetId="24">#REF!</definedName>
    <definedName name="SAP_Jan" localSheetId="25">#REF!</definedName>
    <definedName name="SAP_Jan" localSheetId="26">#REF!</definedName>
    <definedName name="SAP_Jan" localSheetId="27">#REF!</definedName>
    <definedName name="SAP_Jan" localSheetId="28">#REF!</definedName>
    <definedName name="SAP_Jan" localSheetId="29">#REF!</definedName>
    <definedName name="SAP_Jan" localSheetId="30">#REF!</definedName>
    <definedName name="SAP_Jan" localSheetId="31">#REF!</definedName>
    <definedName name="SAP_Jan" localSheetId="32">#REF!</definedName>
    <definedName name="SAP_Jan" localSheetId="33">#REF!</definedName>
    <definedName name="SAP_Jan" localSheetId="34">#REF!</definedName>
    <definedName name="SAP_Jan" localSheetId="35">#REF!</definedName>
    <definedName name="SAP_Jan" localSheetId="36">#REF!</definedName>
    <definedName name="SAP_Jan" localSheetId="37">#REF!</definedName>
    <definedName name="SAP_Jan" localSheetId="38">#REF!</definedName>
    <definedName name="SAP_Jan" localSheetId="39">#REF!</definedName>
    <definedName name="SAP_Jan" localSheetId="40">#REF!</definedName>
    <definedName name="SAP_Jan" localSheetId="41">#REF!</definedName>
    <definedName name="SAP_Jan" localSheetId="42">#REF!</definedName>
    <definedName name="SAP_Jan" localSheetId="43">#REF!</definedName>
    <definedName name="SAP_Jan" localSheetId="44">#REF!</definedName>
    <definedName name="SAP_Jan" localSheetId="45">#REF!</definedName>
    <definedName name="SAP_Jan" localSheetId="46">#REF!</definedName>
    <definedName name="SAP_Jan" localSheetId="47">#REF!</definedName>
    <definedName name="SAP_Jan" localSheetId="48">#REF!</definedName>
    <definedName name="SAP_Jan" localSheetId="49">#REF!</definedName>
    <definedName name="SAP_Jan" localSheetId="50">#REF!</definedName>
    <definedName name="SAP_Jan" localSheetId="51">#REF!</definedName>
    <definedName name="SAP_Jan" localSheetId="52">#REF!</definedName>
    <definedName name="SAP_Jan" localSheetId="53">#REF!</definedName>
    <definedName name="SAP_Jan" localSheetId="54">#REF!</definedName>
    <definedName name="SAP_Jan" localSheetId="55">#REF!</definedName>
    <definedName name="SAP_Jan" localSheetId="56">#REF!</definedName>
    <definedName name="SAP_Jan" localSheetId="57">#REF!</definedName>
    <definedName name="SAP_Jan" localSheetId="58">#REF!</definedName>
    <definedName name="SAP_Jan">'[29]SAP Summary'!$K$4:$K$60</definedName>
    <definedName name="SAP_Jul" localSheetId="10">#REF!</definedName>
    <definedName name="SAP_Jul" localSheetId="11">#REF!</definedName>
    <definedName name="SAP_Jul" localSheetId="12">#REF!</definedName>
    <definedName name="SAP_Jul" localSheetId="13">#REF!</definedName>
    <definedName name="SAP_Jul" localSheetId="14">#REF!</definedName>
    <definedName name="SAP_Jul" localSheetId="15">#REF!</definedName>
    <definedName name="SAP_Jul" localSheetId="16">#REF!</definedName>
    <definedName name="SAP_Jul" localSheetId="17">'[28]SAP Summary'!$E$4:$E$60</definedName>
    <definedName name="SAP_Jul" localSheetId="18">#REF!</definedName>
    <definedName name="SAP_Jul" localSheetId="19">#REF!</definedName>
    <definedName name="SAP_Jul" localSheetId="20">#REF!</definedName>
    <definedName name="SAP_Jul" localSheetId="21">#REF!</definedName>
    <definedName name="SAP_Jul" localSheetId="22">#REF!</definedName>
    <definedName name="SAP_Jul" localSheetId="23">#REF!</definedName>
    <definedName name="SAP_Jul" localSheetId="24">#REF!</definedName>
    <definedName name="SAP_Jul" localSheetId="25">#REF!</definedName>
    <definedName name="SAP_Jul" localSheetId="26">#REF!</definedName>
    <definedName name="SAP_Jul" localSheetId="27">#REF!</definedName>
    <definedName name="SAP_Jul" localSheetId="28">#REF!</definedName>
    <definedName name="SAP_Jul" localSheetId="29">#REF!</definedName>
    <definedName name="SAP_Jul" localSheetId="30">#REF!</definedName>
    <definedName name="SAP_Jul" localSheetId="31">#REF!</definedName>
    <definedName name="SAP_Jul" localSheetId="32">#REF!</definedName>
    <definedName name="SAP_Jul" localSheetId="33">#REF!</definedName>
    <definedName name="SAP_Jul" localSheetId="34">#REF!</definedName>
    <definedName name="SAP_Jul" localSheetId="35">#REF!</definedName>
    <definedName name="SAP_Jul" localSheetId="36">#REF!</definedName>
    <definedName name="SAP_Jul" localSheetId="37">#REF!</definedName>
    <definedName name="SAP_Jul" localSheetId="38">#REF!</definedName>
    <definedName name="SAP_Jul" localSheetId="39">#REF!</definedName>
    <definedName name="SAP_Jul" localSheetId="40">#REF!</definedName>
    <definedName name="SAP_Jul" localSheetId="41">#REF!</definedName>
    <definedName name="SAP_Jul" localSheetId="42">#REF!</definedName>
    <definedName name="SAP_Jul" localSheetId="43">#REF!</definedName>
    <definedName name="SAP_Jul" localSheetId="44">#REF!</definedName>
    <definedName name="SAP_Jul" localSheetId="45">#REF!</definedName>
    <definedName name="SAP_Jul" localSheetId="46">#REF!</definedName>
    <definedName name="SAP_Jul" localSheetId="47">#REF!</definedName>
    <definedName name="SAP_Jul" localSheetId="48">#REF!</definedName>
    <definedName name="SAP_Jul" localSheetId="49">#REF!</definedName>
    <definedName name="SAP_Jul" localSheetId="50">#REF!</definedName>
    <definedName name="SAP_Jul" localSheetId="51">#REF!</definedName>
    <definedName name="SAP_Jul" localSheetId="52">#REF!</definedName>
    <definedName name="SAP_Jul" localSheetId="53">#REF!</definedName>
    <definedName name="SAP_Jul" localSheetId="54">#REF!</definedName>
    <definedName name="SAP_Jul" localSheetId="55">#REF!</definedName>
    <definedName name="SAP_Jul" localSheetId="56">#REF!</definedName>
    <definedName name="SAP_Jul" localSheetId="57">#REF!</definedName>
    <definedName name="SAP_Jul" localSheetId="58">#REF!</definedName>
    <definedName name="SAP_Jul">'[29]SAP Summary'!$E$4:$E$60</definedName>
    <definedName name="SAP_Jun" localSheetId="10">#REF!</definedName>
    <definedName name="SAP_Jun" localSheetId="11">#REF!</definedName>
    <definedName name="SAP_Jun" localSheetId="12">#REF!</definedName>
    <definedName name="SAP_Jun" localSheetId="13">#REF!</definedName>
    <definedName name="SAP_Jun" localSheetId="14">#REF!</definedName>
    <definedName name="SAP_Jun" localSheetId="15">#REF!</definedName>
    <definedName name="SAP_Jun" localSheetId="16">#REF!</definedName>
    <definedName name="SAP_Jun" localSheetId="17">'[28]SAP Summary'!$P$4:$P$59</definedName>
    <definedName name="SAP_Jun" localSheetId="18">#REF!</definedName>
    <definedName name="SAP_Jun" localSheetId="19">#REF!</definedName>
    <definedName name="SAP_Jun" localSheetId="20">#REF!</definedName>
    <definedName name="SAP_Jun" localSheetId="21">#REF!</definedName>
    <definedName name="SAP_Jun" localSheetId="22">#REF!</definedName>
    <definedName name="SAP_Jun" localSheetId="23">#REF!</definedName>
    <definedName name="SAP_Jun" localSheetId="24">#REF!</definedName>
    <definedName name="SAP_Jun" localSheetId="25">#REF!</definedName>
    <definedName name="SAP_Jun" localSheetId="26">#REF!</definedName>
    <definedName name="SAP_Jun" localSheetId="27">#REF!</definedName>
    <definedName name="SAP_Jun" localSheetId="28">#REF!</definedName>
    <definedName name="SAP_Jun" localSheetId="29">#REF!</definedName>
    <definedName name="SAP_Jun" localSheetId="30">#REF!</definedName>
    <definedName name="SAP_Jun" localSheetId="31">#REF!</definedName>
    <definedName name="SAP_Jun" localSheetId="32">#REF!</definedName>
    <definedName name="SAP_Jun" localSheetId="33">#REF!</definedName>
    <definedName name="SAP_Jun" localSheetId="34">#REF!</definedName>
    <definedName name="SAP_Jun" localSheetId="35">#REF!</definedName>
    <definedName name="SAP_Jun" localSheetId="36">#REF!</definedName>
    <definedName name="SAP_Jun" localSheetId="37">#REF!</definedName>
    <definedName name="SAP_Jun" localSheetId="38">#REF!</definedName>
    <definedName name="SAP_Jun" localSheetId="39">#REF!</definedName>
    <definedName name="SAP_Jun" localSheetId="40">#REF!</definedName>
    <definedName name="SAP_Jun" localSheetId="41">#REF!</definedName>
    <definedName name="SAP_Jun" localSheetId="42">#REF!</definedName>
    <definedName name="SAP_Jun" localSheetId="43">#REF!</definedName>
    <definedName name="SAP_Jun" localSheetId="44">#REF!</definedName>
    <definedName name="SAP_Jun" localSheetId="45">#REF!</definedName>
    <definedName name="SAP_Jun" localSheetId="46">#REF!</definedName>
    <definedName name="SAP_Jun" localSheetId="47">#REF!</definedName>
    <definedName name="SAP_Jun" localSheetId="48">#REF!</definedName>
    <definedName name="SAP_Jun" localSheetId="49">#REF!</definedName>
    <definedName name="SAP_Jun" localSheetId="50">#REF!</definedName>
    <definedName name="SAP_Jun" localSheetId="51">#REF!</definedName>
    <definedName name="SAP_Jun" localSheetId="52">#REF!</definedName>
    <definedName name="SAP_Jun" localSheetId="53">#REF!</definedName>
    <definedName name="SAP_Jun" localSheetId="54">#REF!</definedName>
    <definedName name="SAP_Jun" localSheetId="55">#REF!</definedName>
    <definedName name="SAP_Jun" localSheetId="56">#REF!</definedName>
    <definedName name="SAP_Jun" localSheetId="57">#REF!</definedName>
    <definedName name="SAP_Jun" localSheetId="58">#REF!</definedName>
    <definedName name="SAP_Jun">'[29]SAP Summary'!$P$4:$P$59</definedName>
    <definedName name="SAP_Mar" localSheetId="10">#REF!</definedName>
    <definedName name="SAP_Mar" localSheetId="11">#REF!</definedName>
    <definedName name="SAP_Mar" localSheetId="12">#REF!</definedName>
    <definedName name="SAP_Mar" localSheetId="13">#REF!</definedName>
    <definedName name="SAP_Mar" localSheetId="14">#REF!</definedName>
    <definedName name="SAP_Mar" localSheetId="15">#REF!</definedName>
    <definedName name="SAP_Mar" localSheetId="16">#REF!</definedName>
    <definedName name="SAP_Mar" localSheetId="17">'[28]SAP Summary'!$M$4:$M$60</definedName>
    <definedName name="SAP_Mar" localSheetId="18">#REF!</definedName>
    <definedName name="SAP_Mar" localSheetId="19">#REF!</definedName>
    <definedName name="SAP_Mar" localSheetId="20">#REF!</definedName>
    <definedName name="SAP_Mar" localSheetId="21">#REF!</definedName>
    <definedName name="SAP_Mar" localSheetId="22">#REF!</definedName>
    <definedName name="SAP_Mar" localSheetId="23">#REF!</definedName>
    <definedName name="SAP_Mar" localSheetId="24">#REF!</definedName>
    <definedName name="SAP_Mar" localSheetId="25">#REF!</definedName>
    <definedName name="SAP_Mar" localSheetId="26">#REF!</definedName>
    <definedName name="SAP_Mar" localSheetId="27">#REF!</definedName>
    <definedName name="SAP_Mar" localSheetId="28">#REF!</definedName>
    <definedName name="SAP_Mar" localSheetId="29">#REF!</definedName>
    <definedName name="SAP_Mar" localSheetId="30">#REF!</definedName>
    <definedName name="SAP_Mar" localSheetId="31">#REF!</definedName>
    <definedName name="SAP_Mar" localSheetId="32">#REF!</definedName>
    <definedName name="SAP_Mar" localSheetId="33">#REF!</definedName>
    <definedName name="SAP_Mar" localSheetId="34">#REF!</definedName>
    <definedName name="SAP_Mar" localSheetId="35">#REF!</definedName>
    <definedName name="SAP_Mar" localSheetId="36">#REF!</definedName>
    <definedName name="SAP_Mar" localSheetId="37">#REF!</definedName>
    <definedName name="SAP_Mar" localSheetId="38">#REF!</definedName>
    <definedName name="SAP_Mar" localSheetId="39">#REF!</definedName>
    <definedName name="SAP_Mar" localSheetId="40">#REF!</definedName>
    <definedName name="SAP_Mar" localSheetId="41">#REF!</definedName>
    <definedName name="SAP_Mar" localSheetId="42">#REF!</definedName>
    <definedName name="SAP_Mar" localSheetId="43">#REF!</definedName>
    <definedName name="SAP_Mar" localSheetId="44">#REF!</definedName>
    <definedName name="SAP_Mar" localSheetId="45">#REF!</definedName>
    <definedName name="SAP_Mar" localSheetId="46">#REF!</definedName>
    <definedName name="SAP_Mar" localSheetId="47">#REF!</definedName>
    <definedName name="SAP_Mar" localSheetId="48">#REF!</definedName>
    <definedName name="SAP_Mar" localSheetId="49">#REF!</definedName>
    <definedName name="SAP_Mar" localSheetId="50">#REF!</definedName>
    <definedName name="SAP_Mar" localSheetId="51">#REF!</definedName>
    <definedName name="SAP_Mar" localSheetId="52">#REF!</definedName>
    <definedName name="SAP_Mar" localSheetId="53">#REF!</definedName>
    <definedName name="SAP_Mar" localSheetId="54">#REF!</definedName>
    <definedName name="SAP_Mar" localSheetId="55">#REF!</definedName>
    <definedName name="SAP_Mar" localSheetId="56">#REF!</definedName>
    <definedName name="SAP_Mar" localSheetId="57">#REF!</definedName>
    <definedName name="SAP_Mar" localSheetId="58">#REF!</definedName>
    <definedName name="SAP_Mar">'[29]SAP Summary'!$M$4:$M$60</definedName>
    <definedName name="SAP_May" localSheetId="10">#REF!</definedName>
    <definedName name="SAP_May" localSheetId="11">#REF!</definedName>
    <definedName name="SAP_May" localSheetId="12">#REF!</definedName>
    <definedName name="SAP_May" localSheetId="13">#REF!</definedName>
    <definedName name="SAP_May" localSheetId="14">#REF!</definedName>
    <definedName name="SAP_May" localSheetId="15">#REF!</definedName>
    <definedName name="SAP_May" localSheetId="16">#REF!</definedName>
    <definedName name="SAP_May" localSheetId="17">'[28]SAP Summary'!$O$4:$O$60</definedName>
    <definedName name="SAP_May" localSheetId="18">#REF!</definedName>
    <definedName name="SAP_May" localSheetId="19">#REF!</definedName>
    <definedName name="SAP_May" localSheetId="20">#REF!</definedName>
    <definedName name="SAP_May" localSheetId="21">#REF!</definedName>
    <definedName name="SAP_May" localSheetId="22">#REF!</definedName>
    <definedName name="SAP_May" localSheetId="23">#REF!</definedName>
    <definedName name="SAP_May" localSheetId="24">#REF!</definedName>
    <definedName name="SAP_May" localSheetId="25">#REF!</definedName>
    <definedName name="SAP_May" localSheetId="26">#REF!</definedName>
    <definedName name="SAP_May" localSheetId="27">#REF!</definedName>
    <definedName name="SAP_May" localSheetId="28">#REF!</definedName>
    <definedName name="SAP_May" localSheetId="29">#REF!</definedName>
    <definedName name="SAP_May" localSheetId="30">#REF!</definedName>
    <definedName name="SAP_May" localSheetId="31">#REF!</definedName>
    <definedName name="SAP_May" localSheetId="32">#REF!</definedName>
    <definedName name="SAP_May" localSheetId="33">#REF!</definedName>
    <definedName name="SAP_May" localSheetId="34">#REF!</definedName>
    <definedName name="SAP_May" localSheetId="35">#REF!</definedName>
    <definedName name="SAP_May" localSheetId="36">#REF!</definedName>
    <definedName name="SAP_May" localSheetId="37">#REF!</definedName>
    <definedName name="SAP_May" localSheetId="38">#REF!</definedName>
    <definedName name="SAP_May" localSheetId="39">#REF!</definedName>
    <definedName name="SAP_May" localSheetId="40">#REF!</definedName>
    <definedName name="SAP_May" localSheetId="41">#REF!</definedName>
    <definedName name="SAP_May" localSheetId="42">#REF!</definedName>
    <definedName name="SAP_May" localSheetId="43">#REF!</definedName>
    <definedName name="SAP_May" localSheetId="44">#REF!</definedName>
    <definedName name="SAP_May" localSheetId="45">#REF!</definedName>
    <definedName name="SAP_May" localSheetId="46">#REF!</definedName>
    <definedName name="SAP_May" localSheetId="47">#REF!</definedName>
    <definedName name="SAP_May" localSheetId="48">#REF!</definedName>
    <definedName name="SAP_May" localSheetId="49">#REF!</definedName>
    <definedName name="SAP_May" localSheetId="50">#REF!</definedName>
    <definedName name="SAP_May" localSheetId="51">#REF!</definedName>
    <definedName name="SAP_May" localSheetId="52">#REF!</definedName>
    <definedName name="SAP_May" localSheetId="53">#REF!</definedName>
    <definedName name="SAP_May" localSheetId="54">#REF!</definedName>
    <definedName name="SAP_May" localSheetId="55">#REF!</definedName>
    <definedName name="SAP_May" localSheetId="56">#REF!</definedName>
    <definedName name="SAP_May" localSheetId="57">#REF!</definedName>
    <definedName name="SAP_May" localSheetId="58">#REF!</definedName>
    <definedName name="SAP_May">'[29]SAP Summary'!$O$4:$O$60</definedName>
    <definedName name="SAP_Nov" localSheetId="10">#REF!</definedName>
    <definedName name="SAP_Nov" localSheetId="11">#REF!</definedName>
    <definedName name="SAP_Nov" localSheetId="12">#REF!</definedName>
    <definedName name="SAP_Nov" localSheetId="13">#REF!</definedName>
    <definedName name="SAP_Nov" localSheetId="14">#REF!</definedName>
    <definedName name="SAP_Nov" localSheetId="15">#REF!</definedName>
    <definedName name="SAP_Nov" localSheetId="16">#REF!</definedName>
    <definedName name="SAP_Nov" localSheetId="17">'[28]SAP Summary'!$I$4:$I$60</definedName>
    <definedName name="SAP_Nov" localSheetId="18">#REF!</definedName>
    <definedName name="SAP_Nov" localSheetId="19">#REF!</definedName>
    <definedName name="SAP_Nov" localSheetId="20">#REF!</definedName>
    <definedName name="SAP_Nov" localSheetId="21">#REF!</definedName>
    <definedName name="SAP_Nov" localSheetId="22">#REF!</definedName>
    <definedName name="SAP_Nov" localSheetId="23">#REF!</definedName>
    <definedName name="SAP_Nov" localSheetId="24">#REF!</definedName>
    <definedName name="SAP_Nov" localSheetId="25">#REF!</definedName>
    <definedName name="SAP_Nov" localSheetId="26">#REF!</definedName>
    <definedName name="SAP_Nov" localSheetId="27">#REF!</definedName>
    <definedName name="SAP_Nov" localSheetId="28">#REF!</definedName>
    <definedName name="SAP_Nov" localSheetId="29">#REF!</definedName>
    <definedName name="SAP_Nov" localSheetId="30">#REF!</definedName>
    <definedName name="SAP_Nov" localSheetId="31">#REF!</definedName>
    <definedName name="SAP_Nov" localSheetId="32">#REF!</definedName>
    <definedName name="SAP_Nov" localSheetId="33">#REF!</definedName>
    <definedName name="SAP_Nov" localSheetId="34">#REF!</definedName>
    <definedName name="SAP_Nov" localSheetId="35">#REF!</definedName>
    <definedName name="SAP_Nov" localSheetId="36">#REF!</definedName>
    <definedName name="SAP_Nov" localSheetId="37">#REF!</definedName>
    <definedName name="SAP_Nov" localSheetId="38">#REF!</definedName>
    <definedName name="SAP_Nov" localSheetId="39">#REF!</definedName>
    <definedName name="SAP_Nov" localSheetId="40">#REF!</definedName>
    <definedName name="SAP_Nov" localSheetId="41">#REF!</definedName>
    <definedName name="SAP_Nov" localSheetId="42">#REF!</definedName>
    <definedName name="SAP_Nov" localSheetId="43">#REF!</definedName>
    <definedName name="SAP_Nov" localSheetId="44">#REF!</definedName>
    <definedName name="SAP_Nov" localSheetId="45">#REF!</definedName>
    <definedName name="SAP_Nov" localSheetId="46">#REF!</definedName>
    <definedName name="SAP_Nov" localSheetId="47">#REF!</definedName>
    <definedName name="SAP_Nov" localSheetId="48">#REF!</definedName>
    <definedName name="SAP_Nov" localSheetId="49">#REF!</definedName>
    <definedName name="SAP_Nov" localSheetId="50">#REF!</definedName>
    <definedName name="SAP_Nov" localSheetId="51">#REF!</definedName>
    <definedName name="SAP_Nov" localSheetId="52">#REF!</definedName>
    <definedName name="SAP_Nov" localSheetId="53">#REF!</definedName>
    <definedName name="SAP_Nov" localSheetId="54">#REF!</definedName>
    <definedName name="SAP_Nov" localSheetId="55">#REF!</definedName>
    <definedName name="SAP_Nov" localSheetId="56">#REF!</definedName>
    <definedName name="SAP_Nov" localSheetId="57">#REF!</definedName>
    <definedName name="SAP_Nov" localSheetId="58">#REF!</definedName>
    <definedName name="SAP_Nov">'[29]SAP Summary'!$I$4:$I$60</definedName>
    <definedName name="SAP_Oct" localSheetId="10">#REF!</definedName>
    <definedName name="SAP_Oct" localSheetId="11">#REF!</definedName>
    <definedName name="SAP_Oct" localSheetId="12">#REF!</definedName>
    <definedName name="SAP_Oct" localSheetId="13">#REF!</definedName>
    <definedName name="SAP_Oct" localSheetId="14">#REF!</definedName>
    <definedName name="SAP_Oct" localSheetId="15">#REF!</definedName>
    <definedName name="SAP_Oct" localSheetId="16">#REF!</definedName>
    <definedName name="SAP_Oct" localSheetId="17">'[28]SAP Summary'!$H$4:$H$60</definedName>
    <definedName name="SAP_Oct" localSheetId="18">#REF!</definedName>
    <definedName name="SAP_Oct" localSheetId="19">#REF!</definedName>
    <definedName name="SAP_Oct" localSheetId="20">#REF!</definedName>
    <definedName name="SAP_Oct" localSheetId="21">#REF!</definedName>
    <definedName name="SAP_Oct" localSheetId="22">#REF!</definedName>
    <definedName name="SAP_Oct" localSheetId="23">#REF!</definedName>
    <definedName name="SAP_Oct" localSheetId="24">#REF!</definedName>
    <definedName name="SAP_Oct" localSheetId="25">#REF!</definedName>
    <definedName name="SAP_Oct" localSheetId="26">#REF!</definedName>
    <definedName name="SAP_Oct" localSheetId="27">#REF!</definedName>
    <definedName name="SAP_Oct" localSheetId="28">#REF!</definedName>
    <definedName name="SAP_Oct" localSheetId="29">#REF!</definedName>
    <definedName name="SAP_Oct" localSheetId="30">#REF!</definedName>
    <definedName name="SAP_Oct" localSheetId="31">#REF!</definedName>
    <definedName name="SAP_Oct" localSheetId="32">#REF!</definedName>
    <definedName name="SAP_Oct" localSheetId="33">#REF!</definedName>
    <definedName name="SAP_Oct" localSheetId="34">#REF!</definedName>
    <definedName name="SAP_Oct" localSheetId="35">#REF!</definedName>
    <definedName name="SAP_Oct" localSheetId="36">#REF!</definedName>
    <definedName name="SAP_Oct" localSheetId="37">#REF!</definedName>
    <definedName name="SAP_Oct" localSheetId="38">#REF!</definedName>
    <definedName name="SAP_Oct" localSheetId="39">#REF!</definedName>
    <definedName name="SAP_Oct" localSheetId="40">#REF!</definedName>
    <definedName name="SAP_Oct" localSheetId="41">#REF!</definedName>
    <definedName name="SAP_Oct" localSheetId="42">#REF!</definedName>
    <definedName name="SAP_Oct" localSheetId="43">#REF!</definedName>
    <definedName name="SAP_Oct" localSheetId="44">#REF!</definedName>
    <definedName name="SAP_Oct" localSheetId="45">#REF!</definedName>
    <definedName name="SAP_Oct" localSheetId="46">#REF!</definedName>
    <definedName name="SAP_Oct" localSheetId="47">#REF!</definedName>
    <definedName name="SAP_Oct" localSheetId="48">#REF!</definedName>
    <definedName name="SAP_Oct" localSheetId="49">#REF!</definedName>
    <definedName name="SAP_Oct" localSheetId="50">#REF!</definedName>
    <definedName name="SAP_Oct" localSheetId="51">#REF!</definedName>
    <definedName name="SAP_Oct" localSheetId="52">#REF!</definedName>
    <definedName name="SAP_Oct" localSheetId="53">#REF!</definedName>
    <definedName name="SAP_Oct" localSheetId="54">#REF!</definedName>
    <definedName name="SAP_Oct" localSheetId="55">#REF!</definedName>
    <definedName name="SAP_Oct" localSheetId="56">#REF!</definedName>
    <definedName name="SAP_Oct" localSheetId="57">#REF!</definedName>
    <definedName name="SAP_Oct" localSheetId="58">#REF!</definedName>
    <definedName name="SAP_Oct">'[29]SAP Summary'!$H$4:$H$60</definedName>
    <definedName name="SAP_Sep" localSheetId="10">#REF!</definedName>
    <definedName name="SAP_Sep" localSheetId="11">#REF!</definedName>
    <definedName name="SAP_Sep" localSheetId="12">#REF!</definedName>
    <definedName name="SAP_Sep" localSheetId="13">#REF!</definedName>
    <definedName name="SAP_Sep" localSheetId="14">#REF!</definedName>
    <definedName name="SAP_Sep" localSheetId="15">#REF!</definedName>
    <definedName name="SAP_Sep" localSheetId="16">#REF!</definedName>
    <definedName name="SAP_Sep" localSheetId="17">'[28]SAP Summary'!$G$4:$G$60</definedName>
    <definedName name="SAP_Sep" localSheetId="18">#REF!</definedName>
    <definedName name="SAP_Sep" localSheetId="19">#REF!</definedName>
    <definedName name="SAP_Sep" localSheetId="20">#REF!</definedName>
    <definedName name="SAP_Sep" localSheetId="21">#REF!</definedName>
    <definedName name="SAP_Sep" localSheetId="22">#REF!</definedName>
    <definedName name="SAP_Sep" localSheetId="23">#REF!</definedName>
    <definedName name="SAP_Sep" localSheetId="24">#REF!</definedName>
    <definedName name="SAP_Sep" localSheetId="25">#REF!</definedName>
    <definedName name="SAP_Sep" localSheetId="26">#REF!</definedName>
    <definedName name="SAP_Sep" localSheetId="27">#REF!</definedName>
    <definedName name="SAP_Sep" localSheetId="28">#REF!</definedName>
    <definedName name="SAP_Sep" localSheetId="29">#REF!</definedName>
    <definedName name="SAP_Sep" localSheetId="30">#REF!</definedName>
    <definedName name="SAP_Sep" localSheetId="31">#REF!</definedName>
    <definedName name="SAP_Sep" localSheetId="32">#REF!</definedName>
    <definedName name="SAP_Sep" localSheetId="33">#REF!</definedName>
    <definedName name="SAP_Sep" localSheetId="34">#REF!</definedName>
    <definedName name="SAP_Sep" localSheetId="35">#REF!</definedName>
    <definedName name="SAP_Sep" localSheetId="36">#REF!</definedName>
    <definedName name="SAP_Sep" localSheetId="37">#REF!</definedName>
    <definedName name="SAP_Sep" localSheetId="38">#REF!</definedName>
    <definedName name="SAP_Sep" localSheetId="39">#REF!</definedName>
    <definedName name="SAP_Sep" localSheetId="40">#REF!</definedName>
    <definedName name="SAP_Sep" localSheetId="41">#REF!</definedName>
    <definedName name="SAP_Sep" localSheetId="42">#REF!</definedName>
    <definedName name="SAP_Sep" localSheetId="43">#REF!</definedName>
    <definedName name="SAP_Sep" localSheetId="44">#REF!</definedName>
    <definedName name="SAP_Sep" localSheetId="45">#REF!</definedName>
    <definedName name="SAP_Sep" localSheetId="46">#REF!</definedName>
    <definedName name="SAP_Sep" localSheetId="47">#REF!</definedName>
    <definedName name="SAP_Sep" localSheetId="48">#REF!</definedName>
    <definedName name="SAP_Sep" localSheetId="49">#REF!</definedName>
    <definedName name="SAP_Sep" localSheetId="50">#REF!</definedName>
    <definedName name="SAP_Sep" localSheetId="51">#REF!</definedName>
    <definedName name="SAP_Sep" localSheetId="52">#REF!</definedName>
    <definedName name="SAP_Sep" localSheetId="53">#REF!</definedName>
    <definedName name="SAP_Sep" localSheetId="54">#REF!</definedName>
    <definedName name="SAP_Sep" localSheetId="55">#REF!</definedName>
    <definedName name="SAP_Sep" localSheetId="56">#REF!</definedName>
    <definedName name="SAP_Sep" localSheetId="57">#REF!</definedName>
    <definedName name="SAP_Sep" localSheetId="58">#REF!</definedName>
    <definedName name="SAP_Sep">'[29]SAP Summary'!$G$4:$G$60</definedName>
    <definedName name="SAP_Sept" localSheetId="17">'[30]SAP Summary'!$G$6:$G$69</definedName>
    <definedName name="SAP_Sept">'[31]SAP Summary'!$G$6:$G$69</definedName>
    <definedName name="SAP_SUMMARY" comment="SAP Summary table - expands as actuals by month are available" localSheetId="17">#REF!</definedName>
    <definedName name="SAP_SUMMARY" comment="SAP Summary table - expands as actuals by month are available" localSheetId="37">#REF!</definedName>
    <definedName name="SAP_SUMMARY" comment="SAP Summary table - expands as actuals by month are available">#REF!</definedName>
    <definedName name="SAPBEXdnldView" hidden="1">"45B0DMIFL4DG42VFK6L1FXXXP"</definedName>
    <definedName name="SAPBEXsysID" hidden="1">"BWP"</definedName>
    <definedName name="Scheduled_Monthly_Payment">'[20]Loan Amortization Schedule'!$J$5</definedName>
    <definedName name="SERVICE" localSheetId="17">#REF!</definedName>
    <definedName name="SERVICE" localSheetId="37">#REF!</definedName>
    <definedName name="SERVICE">#REF!</definedName>
    <definedName name="SortRange" localSheetId="10">#REF!</definedName>
    <definedName name="SortRange" localSheetId="11">#REF!</definedName>
    <definedName name="SortRange" localSheetId="12">#REF!</definedName>
    <definedName name="SortRange" localSheetId="13">#REF!</definedName>
    <definedName name="SortRange" localSheetId="14">#REF!</definedName>
    <definedName name="SortRange" localSheetId="15">#REF!</definedName>
    <definedName name="SortRange" localSheetId="16">#REF!</definedName>
    <definedName name="SortRange" localSheetId="17">#REF!</definedName>
    <definedName name="SortRange" localSheetId="18">#REF!</definedName>
    <definedName name="SortRange" localSheetId="19">#REF!</definedName>
    <definedName name="SortRange" localSheetId="20">#REF!</definedName>
    <definedName name="SortRange" localSheetId="21">#REF!</definedName>
    <definedName name="SortRange" localSheetId="22">#REF!</definedName>
    <definedName name="SortRange" localSheetId="23">#REF!</definedName>
    <definedName name="SortRange" localSheetId="24">#REF!</definedName>
    <definedName name="SortRange" localSheetId="25">#REF!</definedName>
    <definedName name="SortRange" localSheetId="26">#REF!</definedName>
    <definedName name="SortRange" localSheetId="27">#REF!</definedName>
    <definedName name="SortRange" localSheetId="28">#REF!</definedName>
    <definedName name="SortRange" localSheetId="29">#REF!</definedName>
    <definedName name="SortRange" localSheetId="30">#REF!</definedName>
    <definedName name="SortRange" localSheetId="31">#REF!</definedName>
    <definedName name="SortRange" localSheetId="32">#REF!</definedName>
    <definedName name="SortRange" localSheetId="33">#REF!</definedName>
    <definedName name="SortRange" localSheetId="34">#REF!</definedName>
    <definedName name="SortRange" localSheetId="35">#REF!</definedName>
    <definedName name="SortRange" localSheetId="36">#REF!</definedName>
    <definedName name="SortRange" localSheetId="37">#REF!</definedName>
    <definedName name="SortRange" localSheetId="38">#REF!</definedName>
    <definedName name="SortRange" localSheetId="39">#REF!</definedName>
    <definedName name="SortRange" localSheetId="40">#REF!</definedName>
    <definedName name="SortRange" localSheetId="41">#REF!</definedName>
    <definedName name="SortRange" localSheetId="42">#REF!</definedName>
    <definedName name="SortRange" localSheetId="43">#REF!</definedName>
    <definedName name="SortRange" localSheetId="44">#REF!</definedName>
    <definedName name="SortRange" localSheetId="45">#REF!</definedName>
    <definedName name="SortRange" localSheetId="46">#REF!</definedName>
    <definedName name="SortRange" localSheetId="47">#REF!</definedName>
    <definedName name="SortRange" localSheetId="48">#REF!</definedName>
    <definedName name="SortRange" localSheetId="49">#REF!</definedName>
    <definedName name="SortRange" localSheetId="50">#REF!</definedName>
    <definedName name="SortRange" localSheetId="51">#REF!</definedName>
    <definedName name="SortRange" localSheetId="52">#REF!</definedName>
    <definedName name="SortRange" localSheetId="53">#REF!</definedName>
    <definedName name="SortRange" localSheetId="54">#REF!</definedName>
    <definedName name="SortRange" localSheetId="55">#REF!</definedName>
    <definedName name="SortRange" localSheetId="56">#REF!</definedName>
    <definedName name="SortRange" localSheetId="57">#REF!</definedName>
    <definedName name="SortRange" localSheetId="58">#REF!</definedName>
    <definedName name="SortRange">#REF!</definedName>
    <definedName name="SOURCE" localSheetId="17">#REF!</definedName>
    <definedName name="SOURCE">#REF!</definedName>
    <definedName name="ss" localSheetId="17">#REF!</definedName>
    <definedName name="ss" localSheetId="35">#REF!</definedName>
    <definedName name="ss">#REF!</definedName>
    <definedName name="status" localSheetId="17">#REF!</definedName>
    <definedName name="status">#REF!</definedName>
    <definedName name="studbudmiller" localSheetId="17">#REF!</definedName>
    <definedName name="studbudmiller">#REF!</definedName>
    <definedName name="STUDENT" localSheetId="17">#REF!</definedName>
    <definedName name="STUDENT">#REF!</definedName>
    <definedName name="sumitem">[32]TABLE!$A$1:$B$24</definedName>
    <definedName name="Supp_Birth_I" localSheetId="10">#REF!</definedName>
    <definedName name="Supp_Birth_I" localSheetId="11">#REF!</definedName>
    <definedName name="Supp_Birth_I" localSheetId="12">#REF!</definedName>
    <definedName name="Supp_Birth_I" localSheetId="13">#REF!</definedName>
    <definedName name="Supp_Birth_I" localSheetId="14">#REF!</definedName>
    <definedName name="Supp_Birth_I" localSheetId="15">#REF!</definedName>
    <definedName name="Supp_Birth_I" localSheetId="16">#REF!</definedName>
    <definedName name="Supp_Birth_I" localSheetId="18">#REF!</definedName>
    <definedName name="Supp_Birth_I" localSheetId="19">#REF!</definedName>
    <definedName name="Supp_Birth_I" localSheetId="20">#REF!</definedName>
    <definedName name="Supp_Birth_I" localSheetId="21">#REF!</definedName>
    <definedName name="Supp_Birth_I" localSheetId="22">#REF!</definedName>
    <definedName name="Supp_Birth_I" localSheetId="23">#REF!</definedName>
    <definedName name="Supp_Birth_I" localSheetId="24">#REF!</definedName>
    <definedName name="Supp_Birth_I" localSheetId="25">#REF!</definedName>
    <definedName name="Supp_Birth_I" localSheetId="26">#REF!</definedName>
    <definedName name="Supp_Birth_I" localSheetId="27">#REF!</definedName>
    <definedName name="Supp_Birth_I" localSheetId="28">#REF!</definedName>
    <definedName name="Supp_Birth_I" localSheetId="29">#REF!</definedName>
    <definedName name="Supp_Birth_I" localSheetId="30">#REF!</definedName>
    <definedName name="Supp_Birth_I" localSheetId="31">#REF!</definedName>
    <definedName name="Supp_Birth_I" localSheetId="32">#REF!</definedName>
    <definedName name="Supp_Birth_I" localSheetId="33">#REF!</definedName>
    <definedName name="Supp_Birth_I" localSheetId="34">#REF!</definedName>
    <definedName name="Supp_Birth_I" localSheetId="35">#REF!</definedName>
    <definedName name="Supp_Birth_I" localSheetId="36">#REF!</definedName>
    <definedName name="Supp_Birth_I" localSheetId="37">#REF!</definedName>
    <definedName name="Supp_Birth_I" localSheetId="38">#REF!</definedName>
    <definedName name="Supp_Birth_I" localSheetId="39">#REF!</definedName>
    <definedName name="Supp_Birth_I" localSheetId="40">#REF!</definedName>
    <definedName name="Supp_Birth_I" localSheetId="41">#REF!</definedName>
    <definedName name="Supp_Birth_I" localSheetId="42">#REF!</definedName>
    <definedName name="Supp_Birth_I" localSheetId="43">#REF!</definedName>
    <definedName name="Supp_Birth_I" localSheetId="44">#REF!</definedName>
    <definedName name="Supp_Birth_I" localSheetId="45">#REF!</definedName>
    <definedName name="Supp_Birth_I" localSheetId="46">#REF!</definedName>
    <definedName name="Supp_Birth_I" localSheetId="47">#REF!</definedName>
    <definedName name="Supp_Birth_I" localSheetId="48">#REF!</definedName>
    <definedName name="Supp_Birth_I" localSheetId="49">#REF!</definedName>
    <definedName name="Supp_Birth_I" localSheetId="50">#REF!</definedName>
    <definedName name="Supp_Birth_I" localSheetId="51">#REF!</definedName>
    <definedName name="Supp_Birth_I" localSheetId="52">#REF!</definedName>
    <definedName name="Supp_Birth_I" localSheetId="53">#REF!</definedName>
    <definedName name="Supp_Birth_I" localSheetId="54">#REF!</definedName>
    <definedName name="Supp_Birth_I" localSheetId="55">#REF!</definedName>
    <definedName name="Supp_Birth_I" localSheetId="56">#REF!</definedName>
    <definedName name="Supp_Birth_I" localSheetId="57">#REF!</definedName>
    <definedName name="Supp_Birth_I" localSheetId="58">#REF!</definedName>
    <definedName name="Supp_Birth_I">'[13]SB Input'!$A$1</definedName>
    <definedName name="Supp2" localSheetId="10">#REF!</definedName>
    <definedName name="Supp2" localSheetId="11">#REF!</definedName>
    <definedName name="Supp2" localSheetId="12">#REF!</definedName>
    <definedName name="Supp2" localSheetId="13">#REF!</definedName>
    <definedName name="Supp2" localSheetId="14">#REF!</definedName>
    <definedName name="Supp2" localSheetId="15">#REF!</definedName>
    <definedName name="Supp2" localSheetId="16">#REF!</definedName>
    <definedName name="Supp2" localSheetId="17">#REF!</definedName>
    <definedName name="Supp2" localSheetId="18">#REF!</definedName>
    <definedName name="Supp2" localSheetId="19">#REF!</definedName>
    <definedName name="Supp2" localSheetId="20">#REF!</definedName>
    <definedName name="Supp2" localSheetId="21">#REF!</definedName>
    <definedName name="Supp2" localSheetId="22">#REF!</definedName>
    <definedName name="Supp2" localSheetId="23">#REF!</definedName>
    <definedName name="Supp2" localSheetId="24">#REF!</definedName>
    <definedName name="Supp2" localSheetId="25">#REF!</definedName>
    <definedName name="Supp2" localSheetId="26">#REF!</definedName>
    <definedName name="Supp2" localSheetId="27">#REF!</definedName>
    <definedName name="Supp2" localSheetId="28">#REF!</definedName>
    <definedName name="Supp2" localSheetId="29">#REF!</definedName>
    <definedName name="Supp2" localSheetId="30">#REF!</definedName>
    <definedName name="Supp2" localSheetId="31">#REF!</definedName>
    <definedName name="Supp2" localSheetId="32">#REF!</definedName>
    <definedName name="Supp2" localSheetId="33">#REF!</definedName>
    <definedName name="Supp2" localSheetId="34">#REF!</definedName>
    <definedName name="Supp2" localSheetId="35">#REF!</definedName>
    <definedName name="Supp2" localSheetId="36">#REF!</definedName>
    <definedName name="Supp2" localSheetId="37">#REF!</definedName>
    <definedName name="Supp2" localSheetId="38">#REF!</definedName>
    <definedName name="Supp2" localSheetId="39">#REF!</definedName>
    <definedName name="Supp2" localSheetId="40">#REF!</definedName>
    <definedName name="Supp2" localSheetId="41">#REF!</definedName>
    <definedName name="Supp2" localSheetId="42">#REF!</definedName>
    <definedName name="Supp2" localSheetId="43">#REF!</definedName>
    <definedName name="Supp2" localSheetId="44">#REF!</definedName>
    <definedName name="Supp2" localSheetId="45">#REF!</definedName>
    <definedName name="Supp2" localSheetId="46">#REF!</definedName>
    <definedName name="Supp2" localSheetId="47">#REF!</definedName>
    <definedName name="Supp2" localSheetId="48">#REF!</definedName>
    <definedName name="Supp2" localSheetId="49">#REF!</definedName>
    <definedName name="Supp2" localSheetId="50">#REF!</definedName>
    <definedName name="Supp2" localSheetId="51">#REF!</definedName>
    <definedName name="Supp2" localSheetId="52">#REF!</definedName>
    <definedName name="Supp2" localSheetId="53">#REF!</definedName>
    <definedName name="Supp2" localSheetId="54">#REF!</definedName>
    <definedName name="Supp2" localSheetId="55">#REF!</definedName>
    <definedName name="Supp2" localSheetId="56">#REF!</definedName>
    <definedName name="Supp2" localSheetId="57">#REF!</definedName>
    <definedName name="Supp2" localSheetId="58">#REF!</definedName>
    <definedName name="Supp2">#REF!</definedName>
    <definedName name="Supp4" localSheetId="10">#REF!</definedName>
    <definedName name="Supp4" localSheetId="11">#REF!</definedName>
    <definedName name="Supp4" localSheetId="12">#REF!</definedName>
    <definedName name="Supp4" localSheetId="13">#REF!</definedName>
    <definedName name="Supp4" localSheetId="15">#REF!</definedName>
    <definedName name="Supp4" localSheetId="16">#REF!</definedName>
    <definedName name="Supp4" localSheetId="17">#REF!</definedName>
    <definedName name="Supp4" localSheetId="18">#REF!</definedName>
    <definedName name="Supp4" localSheetId="19">#REF!</definedName>
    <definedName name="Supp4" localSheetId="20">#REF!</definedName>
    <definedName name="Supp4" localSheetId="21">#REF!</definedName>
    <definedName name="Supp4" localSheetId="23">#REF!</definedName>
    <definedName name="Supp4" localSheetId="24">#REF!</definedName>
    <definedName name="Supp4" localSheetId="26">#REF!</definedName>
    <definedName name="Supp4" localSheetId="27">#REF!</definedName>
    <definedName name="Supp4" localSheetId="28">#REF!</definedName>
    <definedName name="Supp4" localSheetId="29">#REF!</definedName>
    <definedName name="Supp4" localSheetId="30">#REF!</definedName>
    <definedName name="Supp4" localSheetId="31">#REF!</definedName>
    <definedName name="Supp4" localSheetId="32">#REF!</definedName>
    <definedName name="Supp4" localSheetId="33">#REF!</definedName>
    <definedName name="Supp4" localSheetId="34">#REF!</definedName>
    <definedName name="Supp4" localSheetId="35">#REF!</definedName>
    <definedName name="Supp4" localSheetId="36">#REF!</definedName>
    <definedName name="Supp4" localSheetId="37">#REF!</definedName>
    <definedName name="Supp4" localSheetId="39">#REF!</definedName>
    <definedName name="Supp4" localSheetId="40">#REF!</definedName>
    <definedName name="Supp4" localSheetId="41">#REF!</definedName>
    <definedName name="Supp4" localSheetId="42">#REF!</definedName>
    <definedName name="Supp4" localSheetId="43">#REF!</definedName>
    <definedName name="Supp4" localSheetId="44">#REF!</definedName>
    <definedName name="Supp4" localSheetId="45">#REF!</definedName>
    <definedName name="Supp4" localSheetId="46">#REF!</definedName>
    <definedName name="Supp4" localSheetId="47">#REF!</definedName>
    <definedName name="Supp4" localSheetId="48">#REF!</definedName>
    <definedName name="Supp4" localSheetId="49">#REF!</definedName>
    <definedName name="Supp4" localSheetId="50">#REF!</definedName>
    <definedName name="Supp4" localSheetId="51">#REF!</definedName>
    <definedName name="Supp4" localSheetId="52">#REF!</definedName>
    <definedName name="Supp4" localSheetId="53">#REF!</definedName>
    <definedName name="Supp4" localSheetId="54">#REF!</definedName>
    <definedName name="Supp4" localSheetId="55">#REF!</definedName>
    <definedName name="Supp4" localSheetId="56">#REF!</definedName>
    <definedName name="Supp4" localSheetId="57">#REF!</definedName>
    <definedName name="Supp4" localSheetId="58">#REF!</definedName>
    <definedName name="Supp4">#REF!</definedName>
    <definedName name="SUPPLEMENTAL_SCHEDULE_6" localSheetId="10">#REF!</definedName>
    <definedName name="SUPPLEMENTAL_SCHEDULE_6" localSheetId="11">#REF!</definedName>
    <definedName name="SUPPLEMENTAL_SCHEDULE_6" localSheetId="12">#REF!</definedName>
    <definedName name="SUPPLEMENTAL_SCHEDULE_6" localSheetId="13">#REF!</definedName>
    <definedName name="SUPPLEMENTAL_SCHEDULE_6" localSheetId="15">#REF!</definedName>
    <definedName name="SUPPLEMENTAL_SCHEDULE_6" localSheetId="16">#REF!</definedName>
    <definedName name="SUPPLEMENTAL_SCHEDULE_6" localSheetId="17">#REF!</definedName>
    <definedName name="SUPPLEMENTAL_SCHEDULE_6" localSheetId="18">#REF!</definedName>
    <definedName name="SUPPLEMENTAL_SCHEDULE_6" localSheetId="19">#REF!</definedName>
    <definedName name="SUPPLEMENTAL_SCHEDULE_6" localSheetId="20">#REF!</definedName>
    <definedName name="SUPPLEMENTAL_SCHEDULE_6" localSheetId="21">#REF!</definedName>
    <definedName name="SUPPLEMENTAL_SCHEDULE_6" localSheetId="23">#REF!</definedName>
    <definedName name="SUPPLEMENTAL_SCHEDULE_6" localSheetId="24">#REF!</definedName>
    <definedName name="SUPPLEMENTAL_SCHEDULE_6" localSheetId="26">#REF!</definedName>
    <definedName name="SUPPLEMENTAL_SCHEDULE_6" localSheetId="27">#REF!</definedName>
    <definedName name="SUPPLEMENTAL_SCHEDULE_6" localSheetId="28">#REF!</definedName>
    <definedName name="SUPPLEMENTAL_SCHEDULE_6" localSheetId="29">#REF!</definedName>
    <definedName name="SUPPLEMENTAL_SCHEDULE_6" localSheetId="30">#REF!</definedName>
    <definedName name="SUPPLEMENTAL_SCHEDULE_6" localSheetId="31">#REF!</definedName>
    <definedName name="SUPPLEMENTAL_SCHEDULE_6" localSheetId="32">#REF!</definedName>
    <definedName name="SUPPLEMENTAL_SCHEDULE_6" localSheetId="33">#REF!</definedName>
    <definedName name="SUPPLEMENTAL_SCHEDULE_6" localSheetId="34">#REF!</definedName>
    <definedName name="SUPPLEMENTAL_SCHEDULE_6" localSheetId="35">#REF!</definedName>
    <definedName name="SUPPLEMENTAL_SCHEDULE_6" localSheetId="36">#REF!</definedName>
    <definedName name="SUPPLEMENTAL_SCHEDULE_6" localSheetId="37">#REF!</definedName>
    <definedName name="SUPPLEMENTAL_SCHEDULE_6" localSheetId="39">#REF!</definedName>
    <definedName name="SUPPLEMENTAL_SCHEDULE_6" localSheetId="40">#REF!</definedName>
    <definedName name="SUPPLEMENTAL_SCHEDULE_6" localSheetId="41">#REF!</definedName>
    <definedName name="SUPPLEMENTAL_SCHEDULE_6" localSheetId="42">#REF!</definedName>
    <definedName name="SUPPLEMENTAL_SCHEDULE_6" localSheetId="43">#REF!</definedName>
    <definedName name="SUPPLEMENTAL_SCHEDULE_6" localSheetId="44">#REF!</definedName>
    <definedName name="SUPPLEMENTAL_SCHEDULE_6" localSheetId="45">#REF!</definedName>
    <definedName name="SUPPLEMENTAL_SCHEDULE_6" localSheetId="46">#REF!</definedName>
    <definedName name="SUPPLEMENTAL_SCHEDULE_6" localSheetId="47">#REF!</definedName>
    <definedName name="SUPPLEMENTAL_SCHEDULE_6" localSheetId="48">#REF!</definedName>
    <definedName name="SUPPLEMENTAL_SCHEDULE_6" localSheetId="49">#REF!</definedName>
    <definedName name="SUPPLEMENTAL_SCHEDULE_6" localSheetId="50">#REF!</definedName>
    <definedName name="SUPPLEMENTAL_SCHEDULE_6" localSheetId="51">#REF!</definedName>
    <definedName name="SUPPLEMENTAL_SCHEDULE_6" localSheetId="52">#REF!</definedName>
    <definedName name="SUPPLEMENTAL_SCHEDULE_6" localSheetId="53">#REF!</definedName>
    <definedName name="SUPPLEMENTAL_SCHEDULE_6" localSheetId="54">#REF!</definedName>
    <definedName name="SUPPLEMENTAL_SCHEDULE_6" localSheetId="55">#REF!</definedName>
    <definedName name="SUPPLEMENTAL_SCHEDULE_6" localSheetId="56">#REF!</definedName>
    <definedName name="SUPPLEMENTAL_SCHEDULE_6" localSheetId="57">#REF!</definedName>
    <definedName name="SUPPLEMENTAL_SCHEDULE_6" localSheetId="58">#REF!</definedName>
    <definedName name="SUPPLEMENTAL_SCHEDULE_6">#REF!</definedName>
    <definedName name="T_Bal" localSheetId="10">#REF!</definedName>
    <definedName name="T_Bal" localSheetId="11">#REF!</definedName>
    <definedName name="T_Bal" localSheetId="12">#REF!</definedName>
    <definedName name="T_Bal" localSheetId="13">#REF!</definedName>
    <definedName name="T_Bal" localSheetId="14">#REF!</definedName>
    <definedName name="T_Bal" localSheetId="15">#REF!</definedName>
    <definedName name="T_Bal" localSheetId="16">#REF!</definedName>
    <definedName name="T_Bal" localSheetId="17">'[12]Expense TB'!$B$15:$DL$153</definedName>
    <definedName name="T_Bal" localSheetId="18">#REF!</definedName>
    <definedName name="T_Bal" localSheetId="19">#REF!</definedName>
    <definedName name="T_Bal" localSheetId="20">#REF!</definedName>
    <definedName name="T_Bal" localSheetId="21">#REF!</definedName>
    <definedName name="T_Bal" localSheetId="22">#REF!</definedName>
    <definedName name="T_Bal" localSheetId="23">#REF!</definedName>
    <definedName name="T_Bal" localSheetId="24">#REF!</definedName>
    <definedName name="T_Bal" localSheetId="25">#REF!</definedName>
    <definedName name="T_Bal" localSheetId="26">#REF!</definedName>
    <definedName name="T_Bal" localSheetId="27">#REF!</definedName>
    <definedName name="T_Bal" localSheetId="28">#REF!</definedName>
    <definedName name="T_Bal" localSheetId="29">#REF!</definedName>
    <definedName name="T_Bal" localSheetId="30">#REF!</definedName>
    <definedName name="T_Bal" localSheetId="31">#REF!</definedName>
    <definedName name="T_Bal" localSheetId="32">#REF!</definedName>
    <definedName name="T_Bal" localSheetId="33">#REF!</definedName>
    <definedName name="T_Bal" localSheetId="34">#REF!</definedName>
    <definedName name="T_Bal" localSheetId="35">#REF!</definedName>
    <definedName name="T_Bal" localSheetId="36">#REF!</definedName>
    <definedName name="T_Bal" localSheetId="37">#REF!</definedName>
    <definedName name="T_Bal" localSheetId="38">#REF!</definedName>
    <definedName name="T_Bal" localSheetId="39">#REF!</definedName>
    <definedName name="T_Bal" localSheetId="40">#REF!</definedName>
    <definedName name="T_Bal" localSheetId="41">#REF!</definedName>
    <definedName name="T_Bal" localSheetId="42">#REF!</definedName>
    <definedName name="T_Bal" localSheetId="43">#REF!</definedName>
    <definedName name="T_Bal" localSheetId="44">#REF!</definedName>
    <definedName name="T_Bal" localSheetId="45">#REF!</definedName>
    <definedName name="T_Bal" localSheetId="46">#REF!</definedName>
    <definedName name="T_Bal" localSheetId="47">#REF!</definedName>
    <definedName name="T_Bal" localSheetId="48">#REF!</definedName>
    <definedName name="T_Bal" localSheetId="49">#REF!</definedName>
    <definedName name="T_Bal" localSheetId="50">#REF!</definedName>
    <definedName name="T_Bal" localSheetId="51">#REF!</definedName>
    <definedName name="T_Bal" localSheetId="52">#REF!</definedName>
    <definedName name="T_Bal" localSheetId="53">#REF!</definedName>
    <definedName name="T_Bal" localSheetId="54">#REF!</definedName>
    <definedName name="T_Bal" localSheetId="55">#REF!</definedName>
    <definedName name="T_Bal" localSheetId="56">#REF!</definedName>
    <definedName name="T_Bal" localSheetId="57">#REF!</definedName>
    <definedName name="T_Bal" localSheetId="58">#REF!</definedName>
    <definedName name="T_Bal">'[13]Expense TB'!$B$15:$DL$146</definedName>
    <definedName name="TB_Comp" localSheetId="17">#REF!</definedName>
    <definedName name="TB_Comp" localSheetId="37">#REF!</definedName>
    <definedName name="TB_Comp">#REF!</definedName>
    <definedName name="test">'[23]CAS BUD V F&amp;A 89-99 DATA &amp; CHRT'!$A$4:$L$37</definedName>
    <definedName name="tie" localSheetId="17">#REF!</definedName>
    <definedName name="tie" localSheetId="37">#REF!</definedName>
    <definedName name="tie">#REF!</definedName>
    <definedName name="Titles" localSheetId="10">#REF!</definedName>
    <definedName name="Titles" localSheetId="11">#REF!</definedName>
    <definedName name="Titles" localSheetId="12">#REF!</definedName>
    <definedName name="Titles" localSheetId="13">#REF!</definedName>
    <definedName name="Titles" localSheetId="15">#REF!</definedName>
    <definedName name="Titles" localSheetId="16">#REF!</definedName>
    <definedName name="Titles" localSheetId="17">#REF!</definedName>
    <definedName name="Titles" localSheetId="18">#REF!</definedName>
    <definedName name="Titles" localSheetId="19">#REF!</definedName>
    <definedName name="Titles" localSheetId="20">#REF!</definedName>
    <definedName name="Titles" localSheetId="21">#REF!</definedName>
    <definedName name="Titles" localSheetId="23">#REF!</definedName>
    <definedName name="Titles" localSheetId="24">#REF!</definedName>
    <definedName name="Titles" localSheetId="26">#REF!</definedName>
    <definedName name="Titles" localSheetId="27">#REF!</definedName>
    <definedName name="Titles" localSheetId="28">#REF!</definedName>
    <definedName name="Titles" localSheetId="29">#REF!</definedName>
    <definedName name="Titles" localSheetId="30">#REF!</definedName>
    <definedName name="Titles" localSheetId="31">#REF!</definedName>
    <definedName name="Titles" localSheetId="32">#REF!</definedName>
    <definedName name="Titles" localSheetId="33">#REF!</definedName>
    <definedName name="Titles" localSheetId="34">#REF!</definedName>
    <definedName name="Titles" localSheetId="35">#REF!</definedName>
    <definedName name="Titles" localSheetId="36">#REF!</definedName>
    <definedName name="Titles" localSheetId="37">#REF!</definedName>
    <definedName name="Titles" localSheetId="39">#REF!</definedName>
    <definedName name="Titles" localSheetId="40">#REF!</definedName>
    <definedName name="Titles" localSheetId="41">#REF!</definedName>
    <definedName name="Titles" localSheetId="42">#REF!</definedName>
    <definedName name="Titles" localSheetId="43">#REF!</definedName>
    <definedName name="Titles" localSheetId="44">#REF!</definedName>
    <definedName name="Titles" localSheetId="45">#REF!</definedName>
    <definedName name="Titles" localSheetId="46">#REF!</definedName>
    <definedName name="Titles" localSheetId="47">#REF!</definedName>
    <definedName name="Titles" localSheetId="48">#REF!</definedName>
    <definedName name="Titles" localSheetId="49">#REF!</definedName>
    <definedName name="Titles" localSheetId="50">#REF!</definedName>
    <definedName name="Titles" localSheetId="51">#REF!</definedName>
    <definedName name="Titles" localSheetId="52">#REF!</definedName>
    <definedName name="Titles" localSheetId="53">#REF!</definedName>
    <definedName name="Titles" localSheetId="54">#REF!</definedName>
    <definedName name="Titles" localSheetId="55">#REF!</definedName>
    <definedName name="Titles" localSheetId="56">#REF!</definedName>
    <definedName name="Titles" localSheetId="57">#REF!</definedName>
    <definedName name="Titles" localSheetId="58">#REF!</definedName>
    <definedName name="Titles">#REF!</definedName>
    <definedName name="TopSection" localSheetId="10">#REF!</definedName>
    <definedName name="TopSection" localSheetId="11">#REF!</definedName>
    <definedName name="TopSection" localSheetId="12">#REF!</definedName>
    <definedName name="TopSection" localSheetId="13">#REF!</definedName>
    <definedName name="TopSection" localSheetId="15">#REF!</definedName>
    <definedName name="TopSection" localSheetId="16">#REF!</definedName>
    <definedName name="TopSection" localSheetId="17">#REF!</definedName>
    <definedName name="TopSection" localSheetId="18">#REF!</definedName>
    <definedName name="TopSection" localSheetId="19">#REF!</definedName>
    <definedName name="TopSection" localSheetId="20">#REF!</definedName>
    <definedName name="TopSection" localSheetId="21">#REF!</definedName>
    <definedName name="TopSection" localSheetId="23">#REF!</definedName>
    <definedName name="TopSection" localSheetId="24">#REF!</definedName>
    <definedName name="TopSection" localSheetId="26">#REF!</definedName>
    <definedName name="TopSection" localSheetId="27">#REF!</definedName>
    <definedName name="TopSection" localSheetId="28">#REF!</definedName>
    <definedName name="TopSection" localSheetId="29">#REF!</definedName>
    <definedName name="TopSection" localSheetId="30">#REF!</definedName>
    <definedName name="TopSection" localSheetId="31">#REF!</definedName>
    <definedName name="TopSection" localSheetId="32">#REF!</definedName>
    <definedName name="TopSection" localSheetId="33">#REF!</definedName>
    <definedName name="TopSection" localSheetId="34">#REF!</definedName>
    <definedName name="TopSection" localSheetId="35">#REF!</definedName>
    <definedName name="TopSection" localSheetId="36">#REF!</definedName>
    <definedName name="TopSection" localSheetId="37">#REF!</definedName>
    <definedName name="TopSection" localSheetId="39">#REF!</definedName>
    <definedName name="TopSection" localSheetId="40">#REF!</definedName>
    <definedName name="TopSection" localSheetId="41">#REF!</definedName>
    <definedName name="TopSection" localSheetId="42">#REF!</definedName>
    <definedName name="TopSection" localSheetId="43">#REF!</definedName>
    <definedName name="TopSection" localSheetId="44">#REF!</definedName>
    <definedName name="TopSection" localSheetId="45">#REF!</definedName>
    <definedName name="TopSection" localSheetId="46">#REF!</definedName>
    <definedName name="TopSection" localSheetId="47">#REF!</definedName>
    <definedName name="TopSection" localSheetId="48">#REF!</definedName>
    <definedName name="TopSection" localSheetId="49">#REF!</definedName>
    <definedName name="TopSection" localSheetId="50">#REF!</definedName>
    <definedName name="TopSection" localSheetId="51">#REF!</definedName>
    <definedName name="TopSection" localSheetId="52">#REF!</definedName>
    <definedName name="TopSection" localSheetId="53">#REF!</definedName>
    <definedName name="TopSection" localSheetId="54">#REF!</definedName>
    <definedName name="TopSection" localSheetId="55">#REF!</definedName>
    <definedName name="TopSection" localSheetId="56">#REF!</definedName>
    <definedName name="TopSection" localSheetId="57">#REF!</definedName>
    <definedName name="TopSection" localSheetId="58">#REF!</definedName>
    <definedName name="TopSection">#REF!</definedName>
    <definedName name="TRE_Test">[12]TRE!$K$18</definedName>
    <definedName name="ttl.salaries" localSheetId="10">#REF!</definedName>
    <definedName name="ttl.salaries" localSheetId="11">#REF!</definedName>
    <definedName name="ttl.salaries" localSheetId="12">#REF!</definedName>
    <definedName name="ttl.salaries" localSheetId="13">#REF!</definedName>
    <definedName name="ttl.salaries" localSheetId="15">#REF!</definedName>
    <definedName name="ttl.salaries" localSheetId="16">#REF!</definedName>
    <definedName name="ttl.salaries" localSheetId="17">#REF!</definedName>
    <definedName name="ttl.salaries" localSheetId="18">#REF!</definedName>
    <definedName name="ttl.salaries" localSheetId="19">#REF!</definedName>
    <definedName name="ttl.salaries" localSheetId="20">#REF!</definedName>
    <definedName name="ttl.salaries" localSheetId="21">#REF!</definedName>
    <definedName name="ttl.salaries" localSheetId="23">#REF!</definedName>
    <definedName name="ttl.salaries" localSheetId="24">#REF!</definedName>
    <definedName name="ttl.salaries" localSheetId="26">#REF!</definedName>
    <definedName name="ttl.salaries" localSheetId="27">#REF!</definedName>
    <definedName name="ttl.salaries" localSheetId="28">#REF!</definedName>
    <definedName name="ttl.salaries" localSheetId="29">#REF!</definedName>
    <definedName name="ttl.salaries" localSheetId="30">#REF!</definedName>
    <definedName name="ttl.salaries" localSheetId="31">#REF!</definedName>
    <definedName name="ttl.salaries" localSheetId="32">#REF!</definedName>
    <definedName name="ttl.salaries" localSheetId="33">#REF!</definedName>
    <definedName name="ttl.salaries" localSheetId="34">#REF!</definedName>
    <definedName name="ttl.salaries" localSheetId="35">#REF!</definedName>
    <definedName name="ttl.salaries" localSheetId="36">#REF!</definedName>
    <definedName name="ttl.salaries" localSheetId="37">#REF!</definedName>
    <definedName name="ttl.salaries" localSheetId="39">#REF!</definedName>
    <definedName name="ttl.salaries" localSheetId="40">#REF!</definedName>
    <definedName name="ttl.salaries" localSheetId="41">#REF!</definedName>
    <definedName name="ttl.salaries" localSheetId="42">#REF!</definedName>
    <definedName name="ttl.salaries" localSheetId="43">#REF!</definedName>
    <definedName name="ttl.salaries" localSheetId="44">#REF!</definedName>
    <definedName name="ttl.salaries" localSheetId="45">#REF!</definedName>
    <definedName name="ttl.salaries" localSheetId="46">#REF!</definedName>
    <definedName name="ttl.salaries" localSheetId="47">#REF!</definedName>
    <definedName name="ttl.salaries" localSheetId="48">#REF!</definedName>
    <definedName name="ttl.salaries" localSheetId="49">#REF!</definedName>
    <definedName name="ttl.salaries" localSheetId="50">#REF!</definedName>
    <definedName name="ttl.salaries" localSheetId="51">#REF!</definedName>
    <definedName name="ttl.salaries" localSheetId="52">#REF!</definedName>
    <definedName name="ttl.salaries" localSheetId="53">#REF!</definedName>
    <definedName name="ttl.salaries" localSheetId="54">#REF!</definedName>
    <definedName name="ttl.salaries" localSheetId="55">#REF!</definedName>
    <definedName name="ttl.salaries" localSheetId="56">#REF!</definedName>
    <definedName name="ttl.salaries" localSheetId="57">#REF!</definedName>
    <definedName name="ttl.salaries" localSheetId="58">#REF!</definedName>
    <definedName name="ttl.salaries">#REF!</definedName>
    <definedName name="UMMC_DEAT" localSheetId="10">#REF!</definedName>
    <definedName name="UMMC_DEAT" localSheetId="11">#REF!</definedName>
    <definedName name="UMMC_DEAT" localSheetId="12">#REF!</definedName>
    <definedName name="UMMC_DEAT" localSheetId="13">#REF!</definedName>
    <definedName name="UMMC_DEAT" localSheetId="14">#REF!</definedName>
    <definedName name="UMMC_DEAT" localSheetId="15">#REF!</definedName>
    <definedName name="UMMC_DEAT" localSheetId="16">#REF!</definedName>
    <definedName name="UMMC_DEAT" localSheetId="17">'[9]p8 CONS BS'!#REF!</definedName>
    <definedName name="UMMC_DEAT" localSheetId="18">#REF!</definedName>
    <definedName name="UMMC_DEAT" localSheetId="19">#REF!</definedName>
    <definedName name="UMMC_DEAT" localSheetId="20">#REF!</definedName>
    <definedName name="UMMC_DEAT" localSheetId="21">#REF!</definedName>
    <definedName name="UMMC_DEAT" localSheetId="22">#REF!</definedName>
    <definedName name="UMMC_DEAT" localSheetId="23">#REF!</definedName>
    <definedName name="UMMC_DEAT" localSheetId="24">#REF!</definedName>
    <definedName name="UMMC_DEAT" localSheetId="25">#REF!</definedName>
    <definedName name="UMMC_DEAT" localSheetId="26">#REF!</definedName>
    <definedName name="UMMC_DEAT" localSheetId="27">#REF!</definedName>
    <definedName name="UMMC_DEAT" localSheetId="28">#REF!</definedName>
    <definedName name="UMMC_DEAT" localSheetId="29">#REF!</definedName>
    <definedName name="UMMC_DEAT" localSheetId="30">#REF!</definedName>
    <definedName name="UMMC_DEAT" localSheetId="31">#REF!</definedName>
    <definedName name="UMMC_DEAT" localSheetId="32">#REF!</definedName>
    <definedName name="UMMC_DEAT" localSheetId="33">#REF!</definedName>
    <definedName name="UMMC_DEAT" localSheetId="34">#REF!</definedName>
    <definedName name="UMMC_DEAT" localSheetId="35">#REF!</definedName>
    <definedName name="UMMC_DEAT" localSheetId="36">#REF!</definedName>
    <definedName name="UMMC_DEAT" localSheetId="37">#REF!</definedName>
    <definedName name="UMMC_DEAT" localSheetId="38">#REF!</definedName>
    <definedName name="UMMC_DEAT" localSheetId="39">#REF!</definedName>
    <definedName name="UMMC_DEAT" localSheetId="40">#REF!</definedName>
    <definedName name="UMMC_DEAT" localSheetId="41">#REF!</definedName>
    <definedName name="UMMC_DEAT" localSheetId="42">#REF!</definedName>
    <definedName name="UMMC_DEAT" localSheetId="43">#REF!</definedName>
    <definedName name="UMMC_DEAT" localSheetId="44">#REF!</definedName>
    <definedName name="UMMC_DEAT" localSheetId="45">#REF!</definedName>
    <definedName name="UMMC_DEAT" localSheetId="46">#REF!</definedName>
    <definedName name="UMMC_DEAT" localSheetId="47">#REF!</definedName>
    <definedName name="UMMC_DEAT" localSheetId="48">#REF!</definedName>
    <definedName name="UMMC_DEAT" localSheetId="49">#REF!</definedName>
    <definedName name="UMMC_DEAT" localSheetId="50">#REF!</definedName>
    <definedName name="UMMC_DEAT" localSheetId="51">#REF!</definedName>
    <definedName name="UMMC_DEAT" localSheetId="52">#REF!</definedName>
    <definedName name="UMMC_DEAT" localSheetId="53">#REF!</definedName>
    <definedName name="UMMC_DEAT" localSheetId="54">#REF!</definedName>
    <definedName name="UMMC_DEAT" localSheetId="55">#REF!</definedName>
    <definedName name="UMMC_DEAT" localSheetId="56">#REF!</definedName>
    <definedName name="UMMC_DEAT" localSheetId="57">#REF!</definedName>
    <definedName name="UMMC_DEAT" localSheetId="58">#REF!</definedName>
    <definedName name="UMMC_DEAT">'[9]p8 CONS BS'!#REF!</definedName>
    <definedName name="UR_Rev_I" localSheetId="10">#REF!</definedName>
    <definedName name="UR_Rev_I" localSheetId="11">#REF!</definedName>
    <definedName name="UR_Rev_I" localSheetId="12">#REF!</definedName>
    <definedName name="UR_Rev_I" localSheetId="13">#REF!</definedName>
    <definedName name="UR_Rev_I" localSheetId="15">#REF!</definedName>
    <definedName name="UR_Rev_I" localSheetId="16">#REF!</definedName>
    <definedName name="UR_Rev_I" localSheetId="17">#REF!</definedName>
    <definedName name="UR_Rev_I" localSheetId="18">#REF!</definedName>
    <definedName name="UR_Rev_I" localSheetId="19">#REF!</definedName>
    <definedName name="UR_Rev_I" localSheetId="20">#REF!</definedName>
    <definedName name="UR_Rev_I" localSheetId="21">#REF!</definedName>
    <definedName name="UR_Rev_I" localSheetId="23">#REF!</definedName>
    <definedName name="UR_Rev_I" localSheetId="24">#REF!</definedName>
    <definedName name="UR_Rev_I" localSheetId="26">#REF!</definedName>
    <definedName name="UR_Rev_I" localSheetId="27">#REF!</definedName>
    <definedName name="UR_Rev_I" localSheetId="28">#REF!</definedName>
    <definedName name="UR_Rev_I" localSheetId="29">#REF!</definedName>
    <definedName name="UR_Rev_I" localSheetId="30">#REF!</definedName>
    <definedName name="UR_Rev_I" localSheetId="31">#REF!</definedName>
    <definedName name="UR_Rev_I" localSheetId="32">#REF!</definedName>
    <definedName name="UR_Rev_I" localSheetId="33">#REF!</definedName>
    <definedName name="UR_Rev_I" localSheetId="34">#REF!</definedName>
    <definedName name="UR_Rev_I" localSheetId="35">#REF!</definedName>
    <definedName name="UR_Rev_I" localSheetId="36">#REF!</definedName>
    <definedName name="UR_Rev_I" localSheetId="37">#REF!</definedName>
    <definedName name="UR_Rev_I" localSheetId="39">#REF!</definedName>
    <definedName name="UR_Rev_I" localSheetId="40">#REF!</definedName>
    <definedName name="UR_Rev_I" localSheetId="41">#REF!</definedName>
    <definedName name="UR_Rev_I" localSheetId="42">#REF!</definedName>
    <definedName name="UR_Rev_I" localSheetId="43">#REF!</definedName>
    <definedName name="UR_Rev_I" localSheetId="44">#REF!</definedName>
    <definedName name="UR_Rev_I" localSheetId="45">#REF!</definedName>
    <definedName name="UR_Rev_I" localSheetId="46">#REF!</definedName>
    <definedName name="UR_Rev_I" localSheetId="47">#REF!</definedName>
    <definedName name="UR_Rev_I" localSheetId="48">#REF!</definedName>
    <definedName name="UR_Rev_I" localSheetId="49">#REF!</definedName>
    <definedName name="UR_Rev_I" localSheetId="50">#REF!</definedName>
    <definedName name="UR_Rev_I" localSheetId="51">#REF!</definedName>
    <definedName name="UR_Rev_I" localSheetId="52">#REF!</definedName>
    <definedName name="UR_Rev_I" localSheetId="53">#REF!</definedName>
    <definedName name="UR_Rev_I" localSheetId="54">#REF!</definedName>
    <definedName name="UR_Rev_I" localSheetId="55">#REF!</definedName>
    <definedName name="UR_Rev_I" localSheetId="56">#REF!</definedName>
    <definedName name="UR_Rev_I" localSheetId="57">#REF!</definedName>
    <definedName name="UR_Rev_I" localSheetId="58">#REF!</definedName>
    <definedName name="UR_Rev_I">#REF!</definedName>
    <definedName name="UR22_Schedule">[14]UR!$B$769:'[14]UR'!$Q$804</definedName>
    <definedName name="UR23_Schedule">[14]UR!$B$805:'[14]UR'!$Q$840</definedName>
    <definedName name="UR24_Schedule">[14]UR!$B$841:'[14]UR'!$Q$876</definedName>
    <definedName name="UR25_Schedule">[14]UR!$B$877:'[14]UR'!$Q$912</definedName>
    <definedName name="URS_Schedule" localSheetId="10">#REF!</definedName>
    <definedName name="URS_Schedule" localSheetId="11">#REF!</definedName>
    <definedName name="URS_Schedule" localSheetId="12">#REF!</definedName>
    <definedName name="URS_Schedule" localSheetId="13">#REF!</definedName>
    <definedName name="URS_Schedule" localSheetId="15">#REF!</definedName>
    <definedName name="URS_Schedule" localSheetId="16">#REF!</definedName>
    <definedName name="URS_Schedule" localSheetId="17">#REF!</definedName>
    <definedName name="URS_Schedule" localSheetId="18">#REF!</definedName>
    <definedName name="URS_Schedule" localSheetId="19">#REF!</definedName>
    <definedName name="URS_Schedule" localSheetId="20">#REF!</definedName>
    <definedName name="URS_Schedule" localSheetId="21">#REF!</definedName>
    <definedName name="URS_Schedule" localSheetId="23">#REF!</definedName>
    <definedName name="URS_Schedule" localSheetId="24">#REF!</definedName>
    <definedName name="URS_Schedule" localSheetId="26">#REF!</definedName>
    <definedName name="URS_Schedule" localSheetId="27">#REF!</definedName>
    <definedName name="URS_Schedule" localSheetId="28">#REF!</definedName>
    <definedName name="URS_Schedule" localSheetId="29">#REF!</definedName>
    <definedName name="URS_Schedule" localSheetId="30">#REF!</definedName>
    <definedName name="URS_Schedule" localSheetId="31">#REF!</definedName>
    <definedName name="URS_Schedule" localSheetId="32">#REF!</definedName>
    <definedName name="URS_Schedule" localSheetId="33">#REF!</definedName>
    <definedName name="URS_Schedule" localSheetId="34">#REF!</definedName>
    <definedName name="URS_Schedule" localSheetId="35">#REF!</definedName>
    <definedName name="URS_Schedule" localSheetId="36">#REF!</definedName>
    <definedName name="URS_Schedule" localSheetId="37">#REF!</definedName>
    <definedName name="URS_Schedule" localSheetId="39">#REF!</definedName>
    <definedName name="URS_Schedule" localSheetId="40">#REF!</definedName>
    <definedName name="URS_Schedule" localSheetId="41">#REF!</definedName>
    <definedName name="URS_Schedule" localSheetId="42">#REF!</definedName>
    <definedName name="URS_Schedule" localSheetId="43">#REF!</definedName>
    <definedName name="URS_Schedule" localSheetId="44">#REF!</definedName>
    <definedName name="URS_Schedule" localSheetId="45">#REF!</definedName>
    <definedName name="URS_Schedule" localSheetId="46">#REF!</definedName>
    <definedName name="URS_Schedule" localSheetId="47">#REF!</definedName>
    <definedName name="URS_Schedule" localSheetId="48">#REF!</definedName>
    <definedName name="URS_Schedule" localSheetId="49">#REF!</definedName>
    <definedName name="URS_Schedule" localSheetId="50">#REF!</definedName>
    <definedName name="URS_Schedule" localSheetId="51">#REF!</definedName>
    <definedName name="URS_Schedule" localSheetId="52">#REF!</definedName>
    <definedName name="URS_Schedule" localSheetId="53">#REF!</definedName>
    <definedName name="URS_Schedule" localSheetId="54">#REF!</definedName>
    <definedName name="URS_Schedule" localSheetId="55">#REF!</definedName>
    <definedName name="URS_Schedule" localSheetId="56">#REF!</definedName>
    <definedName name="URS_Schedule" localSheetId="57">#REF!</definedName>
    <definedName name="URS_Schedule" localSheetId="58">#REF!</definedName>
    <definedName name="URS_Schedule">#REF!</definedName>
    <definedName name="W">41382.0672453704</definedName>
    <definedName name="WN_S" localSheetId="17">#REF!</definedName>
    <definedName name="WN_S">#REF!</definedName>
    <definedName name="wrn.all." localSheetId="37" hidden="1">{#N/A,#N/A,FALSE,"UMMS SUM";#N/A,#N/A,FALSE,"HOSP. SUM";#N/A,#N/A,FALSE,"CAN SUM";#N/A,#N/A,FALSE,"STC SUM";#N/A,#N/A,FALSE,"ANESTH";#N/A,#N/A,FALSE,"DERM";#N/A,#N/A,FALSE,"DIAG RAD";#N/A,#N/A,FALSE,"EMER";#N/A,#N/A,FALSE,"FAM MED";#N/A,#N/A,FALSE,"INFECT";#N/A,#N/A,FALSE,"HUMAN VIR";#N/A,#N/A,FALSE,"MED";#N/A,#N/A,FALSE,"NEUR";#N/A,#N/A,FALSE,"NEUROSURG";#N/A,#N/A,FALSE,"OB GYN";#N/A,#N/A,FALSE,"OPHTHAL";#N/A,#N/A,FALSE,"PATH";#N/A,#N/A,FALSE,"PEDS";#N/A,#N/A,FALSE,"PSYCH";#N/A,#N/A,FALSE,"QUAL ASSUR";#N/A,#N/A,FALSE,"REHAB";#N/A,#N/A,FALSE,"SURG";#N/A,#N/A,FALSE,"DENTISTRY";#N/A,#N/A,FALSE,"PHARMACY";#N/A,#N/A,FALSE,"CANCER";#N/A,#N/A,FALSE,"RAD ONC";#N/A,#N/A,FALSE,"CRITICAL";#N/A,#N/A,FALSE,"SPORTS"}</definedName>
    <definedName name="wrn.all." hidden="1">{#N/A,#N/A,FALSE,"UMMS SUM";#N/A,#N/A,FALSE,"HOSP. SUM";#N/A,#N/A,FALSE,"CAN SUM";#N/A,#N/A,FALSE,"STC SUM";#N/A,#N/A,FALSE,"ANESTH";#N/A,#N/A,FALSE,"DERM";#N/A,#N/A,FALSE,"DIAG RAD";#N/A,#N/A,FALSE,"EMER";#N/A,#N/A,FALSE,"FAM MED";#N/A,#N/A,FALSE,"INFECT";#N/A,#N/A,FALSE,"HUMAN VIR";#N/A,#N/A,FALSE,"MED";#N/A,#N/A,FALSE,"NEUR";#N/A,#N/A,FALSE,"NEUROSURG";#N/A,#N/A,FALSE,"OB GYN";#N/A,#N/A,FALSE,"OPHTHAL";#N/A,#N/A,FALSE,"PATH";#N/A,#N/A,FALSE,"PEDS";#N/A,#N/A,FALSE,"PSYCH";#N/A,#N/A,FALSE,"QUAL ASSUR";#N/A,#N/A,FALSE,"REHAB";#N/A,#N/A,FALSE,"SURG";#N/A,#N/A,FALSE,"DENTISTRY";#N/A,#N/A,FALSE,"PHARMACY";#N/A,#N/A,FALSE,"CANCER";#N/A,#N/A,FALSE,"RAD ONC";#N/A,#N/A,FALSE,"CRITICAL";#N/A,#N/A,FALSE,"SPORTS"}</definedName>
    <definedName name="ytd_act_undefined" localSheetId="17">#REF!</definedName>
    <definedName name="ytd_act_undefined">#REF!</definedName>
    <definedName name="Z_1D6B430E_C961_4A2D_BBA1_1E218536CA59_.wvu.Cols" hidden="1">[33]Cases!$G$1:$H$65536,[33]Cases!$S$1:$Y$65536</definedName>
    <definedName name="Z_2AB953C5_0410_4C2C_8C2A_C9A17F9DFF3C_.wvu.Rows" hidden="1">'[33]Case Counts'!$A$2:$IV$2,'[33]Case Counts'!$A$6:$IV$6,'[33]Case Counts'!$A$16:$IV$16,'[33]Case Counts'!$A$19:$IV$19,'[33]Case Counts'!$A$27:$IV$27,'[33]Case Counts'!$A$35:$IV$35,'[33]Case Counts'!$A$39:$IV$39,'[33]Case Counts'!$A$41:$IV$42,'[33]Case Counts'!$A$44:$IV$50</definedName>
    <definedName name="Z_7543B616_0790_431E_ABAF_C58EB9223112_.wvu.Cols" hidden="1">[33]Cases!$G$1:$H$65536,[33]Cases!$S$1:$Y$65536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452" l="1"/>
  <c r="E72" i="1452"/>
  <c r="F72" i="1452"/>
  <c r="C72" i="1452"/>
  <c r="D70" i="1452"/>
  <c r="F70" i="1452"/>
  <c r="G70" i="1452"/>
  <c r="H70" i="1452"/>
  <c r="F71" i="1452"/>
  <c r="C71" i="1452"/>
  <c r="C70" i="1452"/>
  <c r="H69" i="1452"/>
  <c r="G69" i="1452"/>
  <c r="D62" i="1452"/>
  <c r="E62" i="1452"/>
  <c r="F62" i="1452"/>
  <c r="G62" i="1452"/>
  <c r="H62" i="1452"/>
  <c r="D63" i="1452"/>
  <c r="E63" i="1452"/>
  <c r="F63" i="1452"/>
  <c r="G63" i="1452"/>
  <c r="H63" i="1452"/>
  <c r="D64" i="1452"/>
  <c r="E64" i="1452"/>
  <c r="F64" i="1452"/>
  <c r="G64" i="1452"/>
  <c r="H64" i="1452"/>
  <c r="D65" i="1452"/>
  <c r="F65" i="1452"/>
  <c r="G65" i="1452"/>
  <c r="H65" i="1452"/>
  <c r="D66" i="1452"/>
  <c r="F66" i="1452"/>
  <c r="G66" i="1452"/>
  <c r="H66" i="1452"/>
  <c r="D67" i="1452"/>
  <c r="E67" i="1452"/>
  <c r="F67" i="1452"/>
  <c r="G67" i="1452"/>
  <c r="H67" i="1452"/>
  <c r="D68" i="1452"/>
  <c r="F68" i="1452"/>
  <c r="G68" i="1452"/>
  <c r="H68" i="1452"/>
  <c r="C68" i="1452"/>
  <c r="C67" i="1452"/>
  <c r="C66" i="1452"/>
  <c r="C65" i="1452"/>
  <c r="C64" i="1452"/>
  <c r="C63" i="1452"/>
  <c r="C62" i="1452"/>
  <c r="D60" i="1452"/>
  <c r="F60" i="1452"/>
  <c r="G60" i="1452"/>
  <c r="H60" i="1452"/>
  <c r="C60" i="1452"/>
  <c r="C58" i="1452"/>
  <c r="D58" i="1452"/>
  <c r="F58" i="1452"/>
  <c r="G58" i="1452"/>
  <c r="H58" i="1452"/>
  <c r="D59" i="1452"/>
  <c r="G59" i="1452"/>
  <c r="D57" i="1452"/>
  <c r="F57" i="1452"/>
  <c r="G57" i="1452"/>
  <c r="H57" i="1452"/>
  <c r="C57" i="1452"/>
  <c r="C55" i="1452"/>
  <c r="D53" i="1452"/>
  <c r="F53" i="1452"/>
  <c r="G53" i="1452"/>
  <c r="H53" i="1452"/>
  <c r="C53" i="1452"/>
  <c r="C51" i="1452"/>
  <c r="D51" i="1452"/>
  <c r="F51" i="1452"/>
  <c r="G51" i="1452"/>
  <c r="H51" i="1452"/>
  <c r="C52" i="1452"/>
  <c r="D52" i="1452"/>
  <c r="F52" i="1452"/>
  <c r="G52" i="1452"/>
  <c r="H52" i="1452"/>
  <c r="D50" i="1452"/>
  <c r="F50" i="1452"/>
  <c r="G50" i="1452"/>
  <c r="H50" i="1452"/>
  <c r="C50" i="1452"/>
  <c r="B51" i="1452"/>
  <c r="B52" i="1452"/>
  <c r="B50" i="1452"/>
  <c r="A40" i="1452"/>
  <c r="A41" i="1452"/>
  <c r="A42" i="1452"/>
  <c r="A43" i="1452"/>
  <c r="A44" i="1452"/>
  <c r="A45" i="1452"/>
  <c r="A46" i="1452"/>
  <c r="A47" i="1452"/>
  <c r="A39" i="1452"/>
  <c r="D48" i="1452"/>
  <c r="E48" i="1452"/>
  <c r="F48" i="1452"/>
  <c r="G48" i="1452"/>
  <c r="H48" i="1452"/>
  <c r="C48" i="1452"/>
  <c r="C40" i="1452"/>
  <c r="D40" i="1452"/>
  <c r="F40" i="1452"/>
  <c r="G40" i="1452"/>
  <c r="H40" i="1452"/>
  <c r="C41" i="1452"/>
  <c r="D41" i="1452"/>
  <c r="E41" i="1452"/>
  <c r="F41" i="1452"/>
  <c r="G41" i="1452"/>
  <c r="H41" i="1452"/>
  <c r="C42" i="1452"/>
  <c r="D42" i="1452"/>
  <c r="F42" i="1452"/>
  <c r="G42" i="1452"/>
  <c r="H42" i="1452"/>
  <c r="C43" i="1452"/>
  <c r="D43" i="1452"/>
  <c r="G43" i="1452"/>
  <c r="H43" i="1452"/>
  <c r="C44" i="1452"/>
  <c r="D44" i="1452"/>
  <c r="F44" i="1452"/>
  <c r="G44" i="1452"/>
  <c r="H44" i="1452"/>
  <c r="C45" i="1452"/>
  <c r="D45" i="1452"/>
  <c r="G45" i="1452"/>
  <c r="H45" i="1452"/>
  <c r="C46" i="1452"/>
  <c r="D46" i="1452"/>
  <c r="F46" i="1452"/>
  <c r="G46" i="1452"/>
  <c r="H46" i="1452"/>
  <c r="C47" i="1452"/>
  <c r="D47" i="1452"/>
  <c r="G47" i="1452"/>
  <c r="H47" i="1452"/>
  <c r="D39" i="1452"/>
  <c r="F39" i="1452"/>
  <c r="G39" i="1452"/>
  <c r="H39" i="1452"/>
  <c r="C39" i="1452"/>
  <c r="B40" i="1452"/>
  <c r="B41" i="1452"/>
  <c r="B42" i="1452"/>
  <c r="B43" i="1452"/>
  <c r="B44" i="1452"/>
  <c r="B45" i="1452"/>
  <c r="B46" i="1452"/>
  <c r="B47" i="1452"/>
  <c r="B39" i="1452"/>
  <c r="D37" i="1452"/>
  <c r="F37" i="1452"/>
  <c r="G37" i="1452"/>
  <c r="H37" i="1452"/>
  <c r="C37" i="1452"/>
  <c r="C34" i="1452"/>
  <c r="F34" i="1452"/>
  <c r="G34" i="1452"/>
  <c r="H34" i="1452"/>
  <c r="C35" i="1452"/>
  <c r="D35" i="1452"/>
  <c r="F35" i="1452"/>
  <c r="G35" i="1452"/>
  <c r="H35" i="1452"/>
  <c r="C36" i="1452"/>
  <c r="F36" i="1452"/>
  <c r="G36" i="1452"/>
  <c r="H36" i="1452"/>
  <c r="D33" i="1452"/>
  <c r="F33" i="1452"/>
  <c r="G33" i="1452"/>
  <c r="H33" i="1452"/>
  <c r="C33" i="1452"/>
  <c r="D31" i="1452"/>
  <c r="F31" i="1452"/>
  <c r="G31" i="1452"/>
  <c r="H31" i="1452"/>
  <c r="C31" i="1452"/>
  <c r="C29" i="1452"/>
  <c r="D29" i="1452"/>
  <c r="F29" i="1452"/>
  <c r="G29" i="1452"/>
  <c r="H29" i="1452"/>
  <c r="C30" i="1452"/>
  <c r="D30" i="1452"/>
  <c r="F30" i="1452"/>
  <c r="G30" i="1452"/>
  <c r="H30" i="1452"/>
  <c r="D28" i="1452"/>
  <c r="F28" i="1452"/>
  <c r="G28" i="1452"/>
  <c r="H28" i="1452"/>
  <c r="C28" i="1452"/>
  <c r="B29" i="1452"/>
  <c r="B30" i="1452"/>
  <c r="B28" i="1452"/>
  <c r="D26" i="1452"/>
  <c r="E26" i="1452"/>
  <c r="F26" i="1452"/>
  <c r="G26" i="1452"/>
  <c r="H26" i="1452"/>
  <c r="C26" i="1452"/>
  <c r="A20" i="1452"/>
  <c r="A21" i="1452"/>
  <c r="A22" i="1452"/>
  <c r="A23" i="1452"/>
  <c r="A19" i="1452"/>
  <c r="A8" i="1452"/>
  <c r="A9" i="1452"/>
  <c r="A10" i="1452"/>
  <c r="A11" i="1452"/>
  <c r="A12" i="1452"/>
  <c r="A13" i="1452"/>
  <c r="A14" i="1452"/>
  <c r="A15" i="1452"/>
  <c r="A16" i="1452"/>
  <c r="A7" i="1452"/>
  <c r="D24" i="1452"/>
  <c r="E24" i="1452"/>
  <c r="F24" i="1452"/>
  <c r="G24" i="1452"/>
  <c r="H24" i="1452"/>
  <c r="C24" i="1452"/>
  <c r="C20" i="1452"/>
  <c r="D20" i="1452"/>
  <c r="E20" i="1452"/>
  <c r="G20" i="1452"/>
  <c r="H20" i="1452"/>
  <c r="C21" i="1452"/>
  <c r="D21" i="1452"/>
  <c r="F21" i="1452"/>
  <c r="G21" i="1452"/>
  <c r="H21" i="1452"/>
  <c r="C22" i="1452"/>
  <c r="D22" i="1452"/>
  <c r="E22" i="1452"/>
  <c r="G22" i="1452"/>
  <c r="H22" i="1452"/>
  <c r="C23" i="1452"/>
  <c r="D23" i="1452"/>
  <c r="F23" i="1452"/>
  <c r="G23" i="1452"/>
  <c r="H23" i="1452"/>
  <c r="D19" i="1452"/>
  <c r="E19" i="1452"/>
  <c r="F19" i="1452"/>
  <c r="G19" i="1452"/>
  <c r="H19" i="1452"/>
  <c r="C19" i="1452"/>
  <c r="B20" i="1452"/>
  <c r="B21" i="1452"/>
  <c r="B22" i="1452"/>
  <c r="B23" i="1452"/>
  <c r="B19" i="1452"/>
  <c r="D17" i="1452"/>
  <c r="E17" i="1452"/>
  <c r="F17" i="1452"/>
  <c r="G17" i="1452"/>
  <c r="H17" i="1452"/>
  <c r="C17" i="1452"/>
  <c r="C8" i="1452"/>
  <c r="D8" i="1452"/>
  <c r="E8" i="1452"/>
  <c r="F8" i="1452"/>
  <c r="G8" i="1452"/>
  <c r="H8" i="1452"/>
  <c r="C9" i="1452"/>
  <c r="D9" i="1452"/>
  <c r="F9" i="1452"/>
  <c r="G9" i="1452"/>
  <c r="H9" i="1452"/>
  <c r="C10" i="1452"/>
  <c r="D10" i="1452"/>
  <c r="F10" i="1452"/>
  <c r="G10" i="1452"/>
  <c r="C11" i="1452"/>
  <c r="D11" i="1452"/>
  <c r="F11" i="1452"/>
  <c r="G11" i="1452"/>
  <c r="H11" i="1452"/>
  <c r="C12" i="1452"/>
  <c r="D12" i="1452"/>
  <c r="F12" i="1452"/>
  <c r="G12" i="1452"/>
  <c r="H12" i="1452"/>
  <c r="C13" i="1452"/>
  <c r="D13" i="1452"/>
  <c r="F13" i="1452"/>
  <c r="G13" i="1452"/>
  <c r="H13" i="1452"/>
  <c r="C14" i="1452"/>
  <c r="D14" i="1452"/>
  <c r="F14" i="1452"/>
  <c r="G14" i="1452"/>
  <c r="H14" i="1452"/>
  <c r="C15" i="1452"/>
  <c r="D15" i="1452"/>
  <c r="E15" i="1452"/>
  <c r="F15" i="1452"/>
  <c r="G15" i="1452"/>
  <c r="H15" i="1452"/>
  <c r="C16" i="1452"/>
  <c r="D16" i="1452"/>
  <c r="E16" i="1452"/>
  <c r="F16" i="1452"/>
  <c r="G16" i="1452"/>
  <c r="H16" i="1452"/>
  <c r="D7" i="1452"/>
  <c r="E7" i="1452"/>
  <c r="F7" i="1452"/>
  <c r="G7" i="1452"/>
  <c r="H7" i="1452"/>
  <c r="C7" i="1452"/>
  <c r="B8" i="1452"/>
  <c r="B9" i="1452"/>
  <c r="B10" i="1452"/>
  <c r="B11" i="1452"/>
  <c r="B12" i="1452"/>
  <c r="B13" i="1452"/>
  <c r="B14" i="1452"/>
  <c r="B15" i="1452"/>
  <c r="B16" i="1452"/>
  <c r="B7" i="1452"/>
  <c r="F5" i="1452"/>
  <c r="G5" i="1452"/>
  <c r="G71" i="1452" s="1"/>
  <c r="G72" i="1452" s="1"/>
  <c r="H5" i="1452"/>
  <c r="H71" i="1452" s="1"/>
  <c r="H72" i="1452" s="1"/>
  <c r="C5" i="1452"/>
  <c r="B27" i="1451"/>
  <c r="B18" i="1451"/>
  <c r="B19" i="1451"/>
  <c r="B20" i="1451"/>
  <c r="B21" i="1451"/>
  <c r="B22" i="1451"/>
  <c r="B23" i="1451"/>
  <c r="B24" i="1451"/>
  <c r="B25" i="1451"/>
  <c r="B26" i="1451"/>
  <c r="B17" i="1451"/>
  <c r="B9" i="1451"/>
  <c r="B5" i="1451"/>
  <c r="B6" i="1451"/>
  <c r="B7" i="1451"/>
  <c r="B8" i="1451"/>
  <c r="B4" i="1451"/>
  <c r="C70" i="1438"/>
  <c r="B57" i="1438" s="1"/>
  <c r="B70" i="1438"/>
  <c r="B83" i="1438" l="1"/>
  <c r="C32" i="1438"/>
  <c r="D32" i="1438"/>
  <c r="E32" i="1438"/>
  <c r="F32" i="1438"/>
  <c r="B3" i="1439" l="1"/>
  <c r="C33" i="1441" l="1"/>
  <c r="I30" i="1441" l="1"/>
  <c r="C30" i="1441"/>
  <c r="G149" i="1449" l="1"/>
  <c r="F149" i="1449"/>
  <c r="E149" i="1449"/>
  <c r="D149" i="1449"/>
  <c r="G148" i="1449"/>
  <c r="F148" i="1449"/>
  <c r="E148" i="1449"/>
  <c r="H147" i="1449"/>
  <c r="D145" i="1449"/>
  <c r="E144" i="1449"/>
  <c r="G136" i="1449"/>
  <c r="F136" i="1449"/>
  <c r="E136" i="1449"/>
  <c r="D136" i="1449"/>
  <c r="D148" i="1449" s="1"/>
  <c r="H134" i="1449"/>
  <c r="H133" i="1449"/>
  <c r="H132" i="1449"/>
  <c r="H131" i="1449"/>
  <c r="H130" i="1449"/>
  <c r="E118" i="1449"/>
  <c r="G107" i="1449"/>
  <c r="G146" i="1449" s="1"/>
  <c r="F107" i="1449"/>
  <c r="F146" i="1449" s="1"/>
  <c r="E107" i="1449"/>
  <c r="E146" i="1449" s="1"/>
  <c r="D107" i="1449"/>
  <c r="D146" i="1449" s="1"/>
  <c r="H105" i="1449"/>
  <c r="H104" i="1449"/>
  <c r="H103" i="1449"/>
  <c r="H102" i="1449"/>
  <c r="H101" i="1449"/>
  <c r="G97" i="1449"/>
  <c r="G145" i="1449" s="1"/>
  <c r="F97" i="1449"/>
  <c r="F145" i="1449" s="1"/>
  <c r="E97" i="1449"/>
  <c r="E145" i="1449" s="1"/>
  <c r="D97" i="1449"/>
  <c r="H95" i="1449"/>
  <c r="H94" i="1449"/>
  <c r="H93" i="1449"/>
  <c r="H92" i="1449"/>
  <c r="H91" i="1449"/>
  <c r="H90" i="1449"/>
  <c r="H89" i="1449"/>
  <c r="H88" i="1449"/>
  <c r="H87" i="1449"/>
  <c r="H86" i="1449"/>
  <c r="H85" i="1449"/>
  <c r="G81" i="1449"/>
  <c r="G144" i="1449" s="1"/>
  <c r="F81" i="1449"/>
  <c r="F144" i="1449" s="1"/>
  <c r="D81" i="1449"/>
  <c r="D144" i="1449" s="1"/>
  <c r="H79" i="1449"/>
  <c r="H76" i="1449"/>
  <c r="H81" i="1449" s="1"/>
  <c r="H144" i="1449" s="1"/>
  <c r="G73" i="1449"/>
  <c r="G143" i="1449" s="1"/>
  <c r="F73" i="1449"/>
  <c r="F143" i="1449" s="1"/>
  <c r="E73" i="1449"/>
  <c r="E143" i="1449" s="1"/>
  <c r="D73" i="1449"/>
  <c r="D143" i="1449" s="1"/>
  <c r="H71" i="1449"/>
  <c r="H70" i="1449"/>
  <c r="H69" i="1449"/>
  <c r="H68" i="1449"/>
  <c r="H67" i="1449"/>
  <c r="F63" i="1449"/>
  <c r="F142" i="1449" s="1"/>
  <c r="E63" i="1449"/>
  <c r="E142" i="1449" s="1"/>
  <c r="H61" i="1449"/>
  <c r="H60" i="1449"/>
  <c r="H59" i="1449"/>
  <c r="H58" i="1449"/>
  <c r="H57" i="1449"/>
  <c r="H56" i="1449"/>
  <c r="H55" i="1449"/>
  <c r="H54" i="1449"/>
  <c r="H53" i="1449"/>
  <c r="G53" i="1449"/>
  <c r="G63" i="1449" s="1"/>
  <c r="G142" i="1449" s="1"/>
  <c r="D53" i="1449"/>
  <c r="D63" i="1449" s="1"/>
  <c r="D142" i="1449" s="1"/>
  <c r="G49" i="1449"/>
  <c r="G141" i="1449" s="1"/>
  <c r="F49" i="1449"/>
  <c r="F141" i="1449" s="1"/>
  <c r="E49" i="1449"/>
  <c r="E141" i="1449" s="1"/>
  <c r="D49" i="1449"/>
  <c r="D141" i="1449" s="1"/>
  <c r="H47" i="1449"/>
  <c r="H46" i="1449"/>
  <c r="H45" i="1449"/>
  <c r="H44" i="1449"/>
  <c r="H43" i="1449"/>
  <c r="H42" i="1449"/>
  <c r="H41" i="1449"/>
  <c r="H40" i="1449"/>
  <c r="G36" i="1449"/>
  <c r="G140" i="1449" s="1"/>
  <c r="F36" i="1449"/>
  <c r="F140" i="1449" s="1"/>
  <c r="E36" i="1449"/>
  <c r="E140" i="1449" s="1"/>
  <c r="D36" i="1449"/>
  <c r="D140" i="1449" s="1"/>
  <c r="H34" i="1449"/>
  <c r="H33" i="1449"/>
  <c r="H32" i="1449"/>
  <c r="H31" i="1449"/>
  <c r="H30" i="1449"/>
  <c r="H29" i="1449"/>
  <c r="H28" i="1449"/>
  <c r="H27" i="1449"/>
  <c r="H26" i="1449"/>
  <c r="H25" i="1449"/>
  <c r="H24" i="1449"/>
  <c r="H23" i="1449"/>
  <c r="H22" i="1449"/>
  <c r="H21" i="1449"/>
  <c r="H18" i="1449"/>
  <c r="H149" i="1449" s="1"/>
  <c r="H49" i="1449" l="1"/>
  <c r="H141" i="1449" s="1"/>
  <c r="H63" i="1449"/>
  <c r="H142" i="1449" s="1"/>
  <c r="E151" i="1449"/>
  <c r="H136" i="1449"/>
  <c r="H148" i="1449" s="1"/>
  <c r="H36" i="1449"/>
  <c r="H140" i="1449" s="1"/>
  <c r="H73" i="1449"/>
  <c r="H143" i="1449" s="1"/>
  <c r="H97" i="1449"/>
  <c r="H145" i="1449" s="1"/>
  <c r="H107" i="1449"/>
  <c r="H146" i="1449" s="1"/>
  <c r="D151" i="1449"/>
  <c r="G151" i="1449"/>
  <c r="F151" i="1449"/>
  <c r="H151" i="1449" l="1"/>
  <c r="D154" i="1449" s="1"/>
  <c r="D30" i="1441"/>
  <c r="D153" i="1449" l="1"/>
  <c r="I22" i="1441" l="1"/>
  <c r="D22" i="1441"/>
  <c r="C51" i="1441"/>
  <c r="C50" i="1441"/>
  <c r="C49" i="1441"/>
  <c r="C48" i="1441"/>
  <c r="C47" i="1441"/>
  <c r="C46" i="1441"/>
  <c r="C45" i="1441"/>
  <c r="C44" i="1441"/>
  <c r="C43" i="1441"/>
  <c r="C42" i="1441"/>
  <c r="C41" i="1441"/>
  <c r="C40" i="1441"/>
  <c r="C39" i="1441"/>
  <c r="C38" i="1441"/>
  <c r="C37" i="1441"/>
  <c r="C36" i="1441"/>
  <c r="C35" i="1441"/>
  <c r="C34" i="1441"/>
  <c r="C32" i="1441"/>
  <c r="C31" i="1441"/>
  <c r="C29" i="1441"/>
  <c r="C28" i="1441"/>
  <c r="C27" i="1441"/>
  <c r="C26" i="1441"/>
  <c r="C25" i="1441"/>
  <c r="C24" i="1441"/>
  <c r="C23" i="1441"/>
  <c r="C22" i="1441"/>
  <c r="C21" i="1441"/>
  <c r="C20" i="1441"/>
  <c r="C19" i="1441"/>
  <c r="C18" i="1441"/>
  <c r="C17" i="1441"/>
  <c r="C16" i="1441"/>
  <c r="C15" i="1441"/>
  <c r="C14" i="1441"/>
  <c r="C13" i="1441"/>
  <c r="C12" i="1441"/>
  <c r="C11" i="1441"/>
  <c r="C10" i="1441"/>
  <c r="C9" i="1441"/>
  <c r="C8" i="1441"/>
  <c r="C7" i="1441"/>
  <c r="C6" i="1441"/>
  <c r="C5" i="1441"/>
  <c r="C4" i="1441"/>
  <c r="C3" i="1441"/>
  <c r="B12" i="1439" l="1"/>
  <c r="C54" i="1441"/>
  <c r="C52" i="1441"/>
  <c r="B69" i="1438" s="1"/>
  <c r="I44" i="1441"/>
  <c r="D44" i="1441"/>
  <c r="I39" i="1441"/>
  <c r="D39" i="1441"/>
  <c r="E39" i="1441" s="1"/>
  <c r="I29" i="1441"/>
  <c r="I27" i="1441"/>
  <c r="D27" i="1441"/>
  <c r="I20" i="1441"/>
  <c r="D20" i="1441"/>
  <c r="I16" i="1441"/>
  <c r="D16" i="1441"/>
  <c r="I13" i="1441"/>
  <c r="D13" i="1441"/>
  <c r="I10" i="1441"/>
  <c r="D10" i="1441"/>
  <c r="F52" i="1440"/>
  <c r="F31" i="1438" s="1"/>
  <c r="G51" i="1440"/>
  <c r="E51" i="1440"/>
  <c r="D51" i="1440"/>
  <c r="C51" i="1440"/>
  <c r="G50" i="1440"/>
  <c r="E50" i="1440"/>
  <c r="D50" i="1440"/>
  <c r="C50" i="1440"/>
  <c r="G49" i="1440"/>
  <c r="E49" i="1440"/>
  <c r="D49" i="1440"/>
  <c r="C49" i="1440"/>
  <c r="G48" i="1440"/>
  <c r="E48" i="1440"/>
  <c r="D48" i="1440"/>
  <c r="C48" i="1440"/>
  <c r="G47" i="1440"/>
  <c r="E47" i="1440"/>
  <c r="D47" i="1440"/>
  <c r="C47" i="1440"/>
  <c r="G46" i="1440"/>
  <c r="E46" i="1440"/>
  <c r="D46" i="1440"/>
  <c r="C46" i="1440"/>
  <c r="G45" i="1440"/>
  <c r="E45" i="1440"/>
  <c r="D45" i="1440"/>
  <c r="C45" i="1440"/>
  <c r="G44" i="1440"/>
  <c r="E44" i="1440"/>
  <c r="D44" i="1440"/>
  <c r="C44" i="1440"/>
  <c r="G43" i="1440"/>
  <c r="E43" i="1440"/>
  <c r="D43" i="1440"/>
  <c r="C43" i="1440"/>
  <c r="G42" i="1440"/>
  <c r="E42" i="1440"/>
  <c r="D42" i="1440"/>
  <c r="C42" i="1440"/>
  <c r="G41" i="1440"/>
  <c r="E41" i="1440"/>
  <c r="D41" i="1440"/>
  <c r="C41" i="1440"/>
  <c r="G40" i="1440"/>
  <c r="E40" i="1440"/>
  <c r="D40" i="1440"/>
  <c r="C40" i="1440"/>
  <c r="G39" i="1440"/>
  <c r="E39" i="1440"/>
  <c r="D39" i="1440"/>
  <c r="C39" i="1440"/>
  <c r="G38" i="1440"/>
  <c r="E38" i="1440"/>
  <c r="D38" i="1440"/>
  <c r="C38" i="1440"/>
  <c r="G37" i="1440"/>
  <c r="E37" i="1440"/>
  <c r="D37" i="1440"/>
  <c r="C37" i="1440"/>
  <c r="G36" i="1440"/>
  <c r="E36" i="1440"/>
  <c r="D36" i="1440"/>
  <c r="C36" i="1440"/>
  <c r="G35" i="1440"/>
  <c r="E35" i="1440"/>
  <c r="D35" i="1440"/>
  <c r="C35" i="1440"/>
  <c r="G34" i="1440"/>
  <c r="E34" i="1440"/>
  <c r="D34" i="1440"/>
  <c r="C34" i="1440"/>
  <c r="G33" i="1440"/>
  <c r="E33" i="1440"/>
  <c r="D33" i="1440"/>
  <c r="C33" i="1440"/>
  <c r="G32" i="1440"/>
  <c r="E32" i="1440"/>
  <c r="D32" i="1440"/>
  <c r="C32" i="1440"/>
  <c r="G31" i="1440"/>
  <c r="E31" i="1440"/>
  <c r="D31" i="1440"/>
  <c r="C31" i="1440"/>
  <c r="G30" i="1440"/>
  <c r="E30" i="1440"/>
  <c r="D30" i="1440"/>
  <c r="C30" i="1440"/>
  <c r="G29" i="1440"/>
  <c r="E29" i="1440"/>
  <c r="D29" i="1440"/>
  <c r="C29" i="1440"/>
  <c r="G28" i="1440"/>
  <c r="E28" i="1440"/>
  <c r="D28" i="1440"/>
  <c r="C28" i="1440"/>
  <c r="G27" i="1440"/>
  <c r="E27" i="1440"/>
  <c r="D27" i="1440"/>
  <c r="C27" i="1440"/>
  <c r="G26" i="1440"/>
  <c r="E26" i="1440"/>
  <c r="D26" i="1440"/>
  <c r="C26" i="1440"/>
  <c r="G25" i="1440"/>
  <c r="E25" i="1440"/>
  <c r="D25" i="1440"/>
  <c r="C25" i="1440"/>
  <c r="G24" i="1440"/>
  <c r="E24" i="1440"/>
  <c r="D24" i="1440"/>
  <c r="C24" i="1440"/>
  <c r="G23" i="1440"/>
  <c r="E23" i="1440"/>
  <c r="D23" i="1440"/>
  <c r="C23" i="1440"/>
  <c r="G22" i="1440"/>
  <c r="E22" i="1440"/>
  <c r="D22" i="1440"/>
  <c r="C22" i="1440"/>
  <c r="G21" i="1440"/>
  <c r="E21" i="1440"/>
  <c r="D21" i="1440"/>
  <c r="C21" i="1440"/>
  <c r="G20" i="1440"/>
  <c r="E20" i="1440"/>
  <c r="D20" i="1440"/>
  <c r="C20" i="1440"/>
  <c r="G19" i="1440"/>
  <c r="E19" i="1440"/>
  <c r="D19" i="1440"/>
  <c r="C19" i="1440"/>
  <c r="G18" i="1440"/>
  <c r="E18" i="1440"/>
  <c r="D18" i="1440"/>
  <c r="C18" i="1440"/>
  <c r="G17" i="1440"/>
  <c r="E17" i="1440"/>
  <c r="D17" i="1440"/>
  <c r="C17" i="1440"/>
  <c r="G16" i="1440"/>
  <c r="E16" i="1440"/>
  <c r="D16" i="1440"/>
  <c r="C16" i="1440"/>
  <c r="G15" i="1440"/>
  <c r="E15" i="1440"/>
  <c r="D15" i="1440"/>
  <c r="C15" i="1440"/>
  <c r="G14" i="1440"/>
  <c r="E14" i="1440"/>
  <c r="D14" i="1440"/>
  <c r="C14" i="1440"/>
  <c r="G13" i="1440"/>
  <c r="E13" i="1440"/>
  <c r="D13" i="1440"/>
  <c r="C13" i="1440"/>
  <c r="G12" i="1440"/>
  <c r="E12" i="1440"/>
  <c r="D12" i="1440"/>
  <c r="C12" i="1440"/>
  <c r="G11" i="1440"/>
  <c r="E11" i="1440"/>
  <c r="D11" i="1440"/>
  <c r="C11" i="1440"/>
  <c r="G10" i="1440"/>
  <c r="E10" i="1440"/>
  <c r="D10" i="1440"/>
  <c r="C10" i="1440"/>
  <c r="G9" i="1440"/>
  <c r="E9" i="1440"/>
  <c r="D9" i="1440"/>
  <c r="C9" i="1440"/>
  <c r="G8" i="1440"/>
  <c r="E8" i="1440"/>
  <c r="D8" i="1440"/>
  <c r="C8" i="1440"/>
  <c r="G7" i="1440"/>
  <c r="E7" i="1440"/>
  <c r="D7" i="1440"/>
  <c r="C7" i="1440"/>
  <c r="G6" i="1440"/>
  <c r="E6" i="1440"/>
  <c r="D6" i="1440"/>
  <c r="C6" i="1440"/>
  <c r="G5" i="1440"/>
  <c r="E5" i="1440"/>
  <c r="D5" i="1440"/>
  <c r="C5" i="1440"/>
  <c r="G4" i="1440"/>
  <c r="E4" i="1440"/>
  <c r="D4" i="1440"/>
  <c r="C4" i="1440"/>
  <c r="G3" i="1440"/>
  <c r="E3" i="1440"/>
  <c r="D3" i="1440"/>
  <c r="C3" i="1440"/>
  <c r="C68" i="1438"/>
  <c r="B55" i="1438" s="1"/>
  <c r="B68" i="1438"/>
  <c r="C67" i="1438"/>
  <c r="B54" i="1438" s="1"/>
  <c r="B67" i="1438"/>
  <c r="C66" i="1438"/>
  <c r="B53" i="1438" s="1"/>
  <c r="B66" i="1438"/>
  <c r="C65" i="1438"/>
  <c r="B65" i="1438"/>
  <c r="C64" i="1438"/>
  <c r="B51" i="1438" s="1"/>
  <c r="B64" i="1438"/>
  <c r="C63" i="1438"/>
  <c r="B63" i="1438"/>
  <c r="C62" i="1438"/>
  <c r="B49" i="1438" s="1"/>
  <c r="B62" i="1438"/>
  <c r="C61" i="1438"/>
  <c r="B48" i="1438" s="1"/>
  <c r="B61" i="1438"/>
  <c r="C60" i="1438"/>
  <c r="B47" i="1438" s="1"/>
  <c r="B60" i="1438"/>
  <c r="F30" i="1438"/>
  <c r="E30" i="1438"/>
  <c r="D30" i="1438"/>
  <c r="C30" i="1438"/>
  <c r="B30" i="1438"/>
  <c r="G37" i="1438"/>
  <c r="G36" i="1438"/>
  <c r="G35" i="1438"/>
  <c r="G34" i="1438"/>
  <c r="G33" i="1438"/>
  <c r="D29" i="1438"/>
  <c r="C29" i="1438"/>
  <c r="B29" i="1438"/>
  <c r="D28" i="1438"/>
  <c r="C28" i="1438"/>
  <c r="B28" i="1438"/>
  <c r="D27" i="1438"/>
  <c r="C27" i="1438"/>
  <c r="B27" i="1438"/>
  <c r="D26" i="1438"/>
  <c r="C26" i="1438"/>
  <c r="B26" i="1438"/>
  <c r="D25" i="1438"/>
  <c r="C25" i="1438"/>
  <c r="B25" i="1438"/>
  <c r="D24" i="1438"/>
  <c r="C24" i="1438"/>
  <c r="B24" i="1438"/>
  <c r="D23" i="1438"/>
  <c r="C23" i="1438"/>
  <c r="B23" i="1438"/>
  <c r="D22" i="1438"/>
  <c r="C22" i="1438"/>
  <c r="B22" i="1438"/>
  <c r="C52" i="1437"/>
  <c r="E52" i="1436"/>
  <c r="D52" i="1436"/>
  <c r="C52" i="1436"/>
  <c r="F51" i="1436"/>
  <c r="F50" i="1436"/>
  <c r="F49" i="1436"/>
  <c r="F48" i="1436"/>
  <c r="F47" i="1436"/>
  <c r="F46" i="1436"/>
  <c r="F45" i="1436"/>
  <c r="F44" i="1436"/>
  <c r="F43" i="1436"/>
  <c r="F42" i="1436"/>
  <c r="F41" i="1436"/>
  <c r="F40" i="1436"/>
  <c r="F39" i="1436"/>
  <c r="F38" i="1436"/>
  <c r="F37" i="1436"/>
  <c r="F36" i="1436"/>
  <c r="F35" i="1436"/>
  <c r="F34" i="1436"/>
  <c r="F33" i="1436"/>
  <c r="F32" i="1436"/>
  <c r="F31" i="1436"/>
  <c r="F30" i="1436"/>
  <c r="F29" i="1436"/>
  <c r="F28" i="1436"/>
  <c r="F27" i="1436"/>
  <c r="F26" i="1436"/>
  <c r="F25" i="1436"/>
  <c r="F24" i="1436"/>
  <c r="F23" i="1436"/>
  <c r="F22" i="1436"/>
  <c r="F21" i="1436"/>
  <c r="F20" i="1436"/>
  <c r="F19" i="1436"/>
  <c r="F18" i="1436"/>
  <c r="F17" i="1436"/>
  <c r="F16" i="1436"/>
  <c r="F15" i="1436"/>
  <c r="F14" i="1436"/>
  <c r="F13" i="1436"/>
  <c r="F12" i="1436"/>
  <c r="F11" i="1436"/>
  <c r="F10" i="1436"/>
  <c r="F9" i="1436"/>
  <c r="F8" i="1436"/>
  <c r="F7" i="1436"/>
  <c r="F6" i="1436"/>
  <c r="F5" i="1436"/>
  <c r="F4" i="1436"/>
  <c r="F3" i="1436"/>
  <c r="B76" i="1438" l="1"/>
  <c r="G27" i="1438"/>
  <c r="G25" i="1438"/>
  <c r="D63" i="1438" s="1"/>
  <c r="G22" i="1438"/>
  <c r="D60" i="1438" s="1"/>
  <c r="C73" i="1438" s="1"/>
  <c r="G26" i="1438"/>
  <c r="D64" i="1438" s="1"/>
  <c r="C51" i="1438" s="1"/>
  <c r="G28" i="1438"/>
  <c r="D66" i="1438" s="1"/>
  <c r="C53" i="1438" s="1"/>
  <c r="B73" i="1438"/>
  <c r="G23" i="1438"/>
  <c r="D61" i="1438" s="1"/>
  <c r="G29" i="1438"/>
  <c r="D67" i="1438" s="1"/>
  <c r="C54" i="1438" s="1"/>
  <c r="B80" i="1438"/>
  <c r="G24" i="1438"/>
  <c r="D62" i="1438" s="1"/>
  <c r="B75" i="1438"/>
  <c r="B79" i="1438"/>
  <c r="B77" i="1438"/>
  <c r="B8" i="1439"/>
  <c r="D8" i="1439" s="1"/>
  <c r="G30" i="1438"/>
  <c r="D68" i="1438" s="1"/>
  <c r="G41" i="1438"/>
  <c r="H21" i="1440"/>
  <c r="F21" i="1441" s="1"/>
  <c r="H28" i="1440"/>
  <c r="F28" i="1441" s="1"/>
  <c r="H35" i="1440"/>
  <c r="F35" i="1441" s="1"/>
  <c r="H42" i="1440"/>
  <c r="F42" i="1441" s="1"/>
  <c r="H49" i="1440"/>
  <c r="F49" i="1441" s="1"/>
  <c r="H8" i="1440"/>
  <c r="F8" i="1441" s="1"/>
  <c r="H41" i="1440"/>
  <c r="F41" i="1441" s="1"/>
  <c r="H7" i="1440"/>
  <c r="F7" i="1441" s="1"/>
  <c r="H19" i="1440"/>
  <c r="F19" i="1441" s="1"/>
  <c r="H26" i="1440"/>
  <c r="F26" i="1441" s="1"/>
  <c r="H33" i="1440"/>
  <c r="F33" i="1441" s="1"/>
  <c r="H40" i="1440"/>
  <c r="F40" i="1441" s="1"/>
  <c r="H47" i="1440"/>
  <c r="F47" i="1441" s="1"/>
  <c r="H4" i="1440"/>
  <c r="F4" i="1441" s="1"/>
  <c r="H16" i="1440"/>
  <c r="F16" i="1441" s="1"/>
  <c r="G16" i="1441" s="1"/>
  <c r="H16" i="1441" s="1"/>
  <c r="H23" i="1440"/>
  <c r="F23" i="1441" s="1"/>
  <c r="H31" i="1440"/>
  <c r="F31" i="1441" s="1"/>
  <c r="H38" i="1440"/>
  <c r="F38" i="1441" s="1"/>
  <c r="H48" i="1440"/>
  <c r="F48" i="1441" s="1"/>
  <c r="H45" i="1440"/>
  <c r="F45" i="1441" s="1"/>
  <c r="F52" i="1436"/>
  <c r="H12" i="1440"/>
  <c r="F12" i="1441" s="1"/>
  <c r="H46" i="1440"/>
  <c r="F46" i="1441" s="1"/>
  <c r="C52" i="1440"/>
  <c r="C31" i="1438" s="1"/>
  <c r="H13" i="1440"/>
  <c r="F13" i="1441" s="1"/>
  <c r="G13" i="1441" s="1"/>
  <c r="H13" i="1441" s="1"/>
  <c r="H30" i="1440"/>
  <c r="F30" i="1441" s="1"/>
  <c r="H36" i="1440"/>
  <c r="F36" i="1441" s="1"/>
  <c r="H43" i="1440"/>
  <c r="F43" i="1441" s="1"/>
  <c r="E52" i="1440"/>
  <c r="E31" i="1438" s="1"/>
  <c r="H15" i="1440"/>
  <c r="F15" i="1441" s="1"/>
  <c r="H22" i="1440"/>
  <c r="F22" i="1441" s="1"/>
  <c r="G22" i="1441" s="1"/>
  <c r="H22" i="1441" s="1"/>
  <c r="H29" i="1440"/>
  <c r="F29" i="1441" s="1"/>
  <c r="D52" i="1440"/>
  <c r="D31" i="1438" s="1"/>
  <c r="H11" i="1440"/>
  <c r="F11" i="1441" s="1"/>
  <c r="H20" i="1440"/>
  <c r="F20" i="1441" s="1"/>
  <c r="G20" i="1441" s="1"/>
  <c r="H20" i="1441" s="1"/>
  <c r="H37" i="1440"/>
  <c r="F37" i="1441" s="1"/>
  <c r="H18" i="1440"/>
  <c r="F18" i="1441" s="1"/>
  <c r="H32" i="1440"/>
  <c r="F32" i="1441" s="1"/>
  <c r="H10" i="1440"/>
  <c r="F10" i="1441" s="1"/>
  <c r="G10" i="1441" s="1"/>
  <c r="H10" i="1441" s="1"/>
  <c r="H39" i="1440"/>
  <c r="F39" i="1441" s="1"/>
  <c r="G39" i="1441" s="1"/>
  <c r="H39" i="1441" s="1"/>
  <c r="H17" i="1440"/>
  <c r="F17" i="1441" s="1"/>
  <c r="H27" i="1440"/>
  <c r="F27" i="1441" s="1"/>
  <c r="G27" i="1441" s="1"/>
  <c r="H27" i="1441" s="1"/>
  <c r="H44" i="1440"/>
  <c r="F44" i="1441" s="1"/>
  <c r="G44" i="1441" s="1"/>
  <c r="H44" i="1441" s="1"/>
  <c r="H50" i="1440"/>
  <c r="F50" i="1441" s="1"/>
  <c r="H9" i="1440"/>
  <c r="F9" i="1441" s="1"/>
  <c r="H24" i="1440"/>
  <c r="F24" i="1441" s="1"/>
  <c r="H34" i="1440"/>
  <c r="F34" i="1441" s="1"/>
  <c r="H51" i="1440"/>
  <c r="F51" i="1441" s="1"/>
  <c r="H14" i="1440"/>
  <c r="F14" i="1441" s="1"/>
  <c r="H6" i="1440"/>
  <c r="F6" i="1441" s="1"/>
  <c r="G52" i="1440"/>
  <c r="H25" i="1440"/>
  <c r="F25" i="1441" s="1"/>
  <c r="B7" i="1439"/>
  <c r="B9" i="1439"/>
  <c r="B11" i="1439"/>
  <c r="B5" i="1439"/>
  <c r="D65" i="1438"/>
  <c r="B50" i="1438"/>
  <c r="E10" i="1441"/>
  <c r="E22" i="1441"/>
  <c r="E13" i="1441"/>
  <c r="E20" i="1441"/>
  <c r="E27" i="1441"/>
  <c r="B78" i="1438"/>
  <c r="H5" i="1440"/>
  <c r="F5" i="1441" s="1"/>
  <c r="B10" i="1439"/>
  <c r="B52" i="1438"/>
  <c r="E16" i="1441"/>
  <c r="E44" i="1441"/>
  <c r="H3" i="1440"/>
  <c r="F3" i="1441" s="1"/>
  <c r="B6" i="1439"/>
  <c r="B74" i="1438"/>
  <c r="B81" i="1438"/>
  <c r="B31" i="1438" l="1"/>
  <c r="B43" i="1438"/>
  <c r="B32" i="1438" s="1"/>
  <c r="G32" i="1438" s="1"/>
  <c r="D70" i="1438" s="1"/>
  <c r="C79" i="1438"/>
  <c r="C47" i="1438"/>
  <c r="C50" i="1438"/>
  <c r="C76" i="1438"/>
  <c r="C77" i="1438"/>
  <c r="C80" i="1438"/>
  <c r="H52" i="1440"/>
  <c r="G31" i="1438"/>
  <c r="D12" i="1439"/>
  <c r="D3" i="1439"/>
  <c r="C55" i="1438"/>
  <c r="C81" i="1438"/>
  <c r="F54" i="1441"/>
  <c r="F52" i="1441"/>
  <c r="C52" i="1438"/>
  <c r="C78" i="1438"/>
  <c r="D5" i="1439"/>
  <c r="C48" i="1438"/>
  <c r="C74" i="1438"/>
  <c r="C49" i="1438"/>
  <c r="C75" i="1438"/>
  <c r="D11" i="1439"/>
  <c r="D6" i="1439"/>
  <c r="D10" i="1439"/>
  <c r="B4" i="1439"/>
  <c r="D9" i="1439"/>
  <c r="D7" i="1439"/>
  <c r="C57" i="1438" l="1"/>
  <c r="C83" i="1438"/>
  <c r="B13" i="1439"/>
  <c r="C9" i="1439" s="1"/>
  <c r="B8" i="1438" s="1"/>
  <c r="D4" i="1439"/>
  <c r="D13" i="1439" s="1"/>
  <c r="C10" i="1439" l="1"/>
  <c r="B11" i="1438" s="1"/>
  <c r="C8" i="1439"/>
  <c r="B9" i="1438" s="1"/>
  <c r="C3" i="1439"/>
  <c r="B7" i="1438" s="1"/>
  <c r="C4" i="1439"/>
  <c r="B6" i="1438" s="1"/>
  <c r="C6" i="1439"/>
  <c r="B4" i="1438" s="1"/>
  <c r="C13" i="1439"/>
  <c r="C5" i="1439"/>
  <c r="B5" i="1438" s="1"/>
  <c r="C11" i="1439"/>
  <c r="C7" i="1439"/>
  <c r="B10" i="1438" s="1"/>
  <c r="C12" i="1439"/>
  <c r="B3" i="1438" s="1"/>
  <c r="E13" i="1439"/>
  <c r="E8" i="1439"/>
  <c r="C9" i="1438" s="1"/>
  <c r="E12" i="1439"/>
  <c r="C3" i="1438" s="1"/>
  <c r="E9" i="1439"/>
  <c r="C8" i="1438" s="1"/>
  <c r="E5" i="1439"/>
  <c r="C5" i="1438" s="1"/>
  <c r="E10" i="1439"/>
  <c r="C11" i="1438" s="1"/>
  <c r="E11" i="1439"/>
  <c r="E7" i="1439"/>
  <c r="C10" i="1438" s="1"/>
  <c r="E3" i="1439"/>
  <c r="C7" i="1438" s="1"/>
  <c r="E6" i="1439"/>
  <c r="C4" i="1438" s="1"/>
  <c r="E4" i="1439"/>
  <c r="C6" i="1438" s="1"/>
  <c r="B12" i="1438" l="1"/>
  <c r="C12" i="1438"/>
  <c r="G150" i="1434" l="1"/>
  <c r="F150" i="1434"/>
  <c r="E150" i="1434"/>
  <c r="D150" i="1434"/>
  <c r="E145" i="1434"/>
  <c r="G137" i="1434"/>
  <c r="G149" i="1434" s="1"/>
  <c r="F137" i="1434"/>
  <c r="F149" i="1434" s="1"/>
  <c r="E137" i="1434"/>
  <c r="E149" i="1434" s="1"/>
  <c r="D137" i="1434"/>
  <c r="D149" i="1434" s="1"/>
  <c r="H135" i="1434"/>
  <c r="H134" i="1434"/>
  <c r="H133" i="1434"/>
  <c r="H132" i="1434"/>
  <c r="H131" i="1434"/>
  <c r="H137" i="1434" s="1"/>
  <c r="H149" i="1434" s="1"/>
  <c r="E123" i="1434"/>
  <c r="E127" i="1434" s="1"/>
  <c r="H111" i="1434"/>
  <c r="G108" i="1434"/>
  <c r="G147" i="1434" s="1"/>
  <c r="F108" i="1434"/>
  <c r="F147" i="1434" s="1"/>
  <c r="E108" i="1434"/>
  <c r="E147" i="1434" s="1"/>
  <c r="D108" i="1434"/>
  <c r="D147" i="1434" s="1"/>
  <c r="H106" i="1434"/>
  <c r="H105" i="1434"/>
  <c r="H104" i="1434"/>
  <c r="H103" i="1434"/>
  <c r="H102" i="1434"/>
  <c r="G98" i="1434"/>
  <c r="G146" i="1434" s="1"/>
  <c r="F98" i="1434"/>
  <c r="F146" i="1434" s="1"/>
  <c r="E98" i="1434"/>
  <c r="E146" i="1434" s="1"/>
  <c r="D98" i="1434"/>
  <c r="D146" i="1434" s="1"/>
  <c r="H96" i="1434"/>
  <c r="H95" i="1434"/>
  <c r="H94" i="1434"/>
  <c r="H93" i="1434"/>
  <c r="H92" i="1434"/>
  <c r="H91" i="1434"/>
  <c r="H90" i="1434"/>
  <c r="H89" i="1434"/>
  <c r="H88" i="1434"/>
  <c r="H87" i="1434"/>
  <c r="H86" i="1434"/>
  <c r="G82" i="1434"/>
  <c r="G145" i="1434" s="1"/>
  <c r="F82" i="1434"/>
  <c r="F145" i="1434" s="1"/>
  <c r="D82" i="1434"/>
  <c r="D145" i="1434" s="1"/>
  <c r="H80" i="1434"/>
  <c r="H79" i="1434"/>
  <c r="H78" i="1434"/>
  <c r="H77" i="1434"/>
  <c r="G74" i="1434"/>
  <c r="G144" i="1434" s="1"/>
  <c r="F74" i="1434"/>
  <c r="F144" i="1434" s="1"/>
  <c r="E74" i="1434"/>
  <c r="E144" i="1434" s="1"/>
  <c r="D74" i="1434"/>
  <c r="D144" i="1434" s="1"/>
  <c r="H72" i="1434"/>
  <c r="H71" i="1434"/>
  <c r="H70" i="1434"/>
  <c r="H69" i="1434"/>
  <c r="H68" i="1434"/>
  <c r="H74" i="1434" s="1"/>
  <c r="H144" i="1434" s="1"/>
  <c r="G64" i="1434"/>
  <c r="G143" i="1434" s="1"/>
  <c r="F64" i="1434"/>
  <c r="F143" i="1434" s="1"/>
  <c r="E64" i="1434"/>
  <c r="E143" i="1434" s="1"/>
  <c r="D64" i="1434"/>
  <c r="D143" i="1434" s="1"/>
  <c r="H62" i="1434"/>
  <c r="H61" i="1434"/>
  <c r="H60" i="1434"/>
  <c r="H59" i="1434"/>
  <c r="H58" i="1434"/>
  <c r="H57" i="1434"/>
  <c r="H56" i="1434"/>
  <c r="H55" i="1434"/>
  <c r="H54" i="1434"/>
  <c r="H53" i="1434"/>
  <c r="G49" i="1434"/>
  <c r="G142" i="1434" s="1"/>
  <c r="F49" i="1434"/>
  <c r="F142" i="1434" s="1"/>
  <c r="E49" i="1434"/>
  <c r="E142" i="1434" s="1"/>
  <c r="D49" i="1434"/>
  <c r="D142" i="1434" s="1"/>
  <c r="H47" i="1434"/>
  <c r="H46" i="1434"/>
  <c r="H45" i="1434"/>
  <c r="H44" i="1434"/>
  <c r="H43" i="1434"/>
  <c r="H42" i="1434"/>
  <c r="H41" i="1434"/>
  <c r="H40" i="1434"/>
  <c r="G36" i="1434"/>
  <c r="G141" i="1434" s="1"/>
  <c r="F36" i="1434"/>
  <c r="F141" i="1434" s="1"/>
  <c r="E36" i="1434"/>
  <c r="E141" i="1434" s="1"/>
  <c r="D36" i="1434"/>
  <c r="D141" i="1434" s="1"/>
  <c r="H34" i="1434"/>
  <c r="H33" i="1434"/>
  <c r="H32" i="1434"/>
  <c r="H31" i="1434"/>
  <c r="H30" i="1434"/>
  <c r="H29" i="1434"/>
  <c r="H28" i="1434"/>
  <c r="H27" i="1434"/>
  <c r="H26" i="1434"/>
  <c r="H25" i="1434"/>
  <c r="H24" i="1434"/>
  <c r="H23" i="1434"/>
  <c r="H22" i="1434"/>
  <c r="H21" i="1434"/>
  <c r="H18" i="1434"/>
  <c r="H150" i="1434" s="1"/>
  <c r="H64" i="1434" l="1"/>
  <c r="H143" i="1434" s="1"/>
  <c r="H36" i="1434"/>
  <c r="H141" i="1434" s="1"/>
  <c r="H49" i="1434"/>
  <c r="H142" i="1434" s="1"/>
  <c r="H98" i="1434"/>
  <c r="H146" i="1434" s="1"/>
  <c r="H108" i="1434"/>
  <c r="H147" i="1434" s="1"/>
  <c r="G152" i="1434"/>
  <c r="H82" i="1434"/>
  <c r="H145" i="1434" s="1"/>
  <c r="H148" i="1434"/>
  <c r="I50" i="1441"/>
  <c r="D152" i="1434"/>
  <c r="E152" i="1434"/>
  <c r="F152" i="1434"/>
  <c r="H152" i="1434" l="1"/>
  <c r="D50" i="1441"/>
  <c r="D155" i="1434"/>
  <c r="D154" i="1434"/>
  <c r="G150" i="1433"/>
  <c r="F150" i="1433"/>
  <c r="E150" i="1433"/>
  <c r="D150" i="1433"/>
  <c r="E145" i="1433"/>
  <c r="G137" i="1433"/>
  <c r="G149" i="1433" s="1"/>
  <c r="F137" i="1433"/>
  <c r="F149" i="1433" s="1"/>
  <c r="E137" i="1433"/>
  <c r="E149" i="1433" s="1"/>
  <c r="D137" i="1433"/>
  <c r="D149" i="1433" s="1"/>
  <c r="H135" i="1433"/>
  <c r="H134" i="1433"/>
  <c r="H133" i="1433"/>
  <c r="H132" i="1433"/>
  <c r="H131" i="1433"/>
  <c r="E119" i="1433"/>
  <c r="E123" i="1433" s="1"/>
  <c r="E127" i="1433" s="1"/>
  <c r="H111" i="1433"/>
  <c r="G108" i="1433"/>
  <c r="G147" i="1433" s="1"/>
  <c r="F108" i="1433"/>
  <c r="F147" i="1433" s="1"/>
  <c r="E108" i="1433"/>
  <c r="E147" i="1433" s="1"/>
  <c r="D108" i="1433"/>
  <c r="D147" i="1433" s="1"/>
  <c r="H106" i="1433"/>
  <c r="H105" i="1433"/>
  <c r="H104" i="1433"/>
  <c r="H103" i="1433"/>
  <c r="H102" i="1433"/>
  <c r="G98" i="1433"/>
  <c r="G146" i="1433" s="1"/>
  <c r="F98" i="1433"/>
  <c r="F146" i="1433" s="1"/>
  <c r="E98" i="1433"/>
  <c r="E146" i="1433" s="1"/>
  <c r="D98" i="1433"/>
  <c r="D146" i="1433" s="1"/>
  <c r="H96" i="1433"/>
  <c r="H95" i="1433"/>
  <c r="H94" i="1433"/>
  <c r="H93" i="1433"/>
  <c r="H92" i="1433"/>
  <c r="H91" i="1433"/>
  <c r="H90" i="1433"/>
  <c r="H89" i="1433"/>
  <c r="H88" i="1433"/>
  <c r="H87" i="1433"/>
  <c r="H86" i="1433"/>
  <c r="G82" i="1433"/>
  <c r="G145" i="1433" s="1"/>
  <c r="F82" i="1433"/>
  <c r="F145" i="1433" s="1"/>
  <c r="D82" i="1433"/>
  <c r="D145" i="1433" s="1"/>
  <c r="H80" i="1433"/>
  <c r="H79" i="1433"/>
  <c r="H78" i="1433"/>
  <c r="H77" i="1433"/>
  <c r="G74" i="1433"/>
  <c r="G144" i="1433" s="1"/>
  <c r="F74" i="1433"/>
  <c r="F144" i="1433" s="1"/>
  <c r="E74" i="1433"/>
  <c r="E144" i="1433" s="1"/>
  <c r="D74" i="1433"/>
  <c r="D144" i="1433" s="1"/>
  <c r="H72" i="1433"/>
  <c r="H71" i="1433"/>
  <c r="H70" i="1433"/>
  <c r="H69" i="1433"/>
  <c r="H68" i="1433"/>
  <c r="G64" i="1433"/>
  <c r="G143" i="1433" s="1"/>
  <c r="F64" i="1433"/>
  <c r="F143" i="1433" s="1"/>
  <c r="E64" i="1433"/>
  <c r="E143" i="1433" s="1"/>
  <c r="D64" i="1433"/>
  <c r="D143" i="1433" s="1"/>
  <c r="H62" i="1433"/>
  <c r="H61" i="1433"/>
  <c r="H60" i="1433"/>
  <c r="H59" i="1433"/>
  <c r="H58" i="1433"/>
  <c r="H57" i="1433"/>
  <c r="H56" i="1433"/>
  <c r="H55" i="1433"/>
  <c r="H54" i="1433"/>
  <c r="H53" i="1433"/>
  <c r="G49" i="1433"/>
  <c r="G142" i="1433" s="1"/>
  <c r="F49" i="1433"/>
  <c r="F142" i="1433" s="1"/>
  <c r="E49" i="1433"/>
  <c r="E142" i="1433" s="1"/>
  <c r="D49" i="1433"/>
  <c r="D142" i="1433" s="1"/>
  <c r="H47" i="1433"/>
  <c r="H46" i="1433"/>
  <c r="H45" i="1433"/>
  <c r="H44" i="1433"/>
  <c r="H43" i="1433"/>
  <c r="H42" i="1433"/>
  <c r="H41" i="1433"/>
  <c r="H40" i="1433"/>
  <c r="G36" i="1433"/>
  <c r="G141" i="1433" s="1"/>
  <c r="F36" i="1433"/>
  <c r="F141" i="1433" s="1"/>
  <c r="E36" i="1433"/>
  <c r="E141" i="1433" s="1"/>
  <c r="D36" i="1433"/>
  <c r="D141" i="1433" s="1"/>
  <c r="H34" i="1433"/>
  <c r="H33" i="1433"/>
  <c r="H32" i="1433"/>
  <c r="H31" i="1433"/>
  <c r="H30" i="1433"/>
  <c r="H29" i="1433"/>
  <c r="H28" i="1433"/>
  <c r="H27" i="1433"/>
  <c r="H26" i="1433"/>
  <c r="H25" i="1433"/>
  <c r="H24" i="1433"/>
  <c r="H23" i="1433"/>
  <c r="H22" i="1433"/>
  <c r="H21" i="1433"/>
  <c r="H18" i="1433"/>
  <c r="H150" i="1433" s="1"/>
  <c r="H108" i="1433" l="1"/>
  <c r="H147" i="1433" s="1"/>
  <c r="H137" i="1433"/>
  <c r="H149" i="1433" s="1"/>
  <c r="H74" i="1433"/>
  <c r="H144" i="1433" s="1"/>
  <c r="H82" i="1433"/>
  <c r="H145" i="1433" s="1"/>
  <c r="H148" i="1433"/>
  <c r="I49" i="1441"/>
  <c r="H36" i="1433"/>
  <c r="H141" i="1433" s="1"/>
  <c r="H98" i="1433"/>
  <c r="H146" i="1433" s="1"/>
  <c r="H64" i="1433"/>
  <c r="H143" i="1433" s="1"/>
  <c r="H49" i="1433"/>
  <c r="H142" i="1433" s="1"/>
  <c r="E50" i="1441"/>
  <c r="G50" i="1441"/>
  <c r="H50" i="1441" s="1"/>
  <c r="F152" i="1433"/>
  <c r="D152" i="1433"/>
  <c r="E152" i="1433"/>
  <c r="G152" i="1433"/>
  <c r="H152" i="1433" l="1"/>
  <c r="G150" i="1432"/>
  <c r="F150" i="1432"/>
  <c r="E150" i="1432"/>
  <c r="D150" i="1432"/>
  <c r="G137" i="1432"/>
  <c r="G149" i="1432" s="1"/>
  <c r="F137" i="1432"/>
  <c r="F149" i="1432" s="1"/>
  <c r="E137" i="1432"/>
  <c r="E149" i="1432" s="1"/>
  <c r="D137" i="1432"/>
  <c r="D149" i="1432" s="1"/>
  <c r="H135" i="1432"/>
  <c r="H134" i="1432"/>
  <c r="H133" i="1432"/>
  <c r="H132" i="1432"/>
  <c r="H131" i="1432"/>
  <c r="E119" i="1432"/>
  <c r="H111" i="1432"/>
  <c r="G108" i="1432"/>
  <c r="G147" i="1432" s="1"/>
  <c r="F108" i="1432"/>
  <c r="F147" i="1432" s="1"/>
  <c r="E108" i="1432"/>
  <c r="E147" i="1432" s="1"/>
  <c r="D108" i="1432"/>
  <c r="D147" i="1432" s="1"/>
  <c r="H106" i="1432"/>
  <c r="H105" i="1432"/>
  <c r="H104" i="1432"/>
  <c r="H103" i="1432"/>
  <c r="H102" i="1432"/>
  <c r="G98" i="1432"/>
  <c r="G146" i="1432" s="1"/>
  <c r="F98" i="1432"/>
  <c r="F146" i="1432" s="1"/>
  <c r="E98" i="1432"/>
  <c r="E146" i="1432" s="1"/>
  <c r="D98" i="1432"/>
  <c r="D146" i="1432" s="1"/>
  <c r="H96" i="1432"/>
  <c r="H95" i="1432"/>
  <c r="H94" i="1432"/>
  <c r="H93" i="1432"/>
  <c r="H92" i="1432"/>
  <c r="H91" i="1432"/>
  <c r="H90" i="1432"/>
  <c r="H89" i="1432"/>
  <c r="H88" i="1432"/>
  <c r="H87" i="1432"/>
  <c r="H86" i="1432"/>
  <c r="G82" i="1432"/>
  <c r="G145" i="1432" s="1"/>
  <c r="F82" i="1432"/>
  <c r="F145" i="1432" s="1"/>
  <c r="E82" i="1432"/>
  <c r="E145" i="1432" s="1"/>
  <c r="D82" i="1432"/>
  <c r="D145" i="1432" s="1"/>
  <c r="H80" i="1432"/>
  <c r="H79" i="1432"/>
  <c r="H78" i="1432"/>
  <c r="H77" i="1432"/>
  <c r="G74" i="1432"/>
  <c r="G144" i="1432" s="1"/>
  <c r="F74" i="1432"/>
  <c r="F144" i="1432" s="1"/>
  <c r="E74" i="1432"/>
  <c r="E144" i="1432" s="1"/>
  <c r="D74" i="1432"/>
  <c r="D144" i="1432" s="1"/>
  <c r="H72" i="1432"/>
  <c r="H71" i="1432"/>
  <c r="H70" i="1432"/>
  <c r="H69" i="1432"/>
  <c r="H68" i="1432"/>
  <c r="G64" i="1432"/>
  <c r="G143" i="1432" s="1"/>
  <c r="F64" i="1432"/>
  <c r="F143" i="1432" s="1"/>
  <c r="E64" i="1432"/>
  <c r="E143" i="1432" s="1"/>
  <c r="D64" i="1432"/>
  <c r="D143" i="1432" s="1"/>
  <c r="H62" i="1432"/>
  <c r="H61" i="1432"/>
  <c r="H60" i="1432"/>
  <c r="H59" i="1432"/>
  <c r="H58" i="1432"/>
  <c r="H57" i="1432"/>
  <c r="H56" i="1432"/>
  <c r="H55" i="1432"/>
  <c r="H54" i="1432"/>
  <c r="H53" i="1432"/>
  <c r="G49" i="1432"/>
  <c r="G142" i="1432" s="1"/>
  <c r="F49" i="1432"/>
  <c r="F142" i="1432" s="1"/>
  <c r="E49" i="1432"/>
  <c r="E142" i="1432" s="1"/>
  <c r="D49" i="1432"/>
  <c r="D142" i="1432" s="1"/>
  <c r="H47" i="1432"/>
  <c r="H46" i="1432"/>
  <c r="H45" i="1432"/>
  <c r="H44" i="1432"/>
  <c r="H43" i="1432"/>
  <c r="H42" i="1432"/>
  <c r="H41" i="1432"/>
  <c r="H40" i="1432"/>
  <c r="G36" i="1432"/>
  <c r="G141" i="1432" s="1"/>
  <c r="F36" i="1432"/>
  <c r="F141" i="1432" s="1"/>
  <c r="E36" i="1432"/>
  <c r="E141" i="1432" s="1"/>
  <c r="D36" i="1432"/>
  <c r="D141" i="1432" s="1"/>
  <c r="H34" i="1432"/>
  <c r="H33" i="1432"/>
  <c r="H32" i="1432"/>
  <c r="H31" i="1432"/>
  <c r="H30" i="1432"/>
  <c r="H29" i="1432"/>
  <c r="H28" i="1432"/>
  <c r="H27" i="1432"/>
  <c r="H26" i="1432"/>
  <c r="H25" i="1432"/>
  <c r="H24" i="1432"/>
  <c r="H23" i="1432"/>
  <c r="H22" i="1432"/>
  <c r="H21" i="1432"/>
  <c r="H18" i="1432"/>
  <c r="H150" i="1432" s="1"/>
  <c r="H137" i="1432" l="1"/>
  <c r="H149" i="1432" s="1"/>
  <c r="H108" i="1432"/>
  <c r="H147" i="1432" s="1"/>
  <c r="H64" i="1432"/>
  <c r="H143" i="1432" s="1"/>
  <c r="H49" i="1432"/>
  <c r="H142" i="1432" s="1"/>
  <c r="H148" i="1432"/>
  <c r="I48" i="1441"/>
  <c r="H74" i="1432"/>
  <c r="H144" i="1432" s="1"/>
  <c r="H98" i="1432"/>
  <c r="H146" i="1432" s="1"/>
  <c r="H36" i="1432"/>
  <c r="H141" i="1432" s="1"/>
  <c r="H82" i="1432"/>
  <c r="H145" i="1432" s="1"/>
  <c r="D49" i="1441"/>
  <c r="D154" i="1433"/>
  <c r="D155" i="1433"/>
  <c r="H152" i="1432"/>
  <c r="D48" i="1441" s="1"/>
  <c r="F152" i="1432"/>
  <c r="D152" i="1432"/>
  <c r="E152" i="1432"/>
  <c r="G152" i="1432"/>
  <c r="E49" i="1441" l="1"/>
  <c r="G49" i="1441"/>
  <c r="H49" i="1441" s="1"/>
  <c r="E48" i="1441"/>
  <c r="G48" i="1441"/>
  <c r="H48" i="1441" s="1"/>
  <c r="D155" i="1432"/>
  <c r="D154" i="1432"/>
  <c r="G150" i="1431" l="1"/>
  <c r="F150" i="1431"/>
  <c r="E150" i="1431"/>
  <c r="D150" i="1431"/>
  <c r="E145" i="1431"/>
  <c r="G137" i="1431"/>
  <c r="G149" i="1431" s="1"/>
  <c r="F137" i="1431"/>
  <c r="F149" i="1431" s="1"/>
  <c r="E137" i="1431"/>
  <c r="E149" i="1431" s="1"/>
  <c r="D137" i="1431"/>
  <c r="D149" i="1431" s="1"/>
  <c r="H135" i="1431"/>
  <c r="H134" i="1431"/>
  <c r="H133" i="1431"/>
  <c r="H132" i="1431"/>
  <c r="H131" i="1431"/>
  <c r="E119" i="1431"/>
  <c r="E123" i="1431" s="1"/>
  <c r="E127" i="1431" s="1"/>
  <c r="H111" i="1431"/>
  <c r="G108" i="1431"/>
  <c r="G147" i="1431" s="1"/>
  <c r="F108" i="1431"/>
  <c r="F147" i="1431" s="1"/>
  <c r="E108" i="1431"/>
  <c r="E147" i="1431" s="1"/>
  <c r="D108" i="1431"/>
  <c r="D147" i="1431" s="1"/>
  <c r="H106" i="1431"/>
  <c r="H105" i="1431"/>
  <c r="H104" i="1431"/>
  <c r="H103" i="1431"/>
  <c r="H102" i="1431"/>
  <c r="G98" i="1431"/>
  <c r="G146" i="1431" s="1"/>
  <c r="F98" i="1431"/>
  <c r="F146" i="1431" s="1"/>
  <c r="E98" i="1431"/>
  <c r="E146" i="1431" s="1"/>
  <c r="D98" i="1431"/>
  <c r="D146" i="1431" s="1"/>
  <c r="H96" i="1431"/>
  <c r="H95" i="1431"/>
  <c r="H94" i="1431"/>
  <c r="H93" i="1431"/>
  <c r="H92" i="1431"/>
  <c r="H91" i="1431"/>
  <c r="H90" i="1431"/>
  <c r="H89" i="1431"/>
  <c r="H88" i="1431"/>
  <c r="H87" i="1431"/>
  <c r="H86" i="1431"/>
  <c r="G82" i="1431"/>
  <c r="G145" i="1431" s="1"/>
  <c r="F82" i="1431"/>
  <c r="F145" i="1431" s="1"/>
  <c r="D82" i="1431"/>
  <c r="D145" i="1431" s="1"/>
  <c r="H80" i="1431"/>
  <c r="H79" i="1431"/>
  <c r="H78" i="1431"/>
  <c r="H77" i="1431"/>
  <c r="G74" i="1431"/>
  <c r="G144" i="1431" s="1"/>
  <c r="F74" i="1431"/>
  <c r="F144" i="1431" s="1"/>
  <c r="E74" i="1431"/>
  <c r="E144" i="1431" s="1"/>
  <c r="D74" i="1431"/>
  <c r="D144" i="1431" s="1"/>
  <c r="H72" i="1431"/>
  <c r="H71" i="1431"/>
  <c r="H70" i="1431"/>
  <c r="H69" i="1431"/>
  <c r="H68" i="1431"/>
  <c r="G64" i="1431"/>
  <c r="G143" i="1431" s="1"/>
  <c r="F64" i="1431"/>
  <c r="F143" i="1431" s="1"/>
  <c r="E64" i="1431"/>
  <c r="E143" i="1431" s="1"/>
  <c r="D64" i="1431"/>
  <c r="D143" i="1431" s="1"/>
  <c r="H62" i="1431"/>
  <c r="H61" i="1431"/>
  <c r="H60" i="1431"/>
  <c r="H59" i="1431"/>
  <c r="H58" i="1431"/>
  <c r="H57" i="1431"/>
  <c r="H56" i="1431"/>
  <c r="H55" i="1431"/>
  <c r="H54" i="1431"/>
  <c r="H53" i="1431"/>
  <c r="G49" i="1431"/>
  <c r="G142" i="1431" s="1"/>
  <c r="F49" i="1431"/>
  <c r="F142" i="1431" s="1"/>
  <c r="E49" i="1431"/>
  <c r="E142" i="1431" s="1"/>
  <c r="D49" i="1431"/>
  <c r="D142" i="1431" s="1"/>
  <c r="H47" i="1431"/>
  <c r="H46" i="1431"/>
  <c r="H45" i="1431"/>
  <c r="H44" i="1431"/>
  <c r="H43" i="1431"/>
  <c r="H42" i="1431"/>
  <c r="H41" i="1431"/>
  <c r="H40" i="1431"/>
  <c r="G36" i="1431"/>
  <c r="G141" i="1431" s="1"/>
  <c r="F36" i="1431"/>
  <c r="F141" i="1431" s="1"/>
  <c r="E36" i="1431"/>
  <c r="E141" i="1431" s="1"/>
  <c r="D36" i="1431"/>
  <c r="D141" i="1431" s="1"/>
  <c r="H34" i="1431"/>
  <c r="H33" i="1431"/>
  <c r="H32" i="1431"/>
  <c r="H31" i="1431"/>
  <c r="H30" i="1431"/>
  <c r="H29" i="1431"/>
  <c r="H28" i="1431"/>
  <c r="H27" i="1431"/>
  <c r="H26" i="1431"/>
  <c r="H25" i="1431"/>
  <c r="H24" i="1431"/>
  <c r="H23" i="1431"/>
  <c r="H22" i="1431"/>
  <c r="H21" i="1431"/>
  <c r="H18" i="1431"/>
  <c r="H150" i="1431" s="1"/>
  <c r="H137" i="1431" l="1"/>
  <c r="H149" i="1431" s="1"/>
  <c r="H36" i="1431"/>
  <c r="H141" i="1431" s="1"/>
  <c r="H49" i="1431"/>
  <c r="H142" i="1431" s="1"/>
  <c r="H98" i="1431"/>
  <c r="H146" i="1431" s="1"/>
  <c r="H108" i="1431"/>
  <c r="H147" i="1431" s="1"/>
  <c r="H82" i="1431"/>
  <c r="H145" i="1431" s="1"/>
  <c r="H148" i="1431"/>
  <c r="I51" i="1441"/>
  <c r="H64" i="1431"/>
  <c r="H143" i="1431" s="1"/>
  <c r="H74" i="1431"/>
  <c r="H144" i="1431" s="1"/>
  <c r="G152" i="1431"/>
  <c r="D152" i="1431"/>
  <c r="E152" i="1431"/>
  <c r="F152" i="1431"/>
  <c r="H152" i="1431" l="1"/>
  <c r="D51" i="1441"/>
  <c r="D155" i="1431"/>
  <c r="D154" i="1431"/>
  <c r="G150" i="1430"/>
  <c r="F150" i="1430"/>
  <c r="E150" i="1430"/>
  <c r="D150" i="1430"/>
  <c r="E145" i="1430"/>
  <c r="G137" i="1430"/>
  <c r="G149" i="1430" s="1"/>
  <c r="F137" i="1430"/>
  <c r="F149" i="1430" s="1"/>
  <c r="E137" i="1430"/>
  <c r="E149" i="1430" s="1"/>
  <c r="D137" i="1430"/>
  <c r="D149" i="1430" s="1"/>
  <c r="H135" i="1430"/>
  <c r="H134" i="1430"/>
  <c r="H133" i="1430"/>
  <c r="H132" i="1430"/>
  <c r="H131" i="1430"/>
  <c r="E119" i="1430"/>
  <c r="H111" i="1430"/>
  <c r="G108" i="1430"/>
  <c r="G147" i="1430" s="1"/>
  <c r="F108" i="1430"/>
  <c r="F147" i="1430" s="1"/>
  <c r="E108" i="1430"/>
  <c r="E147" i="1430" s="1"/>
  <c r="D108" i="1430"/>
  <c r="D147" i="1430" s="1"/>
  <c r="H106" i="1430"/>
  <c r="H105" i="1430"/>
  <c r="H104" i="1430"/>
  <c r="H103" i="1430"/>
  <c r="H102" i="1430"/>
  <c r="G98" i="1430"/>
  <c r="G146" i="1430" s="1"/>
  <c r="F98" i="1430"/>
  <c r="F146" i="1430" s="1"/>
  <c r="E98" i="1430"/>
  <c r="E146" i="1430" s="1"/>
  <c r="D98" i="1430"/>
  <c r="D146" i="1430" s="1"/>
  <c r="H96" i="1430"/>
  <c r="H95" i="1430"/>
  <c r="H94" i="1430"/>
  <c r="H93" i="1430"/>
  <c r="H92" i="1430"/>
  <c r="H91" i="1430"/>
  <c r="H90" i="1430"/>
  <c r="H89" i="1430"/>
  <c r="H88" i="1430"/>
  <c r="H87" i="1430"/>
  <c r="H86" i="1430"/>
  <c r="G82" i="1430"/>
  <c r="G145" i="1430" s="1"/>
  <c r="F82" i="1430"/>
  <c r="F145" i="1430" s="1"/>
  <c r="D82" i="1430"/>
  <c r="D145" i="1430" s="1"/>
  <c r="H80" i="1430"/>
  <c r="H79" i="1430"/>
  <c r="H78" i="1430"/>
  <c r="H77" i="1430"/>
  <c r="G74" i="1430"/>
  <c r="G144" i="1430" s="1"/>
  <c r="F74" i="1430"/>
  <c r="F144" i="1430" s="1"/>
  <c r="E74" i="1430"/>
  <c r="E144" i="1430" s="1"/>
  <c r="D74" i="1430"/>
  <c r="D144" i="1430" s="1"/>
  <c r="H72" i="1430"/>
  <c r="H71" i="1430"/>
  <c r="H70" i="1430"/>
  <c r="H69" i="1430"/>
  <c r="H68" i="1430"/>
  <c r="G64" i="1430"/>
  <c r="G143" i="1430" s="1"/>
  <c r="F64" i="1430"/>
  <c r="F143" i="1430" s="1"/>
  <c r="E64" i="1430"/>
  <c r="E143" i="1430" s="1"/>
  <c r="D64" i="1430"/>
  <c r="D143" i="1430" s="1"/>
  <c r="H62" i="1430"/>
  <c r="H61" i="1430"/>
  <c r="H60" i="1430"/>
  <c r="H59" i="1430"/>
  <c r="H58" i="1430"/>
  <c r="H57" i="1430"/>
  <c r="H56" i="1430"/>
  <c r="H55" i="1430"/>
  <c r="H54" i="1430"/>
  <c r="H53" i="1430"/>
  <c r="G49" i="1430"/>
  <c r="G142" i="1430" s="1"/>
  <c r="F49" i="1430"/>
  <c r="F142" i="1430" s="1"/>
  <c r="E49" i="1430"/>
  <c r="E142" i="1430" s="1"/>
  <c r="D49" i="1430"/>
  <c r="D142" i="1430" s="1"/>
  <c r="H47" i="1430"/>
  <c r="H46" i="1430"/>
  <c r="H45" i="1430"/>
  <c r="H44" i="1430"/>
  <c r="H43" i="1430"/>
  <c r="H42" i="1430"/>
  <c r="H41" i="1430"/>
  <c r="H40" i="1430"/>
  <c r="G36" i="1430"/>
  <c r="G141" i="1430" s="1"/>
  <c r="F36" i="1430"/>
  <c r="F141" i="1430" s="1"/>
  <c r="E36" i="1430"/>
  <c r="E141" i="1430" s="1"/>
  <c r="D36" i="1430"/>
  <c r="D141" i="1430" s="1"/>
  <c r="H34" i="1430"/>
  <c r="H33" i="1430"/>
  <c r="H32" i="1430"/>
  <c r="H31" i="1430"/>
  <c r="H30" i="1430"/>
  <c r="H29" i="1430"/>
  <c r="H28" i="1430"/>
  <c r="H27" i="1430"/>
  <c r="H26" i="1430"/>
  <c r="H25" i="1430"/>
  <c r="H24" i="1430"/>
  <c r="H23" i="1430"/>
  <c r="H22" i="1430"/>
  <c r="H21" i="1430"/>
  <c r="H18" i="1430"/>
  <c r="H150" i="1430" s="1"/>
  <c r="H82" i="1430" l="1"/>
  <c r="H145" i="1430" s="1"/>
  <c r="H49" i="1430"/>
  <c r="H142" i="1430" s="1"/>
  <c r="H148" i="1430"/>
  <c r="I47" i="1441"/>
  <c r="G152" i="1430"/>
  <c r="H64" i="1430"/>
  <c r="H143" i="1430" s="1"/>
  <c r="H74" i="1430"/>
  <c r="H144" i="1430" s="1"/>
  <c r="H137" i="1430"/>
  <c r="H149" i="1430" s="1"/>
  <c r="F152" i="1430"/>
  <c r="H36" i="1430"/>
  <c r="H141" i="1430" s="1"/>
  <c r="H108" i="1430"/>
  <c r="H147" i="1430" s="1"/>
  <c r="E51" i="1441"/>
  <c r="G51" i="1441"/>
  <c r="H51" i="1441" s="1"/>
  <c r="H98" i="1430"/>
  <c r="H146" i="1430" s="1"/>
  <c r="H152" i="1430" s="1"/>
  <c r="D47" i="1441" s="1"/>
  <c r="E152" i="1430"/>
  <c r="D152" i="1430"/>
  <c r="E47" i="1441" l="1"/>
  <c r="G47" i="1441"/>
  <c r="H47" i="1441" s="1"/>
  <c r="D155" i="1430"/>
  <c r="D154" i="1430"/>
  <c r="G150" i="1429" l="1"/>
  <c r="F150" i="1429"/>
  <c r="E150" i="1429"/>
  <c r="D150" i="1429"/>
  <c r="E145" i="1429"/>
  <c r="G137" i="1429"/>
  <c r="G149" i="1429" s="1"/>
  <c r="F137" i="1429"/>
  <c r="F149" i="1429" s="1"/>
  <c r="E137" i="1429"/>
  <c r="E149" i="1429" s="1"/>
  <c r="D137" i="1429"/>
  <c r="D149" i="1429" s="1"/>
  <c r="H135" i="1429"/>
  <c r="H134" i="1429"/>
  <c r="H133" i="1429"/>
  <c r="H132" i="1429"/>
  <c r="H131" i="1429"/>
  <c r="E127" i="1429"/>
  <c r="E119" i="1429"/>
  <c r="H111" i="1429"/>
  <c r="G108" i="1429"/>
  <c r="G147" i="1429" s="1"/>
  <c r="F108" i="1429"/>
  <c r="F147" i="1429" s="1"/>
  <c r="H106" i="1429"/>
  <c r="H105" i="1429"/>
  <c r="H104" i="1429"/>
  <c r="H103" i="1429"/>
  <c r="D102" i="1429"/>
  <c r="D108" i="1429" s="1"/>
  <c r="D147" i="1429" s="1"/>
  <c r="G98" i="1429"/>
  <c r="G146" i="1429" s="1"/>
  <c r="F98" i="1429"/>
  <c r="F146" i="1429" s="1"/>
  <c r="E98" i="1429"/>
  <c r="E146" i="1429" s="1"/>
  <c r="D98" i="1429"/>
  <c r="D146" i="1429" s="1"/>
  <c r="H96" i="1429"/>
  <c r="H95" i="1429"/>
  <c r="H94" i="1429"/>
  <c r="H93" i="1429"/>
  <c r="H92" i="1429"/>
  <c r="H91" i="1429"/>
  <c r="H90" i="1429"/>
  <c r="H89" i="1429"/>
  <c r="H88" i="1429"/>
  <c r="H87" i="1429"/>
  <c r="H86" i="1429"/>
  <c r="G82" i="1429"/>
  <c r="G145" i="1429" s="1"/>
  <c r="F82" i="1429"/>
  <c r="F145" i="1429" s="1"/>
  <c r="D82" i="1429"/>
  <c r="D145" i="1429" s="1"/>
  <c r="H80" i="1429"/>
  <c r="H79" i="1429"/>
  <c r="H78" i="1429"/>
  <c r="H77" i="1429"/>
  <c r="G74" i="1429"/>
  <c r="G144" i="1429" s="1"/>
  <c r="F74" i="1429"/>
  <c r="F144" i="1429" s="1"/>
  <c r="E74" i="1429"/>
  <c r="E144" i="1429" s="1"/>
  <c r="D74" i="1429"/>
  <c r="D144" i="1429" s="1"/>
  <c r="H72" i="1429"/>
  <c r="H71" i="1429"/>
  <c r="H70" i="1429"/>
  <c r="H69" i="1429"/>
  <c r="H68" i="1429"/>
  <c r="G64" i="1429"/>
  <c r="G143" i="1429" s="1"/>
  <c r="F64" i="1429"/>
  <c r="F143" i="1429" s="1"/>
  <c r="E64" i="1429"/>
  <c r="E143" i="1429" s="1"/>
  <c r="D64" i="1429"/>
  <c r="D143" i="1429" s="1"/>
  <c r="H62" i="1429"/>
  <c r="H61" i="1429"/>
  <c r="H60" i="1429"/>
  <c r="H59" i="1429"/>
  <c r="H58" i="1429"/>
  <c r="H57" i="1429"/>
  <c r="H56" i="1429"/>
  <c r="H55" i="1429"/>
  <c r="H54" i="1429"/>
  <c r="H53" i="1429"/>
  <c r="G49" i="1429"/>
  <c r="G142" i="1429" s="1"/>
  <c r="F49" i="1429"/>
  <c r="F142" i="1429" s="1"/>
  <c r="E49" i="1429"/>
  <c r="E142" i="1429" s="1"/>
  <c r="D49" i="1429"/>
  <c r="D142" i="1429" s="1"/>
  <c r="H47" i="1429"/>
  <c r="H46" i="1429"/>
  <c r="H45" i="1429"/>
  <c r="H44" i="1429"/>
  <c r="H43" i="1429"/>
  <c r="H42" i="1429"/>
  <c r="H41" i="1429"/>
  <c r="H40" i="1429"/>
  <c r="G36" i="1429"/>
  <c r="G141" i="1429" s="1"/>
  <c r="F36" i="1429"/>
  <c r="F141" i="1429" s="1"/>
  <c r="E36" i="1429"/>
  <c r="E141" i="1429" s="1"/>
  <c r="D36" i="1429"/>
  <c r="D141" i="1429" s="1"/>
  <c r="H34" i="1429"/>
  <c r="H33" i="1429"/>
  <c r="H32" i="1429"/>
  <c r="H31" i="1429"/>
  <c r="H30" i="1429"/>
  <c r="H29" i="1429"/>
  <c r="H28" i="1429"/>
  <c r="H27" i="1429"/>
  <c r="H26" i="1429"/>
  <c r="H25" i="1429"/>
  <c r="H24" i="1429"/>
  <c r="H23" i="1429"/>
  <c r="H22" i="1429"/>
  <c r="H21" i="1429"/>
  <c r="H18" i="1429"/>
  <c r="H150" i="1429" s="1"/>
  <c r="H82" i="1429" l="1"/>
  <c r="H145" i="1429" s="1"/>
  <c r="H137" i="1429"/>
  <c r="H149" i="1429" s="1"/>
  <c r="H74" i="1429"/>
  <c r="H144" i="1429" s="1"/>
  <c r="H148" i="1429"/>
  <c r="I46" i="1441"/>
  <c r="H36" i="1429"/>
  <c r="H141" i="1429" s="1"/>
  <c r="H64" i="1429"/>
  <c r="H143" i="1429" s="1"/>
  <c r="H49" i="1429"/>
  <c r="H142" i="1429" s="1"/>
  <c r="H98" i="1429"/>
  <c r="H146" i="1429" s="1"/>
  <c r="G152" i="1429"/>
  <c r="F152" i="1429"/>
  <c r="D152" i="1429"/>
  <c r="E102" i="1429"/>
  <c r="E108" i="1429" s="1"/>
  <c r="E147" i="1429" s="1"/>
  <c r="E152" i="1429" s="1"/>
  <c r="H102" i="1429" l="1"/>
  <c r="H108" i="1429" s="1"/>
  <c r="H147" i="1429" s="1"/>
  <c r="H152" i="1429" s="1"/>
  <c r="D46" i="1441" s="1"/>
  <c r="E46" i="1441" l="1"/>
  <c r="G46" i="1441"/>
  <c r="H46" i="1441" s="1"/>
  <c r="D155" i="1429"/>
  <c r="D154" i="1429"/>
  <c r="G150" i="1428" l="1"/>
  <c r="F150" i="1428"/>
  <c r="E150" i="1428"/>
  <c r="D150" i="1428"/>
  <c r="E145" i="1428"/>
  <c r="F137" i="1428"/>
  <c r="F149" i="1428" s="1"/>
  <c r="G135" i="1428"/>
  <c r="E135" i="1428"/>
  <c r="D135" i="1428"/>
  <c r="G134" i="1428"/>
  <c r="E134" i="1428"/>
  <c r="D134" i="1428"/>
  <c r="G133" i="1428"/>
  <c r="E133" i="1428"/>
  <c r="D133" i="1428"/>
  <c r="G132" i="1428"/>
  <c r="E132" i="1428"/>
  <c r="D132" i="1428"/>
  <c r="G131" i="1428"/>
  <c r="E131" i="1428"/>
  <c r="D131" i="1428"/>
  <c r="E119" i="1428"/>
  <c r="H111" i="1428"/>
  <c r="F108" i="1428"/>
  <c r="F147" i="1428" s="1"/>
  <c r="G106" i="1428"/>
  <c r="E106" i="1428"/>
  <c r="D106" i="1428"/>
  <c r="G105" i="1428"/>
  <c r="E105" i="1428"/>
  <c r="D105" i="1428"/>
  <c r="G104" i="1428"/>
  <c r="E104" i="1428"/>
  <c r="D104" i="1428"/>
  <c r="H104" i="1428" s="1"/>
  <c r="G103" i="1428"/>
  <c r="E103" i="1428"/>
  <c r="D103" i="1428"/>
  <c r="G102" i="1428"/>
  <c r="E102" i="1428"/>
  <c r="D102" i="1428"/>
  <c r="F98" i="1428"/>
  <c r="F146" i="1428" s="1"/>
  <c r="G96" i="1428"/>
  <c r="E96" i="1428"/>
  <c r="D96" i="1428"/>
  <c r="G95" i="1428"/>
  <c r="E95" i="1428"/>
  <c r="D95" i="1428"/>
  <c r="H95" i="1428" s="1"/>
  <c r="G94" i="1428"/>
  <c r="E94" i="1428"/>
  <c r="D94" i="1428"/>
  <c r="G93" i="1428"/>
  <c r="E93" i="1428"/>
  <c r="D93" i="1428"/>
  <c r="G92" i="1428"/>
  <c r="E92" i="1428"/>
  <c r="D92" i="1428"/>
  <c r="H92" i="1428" s="1"/>
  <c r="G91" i="1428"/>
  <c r="E91" i="1428"/>
  <c r="D91" i="1428"/>
  <c r="G90" i="1428"/>
  <c r="E90" i="1428"/>
  <c r="D90" i="1428"/>
  <c r="G89" i="1428"/>
  <c r="E89" i="1428"/>
  <c r="D89" i="1428"/>
  <c r="G88" i="1428"/>
  <c r="E88" i="1428"/>
  <c r="D88" i="1428"/>
  <c r="G87" i="1428"/>
  <c r="E87" i="1428"/>
  <c r="D87" i="1428"/>
  <c r="G86" i="1428"/>
  <c r="E86" i="1428"/>
  <c r="D86" i="1428"/>
  <c r="F82" i="1428"/>
  <c r="F145" i="1428" s="1"/>
  <c r="G80" i="1428"/>
  <c r="D80" i="1428"/>
  <c r="G79" i="1428"/>
  <c r="D79" i="1428"/>
  <c r="G78" i="1428"/>
  <c r="D78" i="1428"/>
  <c r="G77" i="1428"/>
  <c r="D77" i="1428"/>
  <c r="G74" i="1428"/>
  <c r="G144" i="1428" s="1"/>
  <c r="F74" i="1428"/>
  <c r="F144" i="1428" s="1"/>
  <c r="E74" i="1428"/>
  <c r="E144" i="1428" s="1"/>
  <c r="D74" i="1428"/>
  <c r="D144" i="1428" s="1"/>
  <c r="H72" i="1428"/>
  <c r="H71" i="1428"/>
  <c r="H70" i="1428"/>
  <c r="H69" i="1428"/>
  <c r="H68" i="1428"/>
  <c r="G64" i="1428"/>
  <c r="G143" i="1428" s="1"/>
  <c r="F64" i="1428"/>
  <c r="F143" i="1428" s="1"/>
  <c r="H62" i="1428"/>
  <c r="H61" i="1428"/>
  <c r="H60" i="1428"/>
  <c r="H59" i="1428"/>
  <c r="H58" i="1428"/>
  <c r="H57" i="1428"/>
  <c r="H56" i="1428"/>
  <c r="H55" i="1428"/>
  <c r="H54" i="1428"/>
  <c r="E53" i="1428"/>
  <c r="E64" i="1428" s="1"/>
  <c r="E143" i="1428" s="1"/>
  <c r="D53" i="1428"/>
  <c r="D64" i="1428" s="1"/>
  <c r="D143" i="1428" s="1"/>
  <c r="G49" i="1428"/>
  <c r="G142" i="1428" s="1"/>
  <c r="F49" i="1428"/>
  <c r="F142" i="1428" s="1"/>
  <c r="H47" i="1428"/>
  <c r="H46" i="1428"/>
  <c r="H45" i="1428"/>
  <c r="H44" i="1428"/>
  <c r="E43" i="1428"/>
  <c r="D43" i="1428"/>
  <c r="E42" i="1428"/>
  <c r="D42" i="1428"/>
  <c r="E41" i="1428"/>
  <c r="D41" i="1428"/>
  <c r="E40" i="1428"/>
  <c r="D40" i="1428"/>
  <c r="F36" i="1428"/>
  <c r="F141" i="1428" s="1"/>
  <c r="H34" i="1428"/>
  <c r="H33" i="1428"/>
  <c r="H32" i="1428"/>
  <c r="H31" i="1428"/>
  <c r="G30" i="1428"/>
  <c r="E30" i="1428"/>
  <c r="D30" i="1428"/>
  <c r="H30" i="1428" s="1"/>
  <c r="G29" i="1428"/>
  <c r="E29" i="1428"/>
  <c r="D29" i="1428"/>
  <c r="G28" i="1428"/>
  <c r="E28" i="1428"/>
  <c r="D28" i="1428"/>
  <c r="G27" i="1428"/>
  <c r="E27" i="1428"/>
  <c r="D27" i="1428"/>
  <c r="G26" i="1428"/>
  <c r="E26" i="1428"/>
  <c r="D26" i="1428"/>
  <c r="G25" i="1428"/>
  <c r="E25" i="1428"/>
  <c r="D25" i="1428"/>
  <c r="G24" i="1428"/>
  <c r="E24" i="1428"/>
  <c r="D24" i="1428"/>
  <c r="H24" i="1428" s="1"/>
  <c r="G23" i="1428"/>
  <c r="E23" i="1428"/>
  <c r="D23" i="1428"/>
  <c r="G22" i="1428"/>
  <c r="E22" i="1428"/>
  <c r="D22" i="1428"/>
  <c r="G21" i="1428"/>
  <c r="E21" i="1428"/>
  <c r="D21" i="1428"/>
  <c r="H18" i="1428"/>
  <c r="H150" i="1428" s="1"/>
  <c r="H135" i="1428" l="1"/>
  <c r="H74" i="1428"/>
  <c r="H144" i="1428" s="1"/>
  <c r="H41" i="1428"/>
  <c r="G108" i="1428"/>
  <c r="G147" i="1428" s="1"/>
  <c r="G137" i="1428"/>
  <c r="G149" i="1428" s="1"/>
  <c r="D82" i="1428"/>
  <c r="D145" i="1428" s="1"/>
  <c r="H96" i="1428"/>
  <c r="G82" i="1428"/>
  <c r="G145" i="1428" s="1"/>
  <c r="H22" i="1428"/>
  <c r="H78" i="1428"/>
  <c r="E108" i="1428"/>
  <c r="E147" i="1428" s="1"/>
  <c r="H79" i="1428"/>
  <c r="H103" i="1428"/>
  <c r="H94" i="1428"/>
  <c r="D137" i="1428"/>
  <c r="D149" i="1428" s="1"/>
  <c r="H80" i="1428"/>
  <c r="H91" i="1428"/>
  <c r="H42" i="1428"/>
  <c r="H28" i="1428"/>
  <c r="H29" i="1428"/>
  <c r="H90" i="1428"/>
  <c r="D36" i="1428"/>
  <c r="D141" i="1428" s="1"/>
  <c r="H86" i="1428"/>
  <c r="E137" i="1428"/>
  <c r="E149" i="1428" s="1"/>
  <c r="E98" i="1428"/>
  <c r="E146" i="1428" s="1"/>
  <c r="E36" i="1428"/>
  <c r="E141" i="1428" s="1"/>
  <c r="D49" i="1428"/>
  <c r="D142" i="1428" s="1"/>
  <c r="G98" i="1428"/>
  <c r="G146" i="1428" s="1"/>
  <c r="H105" i="1428"/>
  <c r="H132" i="1428"/>
  <c r="G36" i="1428"/>
  <c r="G141" i="1428" s="1"/>
  <c r="H26" i="1428"/>
  <c r="H87" i="1428"/>
  <c r="H106" i="1428"/>
  <c r="H133" i="1428"/>
  <c r="H27" i="1428"/>
  <c r="H77" i="1428"/>
  <c r="H88" i="1428"/>
  <c r="D108" i="1428"/>
  <c r="D147" i="1428" s="1"/>
  <c r="H93" i="1428"/>
  <c r="H23" i="1428"/>
  <c r="H134" i="1428"/>
  <c r="H40" i="1428"/>
  <c r="H89" i="1428"/>
  <c r="H148" i="1428"/>
  <c r="I45" i="1441"/>
  <c r="F152" i="1428"/>
  <c r="H43" i="1428"/>
  <c r="H25" i="1428"/>
  <c r="E49" i="1428"/>
  <c r="E142" i="1428" s="1"/>
  <c r="H131" i="1428"/>
  <c r="H21" i="1428"/>
  <c r="D98" i="1428"/>
  <c r="D146" i="1428" s="1"/>
  <c r="H102" i="1428"/>
  <c r="H53" i="1428"/>
  <c r="H64" i="1428" s="1"/>
  <c r="H143" i="1428" s="1"/>
  <c r="G152" i="1428" l="1"/>
  <c r="D152" i="1428"/>
  <c r="H98" i="1428"/>
  <c r="H146" i="1428" s="1"/>
  <c r="H82" i="1428"/>
  <c r="H145" i="1428" s="1"/>
  <c r="H36" i="1428"/>
  <c r="H141" i="1428" s="1"/>
  <c r="H137" i="1428"/>
  <c r="H149" i="1428" s="1"/>
  <c r="E152" i="1428"/>
  <c r="H108" i="1428"/>
  <c r="H147" i="1428" s="1"/>
  <c r="H49" i="1428"/>
  <c r="H142" i="1428" s="1"/>
  <c r="H152" i="1428" s="1"/>
  <c r="D45" i="1441" s="1"/>
  <c r="E45" i="1441" l="1"/>
  <c r="G45" i="1441"/>
  <c r="H45" i="1441" s="1"/>
  <c r="D155" i="1428"/>
  <c r="D154" i="1428"/>
  <c r="G150" i="1426" l="1"/>
  <c r="F150" i="1426"/>
  <c r="E150" i="1426"/>
  <c r="D150" i="1426"/>
  <c r="E145" i="1426"/>
  <c r="G137" i="1426"/>
  <c r="G149" i="1426" s="1"/>
  <c r="F137" i="1426"/>
  <c r="F149" i="1426" s="1"/>
  <c r="E137" i="1426"/>
  <c r="E149" i="1426" s="1"/>
  <c r="D137" i="1426"/>
  <c r="D149" i="1426" s="1"/>
  <c r="H135" i="1426"/>
  <c r="H134" i="1426"/>
  <c r="H133" i="1426"/>
  <c r="H132" i="1426"/>
  <c r="H131" i="1426"/>
  <c r="E125" i="1426"/>
  <c r="E119" i="1426"/>
  <c r="E123" i="1426" s="1"/>
  <c r="E127" i="1426" s="1"/>
  <c r="E114" i="1426"/>
  <c r="E25" i="1426" s="1"/>
  <c r="H25" i="1426" s="1"/>
  <c r="H111" i="1426"/>
  <c r="G108" i="1426"/>
  <c r="G147" i="1426" s="1"/>
  <c r="F108" i="1426"/>
  <c r="F147" i="1426" s="1"/>
  <c r="H106" i="1426"/>
  <c r="H105" i="1426"/>
  <c r="H104" i="1426"/>
  <c r="H103" i="1426"/>
  <c r="D102" i="1426"/>
  <c r="D108" i="1426" s="1"/>
  <c r="D147" i="1426" s="1"/>
  <c r="G98" i="1426"/>
  <c r="G146" i="1426" s="1"/>
  <c r="F98" i="1426"/>
  <c r="F146" i="1426" s="1"/>
  <c r="D98" i="1426"/>
  <c r="D146" i="1426" s="1"/>
  <c r="H96" i="1426"/>
  <c r="H95" i="1426"/>
  <c r="H94" i="1426"/>
  <c r="E93" i="1426"/>
  <c r="H93" i="1426" s="1"/>
  <c r="E92" i="1426"/>
  <c r="H92" i="1426" s="1"/>
  <c r="E91" i="1426"/>
  <c r="H91" i="1426" s="1"/>
  <c r="H90" i="1426"/>
  <c r="H89" i="1426"/>
  <c r="E88" i="1426"/>
  <c r="H88" i="1426" s="1"/>
  <c r="H87" i="1426"/>
  <c r="E86" i="1426"/>
  <c r="G82" i="1426"/>
  <c r="G145" i="1426" s="1"/>
  <c r="F82" i="1426"/>
  <c r="F145" i="1426" s="1"/>
  <c r="D82" i="1426"/>
  <c r="D145" i="1426" s="1"/>
  <c r="H80" i="1426"/>
  <c r="H79" i="1426"/>
  <c r="H78" i="1426"/>
  <c r="H77" i="1426"/>
  <c r="G74" i="1426"/>
  <c r="G144" i="1426" s="1"/>
  <c r="F74" i="1426"/>
  <c r="F144" i="1426" s="1"/>
  <c r="E74" i="1426"/>
  <c r="E144" i="1426" s="1"/>
  <c r="D74" i="1426"/>
  <c r="D144" i="1426" s="1"/>
  <c r="H72" i="1426"/>
  <c r="H71" i="1426"/>
  <c r="H70" i="1426"/>
  <c r="H69" i="1426"/>
  <c r="H68" i="1426"/>
  <c r="G64" i="1426"/>
  <c r="G143" i="1426" s="1"/>
  <c r="F64" i="1426"/>
  <c r="F143" i="1426" s="1"/>
  <c r="E64" i="1426"/>
  <c r="E143" i="1426" s="1"/>
  <c r="D64" i="1426"/>
  <c r="D143" i="1426" s="1"/>
  <c r="H62" i="1426"/>
  <c r="H61" i="1426"/>
  <c r="H60" i="1426"/>
  <c r="H59" i="1426"/>
  <c r="H58" i="1426"/>
  <c r="H57" i="1426"/>
  <c r="H56" i="1426"/>
  <c r="H55" i="1426"/>
  <c r="H54" i="1426"/>
  <c r="H53" i="1426"/>
  <c r="G49" i="1426"/>
  <c r="G142" i="1426" s="1"/>
  <c r="F49" i="1426"/>
  <c r="F142" i="1426" s="1"/>
  <c r="D49" i="1426"/>
  <c r="D142" i="1426" s="1"/>
  <c r="H47" i="1426"/>
  <c r="H46" i="1426"/>
  <c r="H45" i="1426"/>
  <c r="H44" i="1426"/>
  <c r="H43" i="1426"/>
  <c r="E42" i="1426"/>
  <c r="H42" i="1426" s="1"/>
  <c r="E41" i="1426"/>
  <c r="H41" i="1426" s="1"/>
  <c r="E40" i="1426"/>
  <c r="H40" i="1426" s="1"/>
  <c r="G36" i="1426"/>
  <c r="G141" i="1426" s="1"/>
  <c r="F36" i="1426"/>
  <c r="F141" i="1426" s="1"/>
  <c r="D36" i="1426"/>
  <c r="D141" i="1426" s="1"/>
  <c r="D152" i="1426" s="1"/>
  <c r="H34" i="1426"/>
  <c r="H33" i="1426"/>
  <c r="H32" i="1426"/>
  <c r="H31" i="1426"/>
  <c r="H30" i="1426"/>
  <c r="H28" i="1426"/>
  <c r="H26" i="1426"/>
  <c r="H24" i="1426"/>
  <c r="H23" i="1426"/>
  <c r="H18" i="1426"/>
  <c r="H150" i="1426" s="1"/>
  <c r="E49" i="1426" l="1"/>
  <c r="E142" i="1426" s="1"/>
  <c r="H74" i="1426"/>
  <c r="H144" i="1426" s="1"/>
  <c r="H137" i="1426"/>
  <c r="H149" i="1426" s="1"/>
  <c r="H49" i="1426"/>
  <c r="H142" i="1426" s="1"/>
  <c r="H64" i="1426"/>
  <c r="H143" i="1426" s="1"/>
  <c r="H148" i="1426"/>
  <c r="I43" i="1441"/>
  <c r="E98" i="1426"/>
  <c r="E146" i="1426" s="1"/>
  <c r="H82" i="1426"/>
  <c r="H145" i="1426" s="1"/>
  <c r="F152" i="1426"/>
  <c r="G152" i="1426"/>
  <c r="E102" i="1426"/>
  <c r="E21" i="1426"/>
  <c r="E27" i="1426"/>
  <c r="H27" i="1426" s="1"/>
  <c r="H86" i="1426"/>
  <c r="H98" i="1426" s="1"/>
  <c r="H146" i="1426" s="1"/>
  <c r="E22" i="1426"/>
  <c r="H22" i="1426" s="1"/>
  <c r="E29" i="1426"/>
  <c r="H29" i="1426" s="1"/>
  <c r="E36" i="1426" l="1"/>
  <c r="E141" i="1426" s="1"/>
  <c r="H21" i="1426"/>
  <c r="H36" i="1426" s="1"/>
  <c r="H141" i="1426" s="1"/>
  <c r="E108" i="1426"/>
  <c r="E147" i="1426" s="1"/>
  <c r="H102" i="1426"/>
  <c r="H108" i="1426" s="1"/>
  <c r="H147" i="1426" s="1"/>
  <c r="H152" i="1426" l="1"/>
  <c r="D43" i="1441" s="1"/>
  <c r="E152" i="1426"/>
  <c r="E43" i="1441" l="1"/>
  <c r="G43" i="1441"/>
  <c r="H43" i="1441" s="1"/>
  <c r="D155" i="1426"/>
  <c r="D154" i="1426"/>
  <c r="G150" i="1425" l="1"/>
  <c r="F150" i="1425"/>
  <c r="E150" i="1425"/>
  <c r="D150" i="1425"/>
  <c r="F146" i="1425"/>
  <c r="D146" i="1425"/>
  <c r="E145" i="1425"/>
  <c r="G137" i="1425"/>
  <c r="G149" i="1425" s="1"/>
  <c r="F137" i="1425"/>
  <c r="F149" i="1425" s="1"/>
  <c r="E137" i="1425"/>
  <c r="E149" i="1425" s="1"/>
  <c r="D137" i="1425"/>
  <c r="D149" i="1425" s="1"/>
  <c r="H135" i="1425"/>
  <c r="H134" i="1425"/>
  <c r="H133" i="1425"/>
  <c r="H132" i="1425"/>
  <c r="H131" i="1425"/>
  <c r="E119" i="1425"/>
  <c r="E123" i="1425" s="1"/>
  <c r="E127" i="1425" s="1"/>
  <c r="H111" i="1425"/>
  <c r="G108" i="1425"/>
  <c r="G147" i="1425" s="1"/>
  <c r="F108" i="1425"/>
  <c r="F147" i="1425" s="1"/>
  <c r="E108" i="1425"/>
  <c r="E147" i="1425" s="1"/>
  <c r="D108" i="1425"/>
  <c r="D147" i="1425" s="1"/>
  <c r="H106" i="1425"/>
  <c r="H105" i="1425"/>
  <c r="H104" i="1425"/>
  <c r="H103" i="1425"/>
  <c r="H102" i="1425"/>
  <c r="G98" i="1425"/>
  <c r="G146" i="1425" s="1"/>
  <c r="F98" i="1425"/>
  <c r="E98" i="1425"/>
  <c r="E146" i="1425" s="1"/>
  <c r="D98" i="1425"/>
  <c r="H96" i="1425"/>
  <c r="H95" i="1425"/>
  <c r="H94" i="1425"/>
  <c r="H93" i="1425"/>
  <c r="H92" i="1425"/>
  <c r="H91" i="1425"/>
  <c r="H90" i="1425"/>
  <c r="H89" i="1425"/>
  <c r="H88" i="1425"/>
  <c r="H87" i="1425"/>
  <c r="H86" i="1425"/>
  <c r="G82" i="1425"/>
  <c r="G145" i="1425" s="1"/>
  <c r="F82" i="1425"/>
  <c r="F145" i="1425" s="1"/>
  <c r="D82" i="1425"/>
  <c r="D145" i="1425" s="1"/>
  <c r="H80" i="1425"/>
  <c r="H79" i="1425"/>
  <c r="H78" i="1425"/>
  <c r="H77" i="1425"/>
  <c r="G74" i="1425"/>
  <c r="G144" i="1425" s="1"/>
  <c r="F74" i="1425"/>
  <c r="F144" i="1425" s="1"/>
  <c r="E74" i="1425"/>
  <c r="E144" i="1425" s="1"/>
  <c r="D74" i="1425"/>
  <c r="D144" i="1425" s="1"/>
  <c r="H72" i="1425"/>
  <c r="H71" i="1425"/>
  <c r="H70" i="1425"/>
  <c r="H69" i="1425"/>
  <c r="H68" i="1425"/>
  <c r="G64" i="1425"/>
  <c r="G143" i="1425" s="1"/>
  <c r="F64" i="1425"/>
  <c r="F143" i="1425" s="1"/>
  <c r="E64" i="1425"/>
  <c r="E143" i="1425" s="1"/>
  <c r="D64" i="1425"/>
  <c r="D143" i="1425" s="1"/>
  <c r="H62" i="1425"/>
  <c r="H61" i="1425"/>
  <c r="H60" i="1425"/>
  <c r="H59" i="1425"/>
  <c r="H58" i="1425"/>
  <c r="H57" i="1425"/>
  <c r="H56" i="1425"/>
  <c r="H55" i="1425"/>
  <c r="H54" i="1425"/>
  <c r="H53" i="1425"/>
  <c r="G49" i="1425"/>
  <c r="G142" i="1425" s="1"/>
  <c r="F49" i="1425"/>
  <c r="F142" i="1425" s="1"/>
  <c r="E49" i="1425"/>
  <c r="E142" i="1425" s="1"/>
  <c r="D49" i="1425"/>
  <c r="D142" i="1425" s="1"/>
  <c r="H47" i="1425"/>
  <c r="H46" i="1425"/>
  <c r="H45" i="1425"/>
  <c r="H44" i="1425"/>
  <c r="H43" i="1425"/>
  <c r="H42" i="1425"/>
  <c r="H41" i="1425"/>
  <c r="H40" i="1425"/>
  <c r="G36" i="1425"/>
  <c r="G141" i="1425" s="1"/>
  <c r="F36" i="1425"/>
  <c r="F141" i="1425" s="1"/>
  <c r="E36" i="1425"/>
  <c r="E141" i="1425" s="1"/>
  <c r="D36" i="1425"/>
  <c r="D141" i="1425" s="1"/>
  <c r="H34" i="1425"/>
  <c r="H33" i="1425"/>
  <c r="H32" i="1425"/>
  <c r="H31" i="1425"/>
  <c r="H30" i="1425"/>
  <c r="H29" i="1425"/>
  <c r="H28" i="1425"/>
  <c r="H27" i="1425"/>
  <c r="H26" i="1425"/>
  <c r="H25" i="1425"/>
  <c r="H24" i="1425"/>
  <c r="H23" i="1425"/>
  <c r="H22" i="1425"/>
  <c r="H21" i="1425"/>
  <c r="H18" i="1425"/>
  <c r="H150" i="1425" s="1"/>
  <c r="H108" i="1425" l="1"/>
  <c r="H147" i="1425" s="1"/>
  <c r="H74" i="1425"/>
  <c r="H144" i="1425" s="1"/>
  <c r="H137" i="1425"/>
  <c r="H149" i="1425" s="1"/>
  <c r="H148" i="1425"/>
  <c r="I42" i="1441"/>
  <c r="H64" i="1425"/>
  <c r="H143" i="1425" s="1"/>
  <c r="H36" i="1425"/>
  <c r="H141" i="1425" s="1"/>
  <c r="H82" i="1425"/>
  <c r="H145" i="1425" s="1"/>
  <c r="H98" i="1425"/>
  <c r="H146" i="1425" s="1"/>
  <c r="H152" i="1425" s="1"/>
  <c r="D42" i="1441" s="1"/>
  <c r="H49" i="1425"/>
  <c r="H142" i="1425" s="1"/>
  <c r="E152" i="1425"/>
  <c r="D152" i="1425"/>
  <c r="G152" i="1425"/>
  <c r="F152" i="1425"/>
  <c r="E42" i="1441" l="1"/>
  <c r="G42" i="1441"/>
  <c r="H42" i="1441" s="1"/>
  <c r="D155" i="1425"/>
  <c r="D154" i="1425"/>
  <c r="G150" i="1424" l="1"/>
  <c r="F150" i="1424"/>
  <c r="E150" i="1424"/>
  <c r="D150" i="1424"/>
  <c r="E145" i="1424"/>
  <c r="G137" i="1424"/>
  <c r="G149" i="1424" s="1"/>
  <c r="F137" i="1424"/>
  <c r="F149" i="1424" s="1"/>
  <c r="E137" i="1424"/>
  <c r="E149" i="1424" s="1"/>
  <c r="D137" i="1424"/>
  <c r="D149" i="1424" s="1"/>
  <c r="H135" i="1424"/>
  <c r="H134" i="1424"/>
  <c r="H133" i="1424"/>
  <c r="H132" i="1424"/>
  <c r="H131" i="1424"/>
  <c r="E119" i="1424"/>
  <c r="H111" i="1424"/>
  <c r="G108" i="1424"/>
  <c r="G147" i="1424" s="1"/>
  <c r="F108" i="1424"/>
  <c r="F147" i="1424" s="1"/>
  <c r="D108" i="1424"/>
  <c r="D147" i="1424" s="1"/>
  <c r="H106" i="1424"/>
  <c r="H105" i="1424"/>
  <c r="H104" i="1424"/>
  <c r="H103" i="1424"/>
  <c r="E102" i="1424"/>
  <c r="H102" i="1424" s="1"/>
  <c r="H108" i="1424" s="1"/>
  <c r="H147" i="1424" s="1"/>
  <c r="G98" i="1424"/>
  <c r="G146" i="1424" s="1"/>
  <c r="F98" i="1424"/>
  <c r="F146" i="1424" s="1"/>
  <c r="E98" i="1424"/>
  <c r="E146" i="1424" s="1"/>
  <c r="D98" i="1424"/>
  <c r="D146" i="1424" s="1"/>
  <c r="H96" i="1424"/>
  <c r="H95" i="1424"/>
  <c r="H94" i="1424"/>
  <c r="H93" i="1424"/>
  <c r="H92" i="1424"/>
  <c r="H91" i="1424"/>
  <c r="H90" i="1424"/>
  <c r="H89" i="1424"/>
  <c r="H88" i="1424"/>
  <c r="H87" i="1424"/>
  <c r="H86" i="1424"/>
  <c r="G82" i="1424"/>
  <c r="G145" i="1424" s="1"/>
  <c r="F82" i="1424"/>
  <c r="F145" i="1424" s="1"/>
  <c r="D82" i="1424"/>
  <c r="D145" i="1424" s="1"/>
  <c r="H80" i="1424"/>
  <c r="H79" i="1424"/>
  <c r="H78" i="1424"/>
  <c r="H77" i="1424"/>
  <c r="G74" i="1424"/>
  <c r="G144" i="1424" s="1"/>
  <c r="F74" i="1424"/>
  <c r="F144" i="1424" s="1"/>
  <c r="E74" i="1424"/>
  <c r="E144" i="1424" s="1"/>
  <c r="D74" i="1424"/>
  <c r="D144" i="1424" s="1"/>
  <c r="H72" i="1424"/>
  <c r="H71" i="1424"/>
  <c r="H70" i="1424"/>
  <c r="H69" i="1424"/>
  <c r="H68" i="1424"/>
  <c r="G64" i="1424"/>
  <c r="G143" i="1424" s="1"/>
  <c r="F64" i="1424"/>
  <c r="F143" i="1424" s="1"/>
  <c r="D64" i="1424"/>
  <c r="D143" i="1424" s="1"/>
  <c r="H62" i="1424"/>
  <c r="H61" i="1424"/>
  <c r="H60" i="1424"/>
  <c r="H59" i="1424"/>
  <c r="H58" i="1424"/>
  <c r="H57" i="1424"/>
  <c r="E56" i="1424"/>
  <c r="H56" i="1424" s="1"/>
  <c r="E55" i="1424"/>
  <c r="H55" i="1424" s="1"/>
  <c r="E54" i="1424"/>
  <c r="H53" i="1424"/>
  <c r="G49" i="1424"/>
  <c r="G142" i="1424" s="1"/>
  <c r="F49" i="1424"/>
  <c r="F142" i="1424" s="1"/>
  <c r="D49" i="1424"/>
  <c r="D142" i="1424" s="1"/>
  <c r="H47" i="1424"/>
  <c r="H46" i="1424"/>
  <c r="H45" i="1424"/>
  <c r="H44" i="1424"/>
  <c r="H43" i="1424"/>
  <c r="E42" i="1424"/>
  <c r="H42" i="1424" s="1"/>
  <c r="E41" i="1424"/>
  <c r="H41" i="1424" s="1"/>
  <c r="E40" i="1424"/>
  <c r="H40" i="1424" s="1"/>
  <c r="G36" i="1424"/>
  <c r="G141" i="1424" s="1"/>
  <c r="F36" i="1424"/>
  <c r="F141" i="1424" s="1"/>
  <c r="D36" i="1424"/>
  <c r="D141" i="1424" s="1"/>
  <c r="H34" i="1424"/>
  <c r="H33" i="1424"/>
  <c r="H32" i="1424"/>
  <c r="H31" i="1424"/>
  <c r="E30" i="1424"/>
  <c r="H30" i="1424" s="1"/>
  <c r="H29" i="1424"/>
  <c r="H28" i="1424"/>
  <c r="H27" i="1424"/>
  <c r="H26" i="1424"/>
  <c r="H25" i="1424"/>
  <c r="H24" i="1424"/>
  <c r="H23" i="1424"/>
  <c r="E22" i="1424"/>
  <c r="H22" i="1424" s="1"/>
  <c r="E21" i="1424"/>
  <c r="H18" i="1424"/>
  <c r="H150" i="1424" s="1"/>
  <c r="E108" i="1424" l="1"/>
  <c r="E147" i="1424" s="1"/>
  <c r="H74" i="1424"/>
  <c r="H144" i="1424" s="1"/>
  <c r="H137" i="1424"/>
  <c r="H149" i="1424" s="1"/>
  <c r="H82" i="1424"/>
  <c r="H145" i="1424" s="1"/>
  <c r="H148" i="1424"/>
  <c r="I41" i="1441"/>
  <c r="E36" i="1424"/>
  <c r="E141" i="1424" s="1"/>
  <c r="E64" i="1424"/>
  <c r="E143" i="1424" s="1"/>
  <c r="H54" i="1424"/>
  <c r="H98" i="1424"/>
  <c r="H146" i="1424" s="1"/>
  <c r="H49" i="1424"/>
  <c r="H142" i="1424" s="1"/>
  <c r="D152" i="1424"/>
  <c r="H64" i="1424"/>
  <c r="H143" i="1424" s="1"/>
  <c r="F152" i="1424"/>
  <c r="G152" i="1424"/>
  <c r="H21" i="1424"/>
  <c r="H36" i="1424" s="1"/>
  <c r="H141" i="1424" s="1"/>
  <c r="E49" i="1424"/>
  <c r="E142" i="1424" s="1"/>
  <c r="E152" i="1424" l="1"/>
  <c r="H152" i="1424"/>
  <c r="D41" i="1441" s="1"/>
  <c r="E41" i="1441"/>
  <c r="G41" i="1441"/>
  <c r="H41" i="1441" s="1"/>
  <c r="D155" i="1424"/>
  <c r="D154" i="1424"/>
  <c r="G150" i="1423" l="1"/>
  <c r="F150" i="1423"/>
  <c r="E150" i="1423"/>
  <c r="D150" i="1423"/>
  <c r="E145" i="1423"/>
  <c r="D144" i="1423"/>
  <c r="G137" i="1423"/>
  <c r="G149" i="1423" s="1"/>
  <c r="F137" i="1423"/>
  <c r="F149" i="1423" s="1"/>
  <c r="E137" i="1423"/>
  <c r="E149" i="1423" s="1"/>
  <c r="D137" i="1423"/>
  <c r="D149" i="1423" s="1"/>
  <c r="H135" i="1423"/>
  <c r="H134" i="1423"/>
  <c r="H133" i="1423"/>
  <c r="H132" i="1423"/>
  <c r="H131" i="1423"/>
  <c r="E119" i="1423"/>
  <c r="E123" i="1423" s="1"/>
  <c r="E127" i="1423" s="1"/>
  <c r="H111" i="1423"/>
  <c r="G108" i="1423"/>
  <c r="G147" i="1423" s="1"/>
  <c r="F108" i="1423"/>
  <c r="F147" i="1423" s="1"/>
  <c r="E108" i="1423"/>
  <c r="E147" i="1423" s="1"/>
  <c r="D108" i="1423"/>
  <c r="D147" i="1423" s="1"/>
  <c r="H106" i="1423"/>
  <c r="H105" i="1423"/>
  <c r="H104" i="1423"/>
  <c r="H103" i="1423"/>
  <c r="H102" i="1423"/>
  <c r="G98" i="1423"/>
  <c r="G146" i="1423" s="1"/>
  <c r="F98" i="1423"/>
  <c r="F146" i="1423" s="1"/>
  <c r="E98" i="1423"/>
  <c r="E146" i="1423" s="1"/>
  <c r="D98" i="1423"/>
  <c r="D146" i="1423" s="1"/>
  <c r="H96" i="1423"/>
  <c r="H95" i="1423"/>
  <c r="H94" i="1423"/>
  <c r="H93" i="1423"/>
  <c r="H92" i="1423"/>
  <c r="H91" i="1423"/>
  <c r="H90" i="1423"/>
  <c r="H89" i="1423"/>
  <c r="H88" i="1423"/>
  <c r="H87" i="1423"/>
  <c r="H86" i="1423"/>
  <c r="G82" i="1423"/>
  <c r="G145" i="1423" s="1"/>
  <c r="F82" i="1423"/>
  <c r="F145" i="1423" s="1"/>
  <c r="D82" i="1423"/>
  <c r="D145" i="1423" s="1"/>
  <c r="H80" i="1423"/>
  <c r="H79" i="1423"/>
  <c r="H78" i="1423"/>
  <c r="H77" i="1423"/>
  <c r="G74" i="1423"/>
  <c r="G144" i="1423" s="1"/>
  <c r="F74" i="1423"/>
  <c r="F144" i="1423" s="1"/>
  <c r="E74" i="1423"/>
  <c r="E144" i="1423" s="1"/>
  <c r="D74" i="1423"/>
  <c r="H72" i="1423"/>
  <c r="H71" i="1423"/>
  <c r="H70" i="1423"/>
  <c r="H69" i="1423"/>
  <c r="H68" i="1423"/>
  <c r="G64" i="1423"/>
  <c r="G143" i="1423" s="1"/>
  <c r="F64" i="1423"/>
  <c r="F143" i="1423" s="1"/>
  <c r="E64" i="1423"/>
  <c r="E143" i="1423" s="1"/>
  <c r="D64" i="1423"/>
  <c r="D143" i="1423" s="1"/>
  <c r="H62" i="1423"/>
  <c r="H61" i="1423"/>
  <c r="H60" i="1423"/>
  <c r="H59" i="1423"/>
  <c r="H58" i="1423"/>
  <c r="H57" i="1423"/>
  <c r="H56" i="1423"/>
  <c r="H55" i="1423"/>
  <c r="H54" i="1423"/>
  <c r="H53" i="1423"/>
  <c r="G49" i="1423"/>
  <c r="G142" i="1423" s="1"/>
  <c r="F49" i="1423"/>
  <c r="F142" i="1423" s="1"/>
  <c r="E49" i="1423"/>
  <c r="E142" i="1423" s="1"/>
  <c r="D49" i="1423"/>
  <c r="D142" i="1423" s="1"/>
  <c r="H47" i="1423"/>
  <c r="H46" i="1423"/>
  <c r="H45" i="1423"/>
  <c r="H44" i="1423"/>
  <c r="H43" i="1423"/>
  <c r="H42" i="1423"/>
  <c r="H41" i="1423"/>
  <c r="H40" i="1423"/>
  <c r="G36" i="1423"/>
  <c r="G141" i="1423" s="1"/>
  <c r="F36" i="1423"/>
  <c r="F141" i="1423" s="1"/>
  <c r="E36" i="1423"/>
  <c r="E141" i="1423" s="1"/>
  <c r="D36" i="1423"/>
  <c r="D141" i="1423" s="1"/>
  <c r="H34" i="1423"/>
  <c r="H33" i="1423"/>
  <c r="H32" i="1423"/>
  <c r="H31" i="1423"/>
  <c r="H30" i="1423"/>
  <c r="H29" i="1423"/>
  <c r="H28" i="1423"/>
  <c r="H27" i="1423"/>
  <c r="H26" i="1423"/>
  <c r="H25" i="1423"/>
  <c r="H24" i="1423"/>
  <c r="H23" i="1423"/>
  <c r="H22" i="1423"/>
  <c r="H21" i="1423"/>
  <c r="H18" i="1423"/>
  <c r="H150" i="1423" s="1"/>
  <c r="H64" i="1423" l="1"/>
  <c r="H143" i="1423" s="1"/>
  <c r="H137" i="1423"/>
  <c r="H149" i="1423" s="1"/>
  <c r="H108" i="1423"/>
  <c r="H147" i="1423" s="1"/>
  <c r="H82" i="1423"/>
  <c r="H145" i="1423" s="1"/>
  <c r="H148" i="1423"/>
  <c r="I40" i="1441"/>
  <c r="H74" i="1423"/>
  <c r="H144" i="1423" s="1"/>
  <c r="H36" i="1423"/>
  <c r="H141" i="1423" s="1"/>
  <c r="H49" i="1423"/>
  <c r="H142" i="1423" s="1"/>
  <c r="H98" i="1423"/>
  <c r="H146" i="1423" s="1"/>
  <c r="D152" i="1423"/>
  <c r="E152" i="1423"/>
  <c r="F152" i="1423"/>
  <c r="G152" i="1423"/>
  <c r="H152" i="1423" l="1"/>
  <c r="D40" i="1441" s="1"/>
  <c r="E40" i="1441"/>
  <c r="G40" i="1441"/>
  <c r="H40" i="1441" s="1"/>
  <c r="D155" i="1423"/>
  <c r="D154" i="1423"/>
  <c r="G150" i="1421" l="1"/>
  <c r="F150" i="1421"/>
  <c r="E150" i="1421"/>
  <c r="D150" i="1421"/>
  <c r="E145" i="1421"/>
  <c r="G137" i="1421"/>
  <c r="G149" i="1421" s="1"/>
  <c r="F137" i="1421"/>
  <c r="F149" i="1421" s="1"/>
  <c r="E137" i="1421"/>
  <c r="E149" i="1421" s="1"/>
  <c r="D137" i="1421"/>
  <c r="D149" i="1421" s="1"/>
  <c r="H135" i="1421"/>
  <c r="H134" i="1421"/>
  <c r="H133" i="1421"/>
  <c r="H132" i="1421"/>
  <c r="H131" i="1421"/>
  <c r="E119" i="1421"/>
  <c r="H111" i="1421"/>
  <c r="G108" i="1421"/>
  <c r="G147" i="1421" s="1"/>
  <c r="F108" i="1421"/>
  <c r="F147" i="1421" s="1"/>
  <c r="E108" i="1421"/>
  <c r="E147" i="1421" s="1"/>
  <c r="D108" i="1421"/>
  <c r="D147" i="1421" s="1"/>
  <c r="H106" i="1421"/>
  <c r="H105" i="1421"/>
  <c r="H104" i="1421"/>
  <c r="H103" i="1421"/>
  <c r="H102" i="1421"/>
  <c r="G98" i="1421"/>
  <c r="G146" i="1421" s="1"/>
  <c r="F98" i="1421"/>
  <c r="F146" i="1421" s="1"/>
  <c r="E98" i="1421"/>
  <c r="E146" i="1421" s="1"/>
  <c r="D98" i="1421"/>
  <c r="D146" i="1421" s="1"/>
  <c r="H96" i="1421"/>
  <c r="H95" i="1421"/>
  <c r="H94" i="1421"/>
  <c r="H93" i="1421"/>
  <c r="H92" i="1421"/>
  <c r="H91" i="1421"/>
  <c r="H90" i="1421"/>
  <c r="H89" i="1421"/>
  <c r="H88" i="1421"/>
  <c r="H87" i="1421"/>
  <c r="H86" i="1421"/>
  <c r="G82" i="1421"/>
  <c r="G145" i="1421" s="1"/>
  <c r="F82" i="1421"/>
  <c r="F145" i="1421" s="1"/>
  <c r="D82" i="1421"/>
  <c r="D145" i="1421" s="1"/>
  <c r="H80" i="1421"/>
  <c r="H79" i="1421"/>
  <c r="H78" i="1421"/>
  <c r="H77" i="1421"/>
  <c r="G74" i="1421"/>
  <c r="G144" i="1421" s="1"/>
  <c r="F74" i="1421"/>
  <c r="F144" i="1421" s="1"/>
  <c r="E74" i="1421"/>
  <c r="E144" i="1421" s="1"/>
  <c r="D74" i="1421"/>
  <c r="D144" i="1421" s="1"/>
  <c r="H72" i="1421"/>
  <c r="H71" i="1421"/>
  <c r="H70" i="1421"/>
  <c r="H69" i="1421"/>
  <c r="H68" i="1421"/>
  <c r="G64" i="1421"/>
  <c r="G143" i="1421" s="1"/>
  <c r="F64" i="1421"/>
  <c r="F143" i="1421" s="1"/>
  <c r="E64" i="1421"/>
  <c r="E143" i="1421" s="1"/>
  <c r="D64" i="1421"/>
  <c r="D143" i="1421" s="1"/>
  <c r="H62" i="1421"/>
  <c r="H61" i="1421"/>
  <c r="H60" i="1421"/>
  <c r="H59" i="1421"/>
  <c r="H58" i="1421"/>
  <c r="H57" i="1421"/>
  <c r="H56" i="1421"/>
  <c r="H55" i="1421"/>
  <c r="H54" i="1421"/>
  <c r="H53" i="1421"/>
  <c r="G49" i="1421"/>
  <c r="G142" i="1421" s="1"/>
  <c r="F49" i="1421"/>
  <c r="F142" i="1421" s="1"/>
  <c r="E49" i="1421"/>
  <c r="E142" i="1421" s="1"/>
  <c r="D49" i="1421"/>
  <c r="D142" i="1421" s="1"/>
  <c r="H47" i="1421"/>
  <c r="H46" i="1421"/>
  <c r="H45" i="1421"/>
  <c r="H44" i="1421"/>
  <c r="H43" i="1421"/>
  <c r="H42" i="1421"/>
  <c r="H41" i="1421"/>
  <c r="H40" i="1421"/>
  <c r="G36" i="1421"/>
  <c r="G141" i="1421" s="1"/>
  <c r="F36" i="1421"/>
  <c r="F141" i="1421" s="1"/>
  <c r="E36" i="1421"/>
  <c r="E141" i="1421" s="1"/>
  <c r="D36" i="1421"/>
  <c r="D141" i="1421" s="1"/>
  <c r="H34" i="1421"/>
  <c r="H33" i="1421"/>
  <c r="H32" i="1421"/>
  <c r="H31" i="1421"/>
  <c r="H30" i="1421"/>
  <c r="H29" i="1421"/>
  <c r="H28" i="1421"/>
  <c r="H27" i="1421"/>
  <c r="H26" i="1421"/>
  <c r="H25" i="1421"/>
  <c r="H24" i="1421"/>
  <c r="H23" i="1421"/>
  <c r="H22" i="1421"/>
  <c r="H21" i="1421"/>
  <c r="H18" i="1421"/>
  <c r="H150" i="1421" s="1"/>
  <c r="H49" i="1421" l="1"/>
  <c r="H142" i="1421" s="1"/>
  <c r="H108" i="1421"/>
  <c r="H147" i="1421" s="1"/>
  <c r="H74" i="1421"/>
  <c r="H144" i="1421" s="1"/>
  <c r="H36" i="1421"/>
  <c r="H141" i="1421" s="1"/>
  <c r="H148" i="1421"/>
  <c r="I38" i="1441"/>
  <c r="H64" i="1421"/>
  <c r="H143" i="1421" s="1"/>
  <c r="H137" i="1421"/>
  <c r="H149" i="1421" s="1"/>
  <c r="F152" i="1421"/>
  <c r="H98" i="1421"/>
  <c r="H146" i="1421" s="1"/>
  <c r="D152" i="1421"/>
  <c r="H82" i="1421"/>
  <c r="H145" i="1421" s="1"/>
  <c r="E152" i="1421"/>
  <c r="G152" i="1421"/>
  <c r="H152" i="1421" l="1"/>
  <c r="G150" i="1420"/>
  <c r="F150" i="1420"/>
  <c r="E150" i="1420"/>
  <c r="D150" i="1420"/>
  <c r="E145" i="1420"/>
  <c r="H135" i="1420"/>
  <c r="H134" i="1420"/>
  <c r="H133" i="1420"/>
  <c r="H132" i="1420"/>
  <c r="G131" i="1420"/>
  <c r="G137" i="1420" s="1"/>
  <c r="G149" i="1420" s="1"/>
  <c r="F131" i="1420"/>
  <c r="F137" i="1420" s="1"/>
  <c r="F149" i="1420" s="1"/>
  <c r="E131" i="1420"/>
  <c r="E137" i="1420" s="1"/>
  <c r="E149" i="1420" s="1"/>
  <c r="D131" i="1420"/>
  <c r="D137" i="1420" s="1"/>
  <c r="D149" i="1420" s="1"/>
  <c r="E119" i="1420"/>
  <c r="E123" i="1420" s="1"/>
  <c r="E127" i="1420" s="1"/>
  <c r="H111" i="1420"/>
  <c r="I37" i="1441" s="1"/>
  <c r="H106" i="1420"/>
  <c r="H105" i="1420"/>
  <c r="H104" i="1420"/>
  <c r="H103" i="1420"/>
  <c r="G102" i="1420"/>
  <c r="G108" i="1420" s="1"/>
  <c r="G147" i="1420" s="1"/>
  <c r="F102" i="1420"/>
  <c r="F108" i="1420" s="1"/>
  <c r="F147" i="1420" s="1"/>
  <c r="E102" i="1420"/>
  <c r="E108" i="1420" s="1"/>
  <c r="E147" i="1420" s="1"/>
  <c r="D102" i="1420"/>
  <c r="D108" i="1420" s="1"/>
  <c r="D147" i="1420" s="1"/>
  <c r="H96" i="1420"/>
  <c r="H95" i="1420"/>
  <c r="H94" i="1420"/>
  <c r="H93" i="1420"/>
  <c r="G92" i="1420"/>
  <c r="F92" i="1420"/>
  <c r="E92" i="1420"/>
  <c r="D92" i="1420"/>
  <c r="G91" i="1420"/>
  <c r="F91" i="1420"/>
  <c r="E91" i="1420"/>
  <c r="D91" i="1420"/>
  <c r="G90" i="1420"/>
  <c r="F90" i="1420"/>
  <c r="E90" i="1420"/>
  <c r="D90" i="1420"/>
  <c r="H89" i="1420"/>
  <c r="G88" i="1420"/>
  <c r="F88" i="1420"/>
  <c r="E88" i="1420"/>
  <c r="D88" i="1420"/>
  <c r="G87" i="1420"/>
  <c r="F87" i="1420"/>
  <c r="E87" i="1420"/>
  <c r="D87" i="1420"/>
  <c r="H86" i="1420"/>
  <c r="G82" i="1420"/>
  <c r="G145" i="1420" s="1"/>
  <c r="F82" i="1420"/>
  <c r="F145" i="1420" s="1"/>
  <c r="H80" i="1420"/>
  <c r="D79" i="1420"/>
  <c r="H79" i="1420" s="1"/>
  <c r="H78" i="1420"/>
  <c r="D77" i="1420"/>
  <c r="H77" i="1420" s="1"/>
  <c r="H72" i="1420"/>
  <c r="H71" i="1420"/>
  <c r="H70" i="1420"/>
  <c r="H69" i="1420"/>
  <c r="G68" i="1420"/>
  <c r="G74" i="1420" s="1"/>
  <c r="G144" i="1420" s="1"/>
  <c r="F68" i="1420"/>
  <c r="F74" i="1420" s="1"/>
  <c r="F144" i="1420" s="1"/>
  <c r="E68" i="1420"/>
  <c r="E74" i="1420" s="1"/>
  <c r="E144" i="1420" s="1"/>
  <c r="D68" i="1420"/>
  <c r="G64" i="1420"/>
  <c r="G143" i="1420" s="1"/>
  <c r="F64" i="1420"/>
  <c r="F143" i="1420" s="1"/>
  <c r="E64" i="1420"/>
  <c r="E143" i="1420" s="1"/>
  <c r="H62" i="1420"/>
  <c r="H61" i="1420"/>
  <c r="H60" i="1420"/>
  <c r="D59" i="1420"/>
  <c r="H59" i="1420" s="1"/>
  <c r="D58" i="1420"/>
  <c r="H58" i="1420" s="1"/>
  <c r="D57" i="1420"/>
  <c r="H57" i="1420" s="1"/>
  <c r="D56" i="1420"/>
  <c r="H56" i="1420" s="1"/>
  <c r="D55" i="1420"/>
  <c r="H55" i="1420" s="1"/>
  <c r="D54" i="1420"/>
  <c r="H54" i="1420" s="1"/>
  <c r="H53" i="1420"/>
  <c r="H47" i="1420"/>
  <c r="H46" i="1420"/>
  <c r="H45" i="1420"/>
  <c r="H44" i="1420"/>
  <c r="H43" i="1420"/>
  <c r="G42" i="1420"/>
  <c r="F42" i="1420"/>
  <c r="E42" i="1420"/>
  <c r="D42" i="1420"/>
  <c r="G41" i="1420"/>
  <c r="F41" i="1420"/>
  <c r="E41" i="1420"/>
  <c r="D41" i="1420"/>
  <c r="G40" i="1420"/>
  <c r="F40" i="1420"/>
  <c r="E40" i="1420"/>
  <c r="D40" i="1420"/>
  <c r="H34" i="1420"/>
  <c r="H33" i="1420"/>
  <c r="H32" i="1420"/>
  <c r="H31" i="1420"/>
  <c r="H30" i="1420"/>
  <c r="G29" i="1420"/>
  <c r="F29" i="1420"/>
  <c r="E29" i="1420"/>
  <c r="D29" i="1420"/>
  <c r="H28" i="1420"/>
  <c r="H27" i="1420"/>
  <c r="G26" i="1420"/>
  <c r="F26" i="1420"/>
  <c r="E26" i="1420"/>
  <c r="D26" i="1420"/>
  <c r="G25" i="1420"/>
  <c r="F25" i="1420"/>
  <c r="E25" i="1420"/>
  <c r="D25" i="1420"/>
  <c r="G24" i="1420"/>
  <c r="F24" i="1420"/>
  <c r="E24" i="1420"/>
  <c r="D24" i="1420"/>
  <c r="G23" i="1420"/>
  <c r="F23" i="1420"/>
  <c r="E23" i="1420"/>
  <c r="D23" i="1420"/>
  <c r="G22" i="1420"/>
  <c r="F22" i="1420"/>
  <c r="E22" i="1420"/>
  <c r="D22" i="1420"/>
  <c r="G21" i="1420"/>
  <c r="F21" i="1420"/>
  <c r="E21" i="1420"/>
  <c r="D21" i="1420"/>
  <c r="H18" i="1420"/>
  <c r="H150" i="1420" s="1"/>
  <c r="F49" i="1420" l="1"/>
  <c r="F142" i="1420" s="1"/>
  <c r="H24" i="1420"/>
  <c r="H29" i="1420"/>
  <c r="H68" i="1420"/>
  <c r="H74" i="1420" s="1"/>
  <c r="H144" i="1420" s="1"/>
  <c r="G49" i="1420"/>
  <c r="G142" i="1420" s="1"/>
  <c r="E49" i="1420"/>
  <c r="E142" i="1420" s="1"/>
  <c r="H41" i="1420"/>
  <c r="H25" i="1420"/>
  <c r="H22" i="1420"/>
  <c r="H91" i="1420"/>
  <c r="G98" i="1420"/>
  <c r="G146" i="1420" s="1"/>
  <c r="H23" i="1420"/>
  <c r="H92" i="1420"/>
  <c r="H64" i="1420"/>
  <c r="H143" i="1420" s="1"/>
  <c r="H88" i="1420"/>
  <c r="H82" i="1420"/>
  <c r="H145" i="1420" s="1"/>
  <c r="D36" i="1420"/>
  <c r="D141" i="1420" s="1"/>
  <c r="E36" i="1420"/>
  <c r="E141" i="1420" s="1"/>
  <c r="H90" i="1420"/>
  <c r="H148" i="1420"/>
  <c r="D82" i="1420"/>
  <c r="D145" i="1420" s="1"/>
  <c r="H42" i="1420"/>
  <c r="F36" i="1420"/>
  <c r="F141" i="1420" s="1"/>
  <c r="D98" i="1420"/>
  <c r="D146" i="1420" s="1"/>
  <c r="H26" i="1420"/>
  <c r="G36" i="1420"/>
  <c r="G141" i="1420" s="1"/>
  <c r="G152" i="1420" s="1"/>
  <c r="D74" i="1420"/>
  <c r="D144" i="1420" s="1"/>
  <c r="E98" i="1420"/>
  <c r="E146" i="1420" s="1"/>
  <c r="H40" i="1420"/>
  <c r="F98" i="1420"/>
  <c r="F146" i="1420" s="1"/>
  <c r="D38" i="1441"/>
  <c r="D155" i="1421"/>
  <c r="D154" i="1421"/>
  <c r="H102" i="1420"/>
  <c r="H108" i="1420" s="1"/>
  <c r="H147" i="1420" s="1"/>
  <c r="H21" i="1420"/>
  <c r="D64" i="1420"/>
  <c r="D143" i="1420" s="1"/>
  <c r="H131" i="1420"/>
  <c r="H137" i="1420" s="1"/>
  <c r="H149" i="1420" s="1"/>
  <c r="H87" i="1420"/>
  <c r="D49" i="1420"/>
  <c r="D142" i="1420" s="1"/>
  <c r="E152" i="1420" l="1"/>
  <c r="H36" i="1420"/>
  <c r="H141" i="1420" s="1"/>
  <c r="F152" i="1420"/>
  <c r="H49" i="1420"/>
  <c r="H142" i="1420" s="1"/>
  <c r="E38" i="1441"/>
  <c r="G38" i="1441"/>
  <c r="H38" i="1441" s="1"/>
  <c r="D152" i="1420"/>
  <c r="H98" i="1420"/>
  <c r="H146" i="1420" s="1"/>
  <c r="H152" i="1420" l="1"/>
  <c r="D37" i="1441" s="1"/>
  <c r="G37" i="1441" s="1"/>
  <c r="H37" i="1441" s="1"/>
  <c r="E37" i="1441"/>
  <c r="D155" i="1420"/>
  <c r="D154" i="1420"/>
  <c r="G150" i="1419" l="1"/>
  <c r="F150" i="1419"/>
  <c r="E150" i="1419"/>
  <c r="D150" i="1419"/>
  <c r="E145" i="1419"/>
  <c r="G137" i="1419"/>
  <c r="G149" i="1419" s="1"/>
  <c r="F137" i="1419"/>
  <c r="F149" i="1419" s="1"/>
  <c r="E137" i="1419"/>
  <c r="E149" i="1419" s="1"/>
  <c r="D137" i="1419"/>
  <c r="D149" i="1419" s="1"/>
  <c r="H135" i="1419"/>
  <c r="H134" i="1419"/>
  <c r="H133" i="1419"/>
  <c r="H132" i="1419"/>
  <c r="H131" i="1419"/>
  <c r="H137" i="1419" s="1"/>
  <c r="H149" i="1419" s="1"/>
  <c r="E119" i="1419"/>
  <c r="E123" i="1419" s="1"/>
  <c r="E127" i="1419" s="1"/>
  <c r="H111" i="1419"/>
  <c r="G108" i="1419"/>
  <c r="G147" i="1419" s="1"/>
  <c r="F108" i="1419"/>
  <c r="F147" i="1419" s="1"/>
  <c r="E108" i="1419"/>
  <c r="E147" i="1419" s="1"/>
  <c r="D108" i="1419"/>
  <c r="D147" i="1419" s="1"/>
  <c r="H106" i="1419"/>
  <c r="H105" i="1419"/>
  <c r="H104" i="1419"/>
  <c r="H103" i="1419"/>
  <c r="H102" i="1419"/>
  <c r="G98" i="1419"/>
  <c r="G146" i="1419" s="1"/>
  <c r="F98" i="1419"/>
  <c r="F146" i="1419" s="1"/>
  <c r="E98" i="1419"/>
  <c r="E146" i="1419" s="1"/>
  <c r="D98" i="1419"/>
  <c r="D146" i="1419" s="1"/>
  <c r="H96" i="1419"/>
  <c r="H95" i="1419"/>
  <c r="H94" i="1419"/>
  <c r="H93" i="1419"/>
  <c r="H92" i="1419"/>
  <c r="H91" i="1419"/>
  <c r="H90" i="1419"/>
  <c r="H89" i="1419"/>
  <c r="H88" i="1419"/>
  <c r="H87" i="1419"/>
  <c r="H86" i="1419"/>
  <c r="G82" i="1419"/>
  <c r="G145" i="1419" s="1"/>
  <c r="F82" i="1419"/>
  <c r="F145" i="1419" s="1"/>
  <c r="D82" i="1419"/>
  <c r="D145" i="1419" s="1"/>
  <c r="H80" i="1419"/>
  <c r="H79" i="1419"/>
  <c r="H78" i="1419"/>
  <c r="H77" i="1419"/>
  <c r="G74" i="1419"/>
  <c r="G144" i="1419" s="1"/>
  <c r="F74" i="1419"/>
  <c r="F144" i="1419" s="1"/>
  <c r="E74" i="1419"/>
  <c r="E144" i="1419" s="1"/>
  <c r="D74" i="1419"/>
  <c r="D144" i="1419" s="1"/>
  <c r="H72" i="1419"/>
  <c r="H71" i="1419"/>
  <c r="H70" i="1419"/>
  <c r="H69" i="1419"/>
  <c r="H68" i="1419"/>
  <c r="H74" i="1419" s="1"/>
  <c r="H144" i="1419" s="1"/>
  <c r="G64" i="1419"/>
  <c r="G143" i="1419" s="1"/>
  <c r="F64" i="1419"/>
  <c r="F143" i="1419" s="1"/>
  <c r="E64" i="1419"/>
  <c r="E143" i="1419" s="1"/>
  <c r="D64" i="1419"/>
  <c r="D143" i="1419" s="1"/>
  <c r="H63" i="1419"/>
  <c r="H62" i="1419"/>
  <c r="H61" i="1419"/>
  <c r="H60" i="1419"/>
  <c r="H59" i="1419"/>
  <c r="H58" i="1419"/>
  <c r="H57" i="1419"/>
  <c r="H56" i="1419"/>
  <c r="H55" i="1419"/>
  <c r="H54" i="1419"/>
  <c r="H53" i="1419"/>
  <c r="G49" i="1419"/>
  <c r="G142" i="1419" s="1"/>
  <c r="F49" i="1419"/>
  <c r="F142" i="1419" s="1"/>
  <c r="E49" i="1419"/>
  <c r="E142" i="1419" s="1"/>
  <c r="D49" i="1419"/>
  <c r="D142" i="1419" s="1"/>
  <c r="H47" i="1419"/>
  <c r="H46" i="1419"/>
  <c r="H45" i="1419"/>
  <c r="H44" i="1419"/>
  <c r="H43" i="1419"/>
  <c r="H42" i="1419"/>
  <c r="H41" i="1419"/>
  <c r="H40" i="1419"/>
  <c r="G36" i="1419"/>
  <c r="G141" i="1419" s="1"/>
  <c r="F36" i="1419"/>
  <c r="F141" i="1419" s="1"/>
  <c r="E36" i="1419"/>
  <c r="E141" i="1419" s="1"/>
  <c r="D36" i="1419"/>
  <c r="D141" i="1419" s="1"/>
  <c r="H34" i="1419"/>
  <c r="H33" i="1419"/>
  <c r="H32" i="1419"/>
  <c r="H31" i="1419"/>
  <c r="H30" i="1419"/>
  <c r="H29" i="1419"/>
  <c r="H28" i="1419"/>
  <c r="H27" i="1419"/>
  <c r="H26" i="1419"/>
  <c r="H25" i="1419"/>
  <c r="H24" i="1419"/>
  <c r="H23" i="1419"/>
  <c r="H22" i="1419"/>
  <c r="H21" i="1419"/>
  <c r="H18" i="1419"/>
  <c r="H150" i="1419" s="1"/>
  <c r="H36" i="1419" l="1"/>
  <c r="H141" i="1419" s="1"/>
  <c r="H49" i="1419"/>
  <c r="H142" i="1419" s="1"/>
  <c r="E152" i="1419"/>
  <c r="H98" i="1419"/>
  <c r="H146" i="1419" s="1"/>
  <c r="H108" i="1419"/>
  <c r="H147" i="1419" s="1"/>
  <c r="H148" i="1419"/>
  <c r="I36" i="1441"/>
  <c r="H64" i="1419"/>
  <c r="H143" i="1419" s="1"/>
  <c r="D152" i="1419"/>
  <c r="H82" i="1419"/>
  <c r="H145" i="1419" s="1"/>
  <c r="F152" i="1419"/>
  <c r="G152" i="1419"/>
  <c r="H152" i="1419" l="1"/>
  <c r="D36" i="1441" s="1"/>
  <c r="G150" i="1418"/>
  <c r="F150" i="1418"/>
  <c r="E150" i="1418"/>
  <c r="D150" i="1418"/>
  <c r="E145" i="1418"/>
  <c r="G137" i="1418"/>
  <c r="G149" i="1418" s="1"/>
  <c r="F137" i="1418"/>
  <c r="F149" i="1418" s="1"/>
  <c r="E137" i="1418"/>
  <c r="E149" i="1418" s="1"/>
  <c r="D137" i="1418"/>
  <c r="D149" i="1418" s="1"/>
  <c r="H135" i="1418"/>
  <c r="H134" i="1418"/>
  <c r="H133" i="1418"/>
  <c r="H132" i="1418"/>
  <c r="H131" i="1418"/>
  <c r="E119" i="1418"/>
  <c r="E123" i="1418" s="1"/>
  <c r="E127" i="1418" s="1"/>
  <c r="H111" i="1418"/>
  <c r="G108" i="1418"/>
  <c r="G147" i="1418" s="1"/>
  <c r="F108" i="1418"/>
  <c r="F147" i="1418" s="1"/>
  <c r="E108" i="1418"/>
  <c r="E147" i="1418" s="1"/>
  <c r="D108" i="1418"/>
  <c r="D147" i="1418" s="1"/>
  <c r="H106" i="1418"/>
  <c r="H105" i="1418"/>
  <c r="H104" i="1418"/>
  <c r="H103" i="1418"/>
  <c r="H102" i="1418"/>
  <c r="G98" i="1418"/>
  <c r="G146" i="1418" s="1"/>
  <c r="F98" i="1418"/>
  <c r="F146" i="1418" s="1"/>
  <c r="E98" i="1418"/>
  <c r="E146" i="1418" s="1"/>
  <c r="D98" i="1418"/>
  <c r="D146" i="1418" s="1"/>
  <c r="H96" i="1418"/>
  <c r="H95" i="1418"/>
  <c r="H94" i="1418"/>
  <c r="H93" i="1418"/>
  <c r="H92" i="1418"/>
  <c r="H91" i="1418"/>
  <c r="H90" i="1418"/>
  <c r="H89" i="1418"/>
  <c r="H88" i="1418"/>
  <c r="H87" i="1418"/>
  <c r="H86" i="1418"/>
  <c r="G82" i="1418"/>
  <c r="G145" i="1418" s="1"/>
  <c r="F82" i="1418"/>
  <c r="F145" i="1418" s="1"/>
  <c r="D82" i="1418"/>
  <c r="D145" i="1418" s="1"/>
  <c r="H80" i="1418"/>
  <c r="H79" i="1418"/>
  <c r="H78" i="1418"/>
  <c r="H77" i="1418"/>
  <c r="G74" i="1418"/>
  <c r="G144" i="1418" s="1"/>
  <c r="F74" i="1418"/>
  <c r="F144" i="1418" s="1"/>
  <c r="E74" i="1418"/>
  <c r="E144" i="1418" s="1"/>
  <c r="D74" i="1418"/>
  <c r="D144" i="1418" s="1"/>
  <c r="H72" i="1418"/>
  <c r="H71" i="1418"/>
  <c r="H70" i="1418"/>
  <c r="H69" i="1418"/>
  <c r="H68" i="1418"/>
  <c r="G64" i="1418"/>
  <c r="G143" i="1418" s="1"/>
  <c r="F64" i="1418"/>
  <c r="F143" i="1418" s="1"/>
  <c r="E64" i="1418"/>
  <c r="E143" i="1418" s="1"/>
  <c r="D64" i="1418"/>
  <c r="D143" i="1418" s="1"/>
  <c r="H62" i="1418"/>
  <c r="H61" i="1418"/>
  <c r="H60" i="1418"/>
  <c r="H59" i="1418"/>
  <c r="H58" i="1418"/>
  <c r="H57" i="1418"/>
  <c r="H56" i="1418"/>
  <c r="H55" i="1418"/>
  <c r="H54" i="1418"/>
  <c r="H53" i="1418"/>
  <c r="G49" i="1418"/>
  <c r="G142" i="1418" s="1"/>
  <c r="F49" i="1418"/>
  <c r="F142" i="1418" s="1"/>
  <c r="E49" i="1418"/>
  <c r="E142" i="1418" s="1"/>
  <c r="D49" i="1418"/>
  <c r="D142" i="1418" s="1"/>
  <c r="H47" i="1418"/>
  <c r="H46" i="1418"/>
  <c r="H45" i="1418"/>
  <c r="H44" i="1418"/>
  <c r="H43" i="1418"/>
  <c r="H42" i="1418"/>
  <c r="H41" i="1418"/>
  <c r="H40" i="1418"/>
  <c r="G36" i="1418"/>
  <c r="G141" i="1418" s="1"/>
  <c r="F36" i="1418"/>
  <c r="F141" i="1418" s="1"/>
  <c r="E36" i="1418"/>
  <c r="E141" i="1418" s="1"/>
  <c r="D36" i="1418"/>
  <c r="D141" i="1418" s="1"/>
  <c r="H34" i="1418"/>
  <c r="H33" i="1418"/>
  <c r="H32" i="1418"/>
  <c r="H31" i="1418"/>
  <c r="H30" i="1418"/>
  <c r="H29" i="1418"/>
  <c r="H28" i="1418"/>
  <c r="H27" i="1418"/>
  <c r="H26" i="1418"/>
  <c r="H25" i="1418"/>
  <c r="H24" i="1418"/>
  <c r="H23" i="1418"/>
  <c r="H22" i="1418"/>
  <c r="H21" i="1418"/>
  <c r="H18" i="1418"/>
  <c r="H150" i="1418" s="1"/>
  <c r="H108" i="1418" l="1"/>
  <c r="H147" i="1418" s="1"/>
  <c r="H74" i="1418"/>
  <c r="H144" i="1418" s="1"/>
  <c r="H137" i="1418"/>
  <c r="H149" i="1418" s="1"/>
  <c r="D155" i="1419"/>
  <c r="D154" i="1419"/>
  <c r="H82" i="1418"/>
  <c r="H145" i="1418" s="1"/>
  <c r="H148" i="1418"/>
  <c r="I35" i="1441"/>
  <c r="H64" i="1418"/>
  <c r="H143" i="1418" s="1"/>
  <c r="H49" i="1418"/>
  <c r="H142" i="1418" s="1"/>
  <c r="H98" i="1418"/>
  <c r="H146" i="1418" s="1"/>
  <c r="H36" i="1418"/>
  <c r="H141" i="1418" s="1"/>
  <c r="H152" i="1418" s="1"/>
  <c r="D35" i="1441" s="1"/>
  <c r="E36" i="1441"/>
  <c r="G36" i="1441"/>
  <c r="H36" i="1441" s="1"/>
  <c r="D152" i="1418"/>
  <c r="E152" i="1418"/>
  <c r="F152" i="1418"/>
  <c r="G152" i="1418"/>
  <c r="D155" i="1418" l="1"/>
  <c r="E35" i="1441"/>
  <c r="G35" i="1441"/>
  <c r="H35" i="1441" s="1"/>
  <c r="D154" i="1418"/>
  <c r="G150" i="1417"/>
  <c r="F150" i="1417"/>
  <c r="E150" i="1417"/>
  <c r="D150" i="1417"/>
  <c r="E145" i="1417"/>
  <c r="G137" i="1417"/>
  <c r="G149" i="1417" s="1"/>
  <c r="F137" i="1417"/>
  <c r="F149" i="1417" s="1"/>
  <c r="E137" i="1417"/>
  <c r="E149" i="1417" s="1"/>
  <c r="D137" i="1417"/>
  <c r="D149" i="1417" s="1"/>
  <c r="H135" i="1417"/>
  <c r="H134" i="1417"/>
  <c r="H133" i="1417"/>
  <c r="H132" i="1417"/>
  <c r="H131" i="1417"/>
  <c r="E119" i="1417"/>
  <c r="H111" i="1417"/>
  <c r="G108" i="1417"/>
  <c r="G147" i="1417" s="1"/>
  <c r="F108" i="1417"/>
  <c r="F147" i="1417" s="1"/>
  <c r="E108" i="1417"/>
  <c r="E147" i="1417" s="1"/>
  <c r="D108" i="1417"/>
  <c r="D147" i="1417" s="1"/>
  <c r="H106" i="1417"/>
  <c r="H105" i="1417"/>
  <c r="H104" i="1417"/>
  <c r="H103" i="1417"/>
  <c r="H102" i="1417"/>
  <c r="G98" i="1417"/>
  <c r="G146" i="1417" s="1"/>
  <c r="F98" i="1417"/>
  <c r="F146" i="1417" s="1"/>
  <c r="E98" i="1417"/>
  <c r="E146" i="1417" s="1"/>
  <c r="D98" i="1417"/>
  <c r="D146" i="1417" s="1"/>
  <c r="H96" i="1417"/>
  <c r="H95" i="1417"/>
  <c r="H94" i="1417"/>
  <c r="H93" i="1417"/>
  <c r="H92" i="1417"/>
  <c r="H91" i="1417"/>
  <c r="H90" i="1417"/>
  <c r="H89" i="1417"/>
  <c r="H88" i="1417"/>
  <c r="H87" i="1417"/>
  <c r="H86" i="1417"/>
  <c r="G82" i="1417"/>
  <c r="G145" i="1417" s="1"/>
  <c r="F82" i="1417"/>
  <c r="F145" i="1417" s="1"/>
  <c r="D82" i="1417"/>
  <c r="D145" i="1417" s="1"/>
  <c r="H80" i="1417"/>
  <c r="H79" i="1417"/>
  <c r="H78" i="1417"/>
  <c r="H77" i="1417"/>
  <c r="G74" i="1417"/>
  <c r="G144" i="1417" s="1"/>
  <c r="F74" i="1417"/>
  <c r="F144" i="1417" s="1"/>
  <c r="E74" i="1417"/>
  <c r="E144" i="1417" s="1"/>
  <c r="D74" i="1417"/>
  <c r="D144" i="1417" s="1"/>
  <c r="H72" i="1417"/>
  <c r="H71" i="1417"/>
  <c r="H70" i="1417"/>
  <c r="H69" i="1417"/>
  <c r="H68" i="1417"/>
  <c r="F64" i="1417"/>
  <c r="F143" i="1417" s="1"/>
  <c r="E64" i="1417"/>
  <c r="E143" i="1417" s="1"/>
  <c r="H62" i="1417"/>
  <c r="H61" i="1417"/>
  <c r="H60" i="1417"/>
  <c r="H59" i="1417"/>
  <c r="H58" i="1417"/>
  <c r="H57" i="1417"/>
  <c r="H56" i="1417"/>
  <c r="H55" i="1417"/>
  <c r="H54" i="1417"/>
  <c r="G53" i="1417"/>
  <c r="G64" i="1417" s="1"/>
  <c r="G143" i="1417" s="1"/>
  <c r="D53" i="1417"/>
  <c r="D64" i="1417" s="1"/>
  <c r="D143" i="1417" s="1"/>
  <c r="G49" i="1417"/>
  <c r="G142" i="1417" s="1"/>
  <c r="F49" i="1417"/>
  <c r="F142" i="1417" s="1"/>
  <c r="E49" i="1417"/>
  <c r="E142" i="1417" s="1"/>
  <c r="D49" i="1417"/>
  <c r="D142" i="1417" s="1"/>
  <c r="H47" i="1417"/>
  <c r="H46" i="1417"/>
  <c r="H45" i="1417"/>
  <c r="H44" i="1417"/>
  <c r="H43" i="1417"/>
  <c r="H42" i="1417"/>
  <c r="H41" i="1417"/>
  <c r="H40" i="1417"/>
  <c r="G36" i="1417"/>
  <c r="G141" i="1417" s="1"/>
  <c r="F36" i="1417"/>
  <c r="F141" i="1417" s="1"/>
  <c r="E36" i="1417"/>
  <c r="E141" i="1417" s="1"/>
  <c r="D36" i="1417"/>
  <c r="D141" i="1417" s="1"/>
  <c r="H34" i="1417"/>
  <c r="H33" i="1417"/>
  <c r="H32" i="1417"/>
  <c r="H31" i="1417"/>
  <c r="H30" i="1417"/>
  <c r="H29" i="1417"/>
  <c r="H28" i="1417"/>
  <c r="H27" i="1417"/>
  <c r="H26" i="1417"/>
  <c r="H25" i="1417"/>
  <c r="H24" i="1417"/>
  <c r="H23" i="1417"/>
  <c r="H22" i="1417"/>
  <c r="H21" i="1417"/>
  <c r="H18" i="1417"/>
  <c r="H150" i="1417" s="1"/>
  <c r="H74" i="1417" l="1"/>
  <c r="H144" i="1417" s="1"/>
  <c r="H137" i="1417"/>
  <c r="H149" i="1417" s="1"/>
  <c r="H98" i="1417"/>
  <c r="H146" i="1417" s="1"/>
  <c r="D152" i="1417"/>
  <c r="H36" i="1417"/>
  <c r="H141" i="1417" s="1"/>
  <c r="H49" i="1417"/>
  <c r="H142" i="1417" s="1"/>
  <c r="H108" i="1417"/>
  <c r="H147" i="1417" s="1"/>
  <c r="H82" i="1417"/>
  <c r="H145" i="1417" s="1"/>
  <c r="H148" i="1417"/>
  <c r="I34" i="1441"/>
  <c r="E152" i="1417"/>
  <c r="F152" i="1417"/>
  <c r="G152" i="1417"/>
  <c r="H53" i="1417"/>
  <c r="H64" i="1417" s="1"/>
  <c r="H143" i="1417" s="1"/>
  <c r="H152" i="1417" s="1"/>
  <c r="D34" i="1441" s="1"/>
  <c r="E34" i="1441" l="1"/>
  <c r="G34" i="1441"/>
  <c r="H34" i="1441" s="1"/>
  <c r="D155" i="1417"/>
  <c r="D154" i="1417"/>
  <c r="G150" i="1416" l="1"/>
  <c r="F150" i="1416"/>
  <c r="E150" i="1416"/>
  <c r="D150" i="1416"/>
  <c r="G137" i="1416"/>
  <c r="G149" i="1416" s="1"/>
  <c r="F137" i="1416"/>
  <c r="F149" i="1416" s="1"/>
  <c r="E137" i="1416"/>
  <c r="E149" i="1416" s="1"/>
  <c r="D137" i="1416"/>
  <c r="D149" i="1416" s="1"/>
  <c r="H135" i="1416"/>
  <c r="H134" i="1416"/>
  <c r="H133" i="1416"/>
  <c r="H132" i="1416"/>
  <c r="H131" i="1416"/>
  <c r="E119" i="1416"/>
  <c r="H111" i="1416"/>
  <c r="G108" i="1416"/>
  <c r="G147" i="1416" s="1"/>
  <c r="F108" i="1416"/>
  <c r="F147" i="1416" s="1"/>
  <c r="E108" i="1416"/>
  <c r="E147" i="1416" s="1"/>
  <c r="D108" i="1416"/>
  <c r="D147" i="1416" s="1"/>
  <c r="H106" i="1416"/>
  <c r="H105" i="1416"/>
  <c r="H104" i="1416"/>
  <c r="H103" i="1416"/>
  <c r="H102" i="1416"/>
  <c r="G98" i="1416"/>
  <c r="G146" i="1416" s="1"/>
  <c r="F98" i="1416"/>
  <c r="F146" i="1416" s="1"/>
  <c r="E98" i="1416"/>
  <c r="E146" i="1416" s="1"/>
  <c r="D98" i="1416"/>
  <c r="D146" i="1416" s="1"/>
  <c r="H96" i="1416"/>
  <c r="H95" i="1416"/>
  <c r="H94" i="1416"/>
  <c r="H93" i="1416"/>
  <c r="H92" i="1416"/>
  <c r="H91" i="1416"/>
  <c r="H90" i="1416"/>
  <c r="H89" i="1416"/>
  <c r="H88" i="1416"/>
  <c r="H87" i="1416"/>
  <c r="H86" i="1416"/>
  <c r="G82" i="1416"/>
  <c r="G145" i="1416" s="1"/>
  <c r="F82" i="1416"/>
  <c r="F145" i="1416" s="1"/>
  <c r="E82" i="1416"/>
  <c r="E145" i="1416" s="1"/>
  <c r="D82" i="1416"/>
  <c r="D145" i="1416" s="1"/>
  <c r="H80" i="1416"/>
  <c r="H79" i="1416"/>
  <c r="H78" i="1416"/>
  <c r="H77" i="1416"/>
  <c r="G74" i="1416"/>
  <c r="G144" i="1416" s="1"/>
  <c r="F74" i="1416"/>
  <c r="F144" i="1416" s="1"/>
  <c r="E74" i="1416"/>
  <c r="E144" i="1416" s="1"/>
  <c r="D74" i="1416"/>
  <c r="D144" i="1416" s="1"/>
  <c r="H72" i="1416"/>
  <c r="H71" i="1416"/>
  <c r="H70" i="1416"/>
  <c r="H69" i="1416"/>
  <c r="H68" i="1416"/>
  <c r="G64" i="1416"/>
  <c r="G143" i="1416" s="1"/>
  <c r="F64" i="1416"/>
  <c r="F143" i="1416" s="1"/>
  <c r="E64" i="1416"/>
  <c r="E143" i="1416" s="1"/>
  <c r="D64" i="1416"/>
  <c r="D143" i="1416" s="1"/>
  <c r="H62" i="1416"/>
  <c r="H61" i="1416"/>
  <c r="H60" i="1416"/>
  <c r="H59" i="1416"/>
  <c r="H58" i="1416"/>
  <c r="H57" i="1416"/>
  <c r="H56" i="1416"/>
  <c r="H55" i="1416"/>
  <c r="H54" i="1416"/>
  <c r="H53" i="1416"/>
  <c r="G49" i="1416"/>
  <c r="G142" i="1416" s="1"/>
  <c r="F49" i="1416"/>
  <c r="F142" i="1416" s="1"/>
  <c r="E49" i="1416"/>
  <c r="E142" i="1416" s="1"/>
  <c r="D49" i="1416"/>
  <c r="D142" i="1416" s="1"/>
  <c r="H47" i="1416"/>
  <c r="H46" i="1416"/>
  <c r="H45" i="1416"/>
  <c r="H44" i="1416"/>
  <c r="H43" i="1416"/>
  <c r="H42" i="1416"/>
  <c r="H41" i="1416"/>
  <c r="H40" i="1416"/>
  <c r="G36" i="1416"/>
  <c r="G141" i="1416" s="1"/>
  <c r="F36" i="1416"/>
  <c r="F141" i="1416" s="1"/>
  <c r="E36" i="1416"/>
  <c r="E141" i="1416" s="1"/>
  <c r="D36" i="1416"/>
  <c r="H34" i="1416"/>
  <c r="H33" i="1416"/>
  <c r="H32" i="1416"/>
  <c r="H31" i="1416"/>
  <c r="H30" i="1416"/>
  <c r="H29" i="1416"/>
  <c r="H28" i="1416"/>
  <c r="H27" i="1416"/>
  <c r="H26" i="1416"/>
  <c r="H25" i="1416"/>
  <c r="H24" i="1416"/>
  <c r="H23" i="1416"/>
  <c r="H22" i="1416"/>
  <c r="H21" i="1416"/>
  <c r="H18" i="1416"/>
  <c r="H150" i="1416" s="1"/>
  <c r="H82" i="1416" l="1"/>
  <c r="H145" i="1416" s="1"/>
  <c r="D152" i="1416"/>
  <c r="H137" i="1416"/>
  <c r="H149" i="1416" s="1"/>
  <c r="H36" i="1416"/>
  <c r="H148" i="1416"/>
  <c r="I33" i="1441"/>
  <c r="H64" i="1416"/>
  <c r="H143" i="1416" s="1"/>
  <c r="H74" i="1416"/>
  <c r="H144" i="1416" s="1"/>
  <c r="H49" i="1416"/>
  <c r="H142" i="1416" s="1"/>
  <c r="H98" i="1416"/>
  <c r="H146" i="1416" s="1"/>
  <c r="H108" i="1416"/>
  <c r="H147" i="1416" s="1"/>
  <c r="E152" i="1416"/>
  <c r="F152" i="1416"/>
  <c r="G152" i="1416"/>
  <c r="H152" i="1416" l="1"/>
  <c r="D33" i="1441" s="1"/>
  <c r="G33" i="1441" s="1"/>
  <c r="H33" i="1441" s="1"/>
  <c r="D155" i="1416"/>
  <c r="D154" i="1416"/>
  <c r="E33" i="1441" l="1"/>
  <c r="G150" i="1415"/>
  <c r="F150" i="1415"/>
  <c r="E150" i="1415"/>
  <c r="D150" i="1415"/>
  <c r="G149" i="1415"/>
  <c r="E145" i="1415"/>
  <c r="G137" i="1415"/>
  <c r="F137" i="1415"/>
  <c r="F149" i="1415" s="1"/>
  <c r="E137" i="1415"/>
  <c r="E149" i="1415" s="1"/>
  <c r="D137" i="1415"/>
  <c r="D149" i="1415" s="1"/>
  <c r="H135" i="1415"/>
  <c r="H134" i="1415"/>
  <c r="H133" i="1415"/>
  <c r="H132" i="1415"/>
  <c r="H131" i="1415"/>
  <c r="E119" i="1415"/>
  <c r="E123" i="1415" s="1"/>
  <c r="H111" i="1415"/>
  <c r="G108" i="1415"/>
  <c r="G147" i="1415" s="1"/>
  <c r="F108" i="1415"/>
  <c r="F147" i="1415" s="1"/>
  <c r="E108" i="1415"/>
  <c r="E147" i="1415" s="1"/>
  <c r="D108" i="1415"/>
  <c r="D147" i="1415" s="1"/>
  <c r="H106" i="1415"/>
  <c r="H105" i="1415"/>
  <c r="H104" i="1415"/>
  <c r="H103" i="1415"/>
  <c r="H102" i="1415"/>
  <c r="G98" i="1415"/>
  <c r="G146" i="1415" s="1"/>
  <c r="F98" i="1415"/>
  <c r="F146" i="1415" s="1"/>
  <c r="E98" i="1415"/>
  <c r="E146" i="1415" s="1"/>
  <c r="D98" i="1415"/>
  <c r="D146" i="1415" s="1"/>
  <c r="H96" i="1415"/>
  <c r="H95" i="1415"/>
  <c r="H94" i="1415"/>
  <c r="H93" i="1415"/>
  <c r="H92" i="1415"/>
  <c r="H91" i="1415"/>
  <c r="H90" i="1415"/>
  <c r="H89" i="1415"/>
  <c r="H88" i="1415"/>
  <c r="H87" i="1415"/>
  <c r="H86" i="1415"/>
  <c r="G82" i="1415"/>
  <c r="G145" i="1415" s="1"/>
  <c r="F82" i="1415"/>
  <c r="F145" i="1415" s="1"/>
  <c r="D82" i="1415"/>
  <c r="D145" i="1415" s="1"/>
  <c r="H80" i="1415"/>
  <c r="H79" i="1415"/>
  <c r="H78" i="1415"/>
  <c r="H77" i="1415"/>
  <c r="G74" i="1415"/>
  <c r="G144" i="1415" s="1"/>
  <c r="F74" i="1415"/>
  <c r="F144" i="1415" s="1"/>
  <c r="E74" i="1415"/>
  <c r="E144" i="1415" s="1"/>
  <c r="D74" i="1415"/>
  <c r="D144" i="1415" s="1"/>
  <c r="H72" i="1415"/>
  <c r="H71" i="1415"/>
  <c r="H70" i="1415"/>
  <c r="H69" i="1415"/>
  <c r="H68" i="1415"/>
  <c r="G64" i="1415"/>
  <c r="G143" i="1415" s="1"/>
  <c r="F64" i="1415"/>
  <c r="F143" i="1415" s="1"/>
  <c r="E64" i="1415"/>
  <c r="E143" i="1415" s="1"/>
  <c r="D64" i="1415"/>
  <c r="D143" i="1415" s="1"/>
  <c r="H62" i="1415"/>
  <c r="H61" i="1415"/>
  <c r="H60" i="1415"/>
  <c r="H59" i="1415"/>
  <c r="H58" i="1415"/>
  <c r="H57" i="1415"/>
  <c r="H56" i="1415"/>
  <c r="H55" i="1415"/>
  <c r="H54" i="1415"/>
  <c r="H53" i="1415"/>
  <c r="G49" i="1415"/>
  <c r="G142" i="1415" s="1"/>
  <c r="F49" i="1415"/>
  <c r="F142" i="1415" s="1"/>
  <c r="E49" i="1415"/>
  <c r="E142" i="1415" s="1"/>
  <c r="D49" i="1415"/>
  <c r="D142" i="1415" s="1"/>
  <c r="H47" i="1415"/>
  <c r="H46" i="1415"/>
  <c r="H45" i="1415"/>
  <c r="H44" i="1415"/>
  <c r="H43" i="1415"/>
  <c r="H42" i="1415"/>
  <c r="H41" i="1415"/>
  <c r="H40" i="1415"/>
  <c r="G36" i="1415"/>
  <c r="G141" i="1415" s="1"/>
  <c r="F36" i="1415"/>
  <c r="F141" i="1415" s="1"/>
  <c r="E36" i="1415"/>
  <c r="E141" i="1415" s="1"/>
  <c r="D36" i="1415"/>
  <c r="D141" i="1415" s="1"/>
  <c r="H34" i="1415"/>
  <c r="H33" i="1415"/>
  <c r="H32" i="1415"/>
  <c r="H31" i="1415"/>
  <c r="H30" i="1415"/>
  <c r="H29" i="1415"/>
  <c r="H28" i="1415"/>
  <c r="H27" i="1415"/>
  <c r="H26" i="1415"/>
  <c r="H25" i="1415"/>
  <c r="H24" i="1415"/>
  <c r="H23" i="1415"/>
  <c r="H22" i="1415"/>
  <c r="H21" i="1415"/>
  <c r="H18" i="1415"/>
  <c r="H150" i="1415" s="1"/>
  <c r="H82" i="1415" l="1"/>
  <c r="H145" i="1415" s="1"/>
  <c r="F152" i="1415"/>
  <c r="H137" i="1415"/>
  <c r="H149" i="1415" s="1"/>
  <c r="H64" i="1415"/>
  <c r="H143" i="1415" s="1"/>
  <c r="H98" i="1415"/>
  <c r="H146" i="1415" s="1"/>
  <c r="H108" i="1415"/>
  <c r="H147" i="1415" s="1"/>
  <c r="H49" i="1415"/>
  <c r="H142" i="1415" s="1"/>
  <c r="H74" i="1415"/>
  <c r="H144" i="1415" s="1"/>
  <c r="G152" i="1415"/>
  <c r="H36" i="1415"/>
  <c r="H141" i="1415" s="1"/>
  <c r="H148" i="1415"/>
  <c r="I32" i="1441"/>
  <c r="D152" i="1415"/>
  <c r="E152" i="1415"/>
  <c r="H152" i="1415" l="1"/>
  <c r="D32" i="1441" s="1"/>
  <c r="E32" i="1441" s="1"/>
  <c r="D155" i="1415"/>
  <c r="D154" i="1415"/>
  <c r="G32" i="1441" l="1"/>
  <c r="H32" i="1441" s="1"/>
  <c r="G150" i="1414"/>
  <c r="F150" i="1414"/>
  <c r="E150" i="1414"/>
  <c r="D150" i="1414"/>
  <c r="E145" i="1414"/>
  <c r="G137" i="1414"/>
  <c r="G149" i="1414" s="1"/>
  <c r="F137" i="1414"/>
  <c r="F149" i="1414" s="1"/>
  <c r="E137" i="1414"/>
  <c r="E149" i="1414" s="1"/>
  <c r="D137" i="1414"/>
  <c r="D149" i="1414" s="1"/>
  <c r="H135" i="1414"/>
  <c r="H134" i="1414"/>
  <c r="H133" i="1414"/>
  <c r="H132" i="1414"/>
  <c r="H131" i="1414"/>
  <c r="E119" i="1414"/>
  <c r="E123" i="1414" s="1"/>
  <c r="E127" i="1414" s="1"/>
  <c r="H111" i="1414"/>
  <c r="G108" i="1414"/>
  <c r="G147" i="1414" s="1"/>
  <c r="F108" i="1414"/>
  <c r="F147" i="1414" s="1"/>
  <c r="E108" i="1414"/>
  <c r="E147" i="1414" s="1"/>
  <c r="D108" i="1414"/>
  <c r="D147" i="1414" s="1"/>
  <c r="H106" i="1414"/>
  <c r="H105" i="1414"/>
  <c r="H104" i="1414"/>
  <c r="H103" i="1414"/>
  <c r="H102" i="1414"/>
  <c r="G98" i="1414"/>
  <c r="G146" i="1414" s="1"/>
  <c r="F98" i="1414"/>
  <c r="F146" i="1414" s="1"/>
  <c r="E98" i="1414"/>
  <c r="E146" i="1414" s="1"/>
  <c r="D98" i="1414"/>
  <c r="D146" i="1414" s="1"/>
  <c r="H96" i="1414"/>
  <c r="H95" i="1414"/>
  <c r="H94" i="1414"/>
  <c r="H93" i="1414"/>
  <c r="H92" i="1414"/>
  <c r="H91" i="1414"/>
  <c r="H90" i="1414"/>
  <c r="H89" i="1414"/>
  <c r="H88" i="1414"/>
  <c r="H87" i="1414"/>
  <c r="H86" i="1414"/>
  <c r="G82" i="1414"/>
  <c r="G145" i="1414" s="1"/>
  <c r="F82" i="1414"/>
  <c r="F145" i="1414" s="1"/>
  <c r="D82" i="1414"/>
  <c r="D145" i="1414" s="1"/>
  <c r="H80" i="1414"/>
  <c r="H79" i="1414"/>
  <c r="H78" i="1414"/>
  <c r="H77" i="1414"/>
  <c r="G74" i="1414"/>
  <c r="G144" i="1414" s="1"/>
  <c r="F74" i="1414"/>
  <c r="F144" i="1414" s="1"/>
  <c r="E74" i="1414"/>
  <c r="E144" i="1414" s="1"/>
  <c r="D74" i="1414"/>
  <c r="D144" i="1414" s="1"/>
  <c r="H72" i="1414"/>
  <c r="H71" i="1414"/>
  <c r="H70" i="1414"/>
  <c r="H69" i="1414"/>
  <c r="H68" i="1414"/>
  <c r="G64" i="1414"/>
  <c r="G143" i="1414" s="1"/>
  <c r="F64" i="1414"/>
  <c r="F143" i="1414" s="1"/>
  <c r="E64" i="1414"/>
  <c r="E143" i="1414" s="1"/>
  <c r="D64" i="1414"/>
  <c r="D143" i="1414" s="1"/>
  <c r="H62" i="1414"/>
  <c r="H61" i="1414"/>
  <c r="H60" i="1414"/>
  <c r="H59" i="1414"/>
  <c r="H58" i="1414"/>
  <c r="H57" i="1414"/>
  <c r="H56" i="1414"/>
  <c r="H55" i="1414"/>
  <c r="H54" i="1414"/>
  <c r="H53" i="1414"/>
  <c r="G49" i="1414"/>
  <c r="G142" i="1414" s="1"/>
  <c r="F49" i="1414"/>
  <c r="F142" i="1414" s="1"/>
  <c r="E49" i="1414"/>
  <c r="E142" i="1414" s="1"/>
  <c r="D49" i="1414"/>
  <c r="D142" i="1414" s="1"/>
  <c r="H47" i="1414"/>
  <c r="H46" i="1414"/>
  <c r="H45" i="1414"/>
  <c r="H44" i="1414"/>
  <c r="H43" i="1414"/>
  <c r="H42" i="1414"/>
  <c r="H41" i="1414"/>
  <c r="H40" i="1414"/>
  <c r="G36" i="1414"/>
  <c r="G141" i="1414" s="1"/>
  <c r="F36" i="1414"/>
  <c r="F141" i="1414" s="1"/>
  <c r="E36" i="1414"/>
  <c r="E141" i="1414" s="1"/>
  <c r="D36" i="1414"/>
  <c r="D141" i="1414" s="1"/>
  <c r="H34" i="1414"/>
  <c r="H33" i="1414"/>
  <c r="H32" i="1414"/>
  <c r="H31" i="1414"/>
  <c r="H30" i="1414"/>
  <c r="H29" i="1414"/>
  <c r="H28" i="1414"/>
  <c r="H27" i="1414"/>
  <c r="H26" i="1414"/>
  <c r="H25" i="1414"/>
  <c r="H24" i="1414"/>
  <c r="H23" i="1414"/>
  <c r="H22" i="1414"/>
  <c r="H21" i="1414"/>
  <c r="H18" i="1414"/>
  <c r="H150" i="1414" s="1"/>
  <c r="H74" i="1414" l="1"/>
  <c r="H144" i="1414" s="1"/>
  <c r="H82" i="1414"/>
  <c r="H145" i="1414" s="1"/>
  <c r="H64" i="1414"/>
  <c r="H143" i="1414" s="1"/>
  <c r="H137" i="1414"/>
  <c r="H149" i="1414" s="1"/>
  <c r="H49" i="1414"/>
  <c r="H142" i="1414" s="1"/>
  <c r="H98" i="1414"/>
  <c r="H146" i="1414" s="1"/>
  <c r="G152" i="1414"/>
  <c r="H108" i="1414"/>
  <c r="H147" i="1414" s="1"/>
  <c r="H36" i="1414"/>
  <c r="H141" i="1414" s="1"/>
  <c r="H148" i="1414"/>
  <c r="I31" i="1441"/>
  <c r="E152" i="1414"/>
  <c r="F152" i="1414"/>
  <c r="D152" i="1414"/>
  <c r="H152" i="1414" l="1"/>
  <c r="D31" i="1441" s="1"/>
  <c r="E31" i="1441" s="1"/>
  <c r="D155" i="1414"/>
  <c r="D154" i="1414"/>
  <c r="G31" i="1441" l="1"/>
  <c r="H31" i="1441" s="1"/>
  <c r="G150" i="1412"/>
  <c r="F150" i="1412"/>
  <c r="E150" i="1412"/>
  <c r="D150" i="1412"/>
  <c r="H148" i="1412"/>
  <c r="D146" i="1412"/>
  <c r="E145" i="1412"/>
  <c r="F143" i="1412"/>
  <c r="G137" i="1412"/>
  <c r="G149" i="1412" s="1"/>
  <c r="F137" i="1412"/>
  <c r="F149" i="1412" s="1"/>
  <c r="E137" i="1412"/>
  <c r="E149" i="1412" s="1"/>
  <c r="D137" i="1412"/>
  <c r="D149" i="1412" s="1"/>
  <c r="H135" i="1412"/>
  <c r="H137" i="1412" s="1"/>
  <c r="H149" i="1412" s="1"/>
  <c r="H134" i="1412"/>
  <c r="H133" i="1412"/>
  <c r="H132" i="1412"/>
  <c r="H131" i="1412"/>
  <c r="E119" i="1412"/>
  <c r="E123" i="1412" s="1"/>
  <c r="E127" i="1412" s="1"/>
  <c r="G108" i="1412"/>
  <c r="G147" i="1412" s="1"/>
  <c r="F108" i="1412"/>
  <c r="F147" i="1412" s="1"/>
  <c r="E108" i="1412"/>
  <c r="E147" i="1412" s="1"/>
  <c r="D108" i="1412"/>
  <c r="D147" i="1412" s="1"/>
  <c r="H106" i="1412"/>
  <c r="H105" i="1412"/>
  <c r="H104" i="1412"/>
  <c r="H103" i="1412"/>
  <c r="H102" i="1412"/>
  <c r="G98" i="1412"/>
  <c r="G146" i="1412" s="1"/>
  <c r="F98" i="1412"/>
  <c r="F146" i="1412" s="1"/>
  <c r="E98" i="1412"/>
  <c r="E146" i="1412" s="1"/>
  <c r="D98" i="1412"/>
  <c r="H96" i="1412"/>
  <c r="H95" i="1412"/>
  <c r="H94" i="1412"/>
  <c r="H93" i="1412"/>
  <c r="H92" i="1412"/>
  <c r="H91" i="1412"/>
  <c r="H90" i="1412"/>
  <c r="H89" i="1412"/>
  <c r="H88" i="1412"/>
  <c r="H87" i="1412"/>
  <c r="H86" i="1412"/>
  <c r="G82" i="1412"/>
  <c r="G145" i="1412" s="1"/>
  <c r="F82" i="1412"/>
  <c r="F145" i="1412" s="1"/>
  <c r="D82" i="1412"/>
  <c r="D145" i="1412" s="1"/>
  <c r="H80" i="1412"/>
  <c r="H79" i="1412"/>
  <c r="H78" i="1412"/>
  <c r="H77" i="1412"/>
  <c r="H82" i="1412" s="1"/>
  <c r="H145" i="1412" s="1"/>
  <c r="G74" i="1412"/>
  <c r="G144" i="1412" s="1"/>
  <c r="F74" i="1412"/>
  <c r="F144" i="1412" s="1"/>
  <c r="E74" i="1412"/>
  <c r="E144" i="1412" s="1"/>
  <c r="D74" i="1412"/>
  <c r="D144" i="1412" s="1"/>
  <c r="H72" i="1412"/>
  <c r="H71" i="1412"/>
  <c r="H70" i="1412"/>
  <c r="H69" i="1412"/>
  <c r="H68" i="1412"/>
  <c r="F64" i="1412"/>
  <c r="H62" i="1412"/>
  <c r="H61" i="1412"/>
  <c r="H60" i="1412"/>
  <c r="H59" i="1412"/>
  <c r="H58" i="1412"/>
  <c r="H57" i="1412"/>
  <c r="H56" i="1412"/>
  <c r="H55" i="1412"/>
  <c r="H54" i="1412"/>
  <c r="G53" i="1412"/>
  <c r="E53" i="1412"/>
  <c r="E64" i="1412" s="1"/>
  <c r="E143" i="1412" s="1"/>
  <c r="D53" i="1412"/>
  <c r="D64" i="1412" s="1"/>
  <c r="D143" i="1412" s="1"/>
  <c r="G49" i="1412"/>
  <c r="G142" i="1412" s="1"/>
  <c r="F49" i="1412"/>
  <c r="F142" i="1412" s="1"/>
  <c r="E49" i="1412"/>
  <c r="E142" i="1412" s="1"/>
  <c r="D49" i="1412"/>
  <c r="D142" i="1412" s="1"/>
  <c r="H47" i="1412"/>
  <c r="H46" i="1412"/>
  <c r="H45" i="1412"/>
  <c r="H44" i="1412"/>
  <c r="H43" i="1412"/>
  <c r="H42" i="1412"/>
  <c r="H41" i="1412"/>
  <c r="H40" i="1412"/>
  <c r="G36" i="1412"/>
  <c r="G141" i="1412" s="1"/>
  <c r="F36" i="1412"/>
  <c r="F141" i="1412" s="1"/>
  <c r="E36" i="1412"/>
  <c r="E141" i="1412" s="1"/>
  <c r="D36" i="1412"/>
  <c r="D141" i="1412" s="1"/>
  <c r="H34" i="1412"/>
  <c r="H33" i="1412"/>
  <c r="H32" i="1412"/>
  <c r="H31" i="1412"/>
  <c r="H30" i="1412"/>
  <c r="H29" i="1412"/>
  <c r="H28" i="1412"/>
  <c r="H27" i="1412"/>
  <c r="H26" i="1412"/>
  <c r="H25" i="1412"/>
  <c r="H24" i="1412"/>
  <c r="H23" i="1412"/>
  <c r="H22" i="1412"/>
  <c r="H21" i="1412"/>
  <c r="H18" i="1412"/>
  <c r="H150" i="1412" s="1"/>
  <c r="H108" i="1412" l="1"/>
  <c r="H147" i="1412" s="1"/>
  <c r="H74" i="1412"/>
  <c r="H144" i="1412" s="1"/>
  <c r="H49" i="1412"/>
  <c r="H142" i="1412" s="1"/>
  <c r="H36" i="1412"/>
  <c r="H141" i="1412" s="1"/>
  <c r="H53" i="1412"/>
  <c r="H64" i="1412" s="1"/>
  <c r="H143" i="1412" s="1"/>
  <c r="H98" i="1412"/>
  <c r="H146" i="1412" s="1"/>
  <c r="D152" i="1412"/>
  <c r="E152" i="1412"/>
  <c r="H152" i="1412"/>
  <c r="D29" i="1441" s="1"/>
  <c r="F152" i="1412"/>
  <c r="G64" i="1412"/>
  <c r="G143" i="1412" s="1"/>
  <c r="G152" i="1412" s="1"/>
  <c r="E29" i="1441" l="1"/>
  <c r="G29" i="1441"/>
  <c r="H29" i="1441" s="1"/>
  <c r="E30" i="1441"/>
  <c r="G30" i="1441"/>
  <c r="H30" i="1441" s="1"/>
  <c r="D155" i="1412"/>
  <c r="D154" i="1412"/>
  <c r="G150" i="1411" l="1"/>
  <c r="F150" i="1411"/>
  <c r="E150" i="1411"/>
  <c r="D150" i="1411"/>
  <c r="E146" i="1411"/>
  <c r="E145" i="1411"/>
  <c r="G137" i="1411"/>
  <c r="G149" i="1411" s="1"/>
  <c r="F137" i="1411"/>
  <c r="F149" i="1411" s="1"/>
  <c r="E137" i="1411"/>
  <c r="E149" i="1411" s="1"/>
  <c r="D137" i="1411"/>
  <c r="D149" i="1411" s="1"/>
  <c r="H135" i="1411"/>
  <c r="H134" i="1411"/>
  <c r="H133" i="1411"/>
  <c r="H132" i="1411"/>
  <c r="H131" i="1411"/>
  <c r="E119" i="1411"/>
  <c r="H111" i="1411"/>
  <c r="G108" i="1411"/>
  <c r="G147" i="1411" s="1"/>
  <c r="F108" i="1411"/>
  <c r="F147" i="1411" s="1"/>
  <c r="E108" i="1411"/>
  <c r="E147" i="1411" s="1"/>
  <c r="D108" i="1411"/>
  <c r="D147" i="1411" s="1"/>
  <c r="H106" i="1411"/>
  <c r="H105" i="1411"/>
  <c r="H104" i="1411"/>
  <c r="H103" i="1411"/>
  <c r="H102" i="1411"/>
  <c r="G98" i="1411"/>
  <c r="G146" i="1411" s="1"/>
  <c r="F98" i="1411"/>
  <c r="F146" i="1411" s="1"/>
  <c r="E98" i="1411"/>
  <c r="D98" i="1411"/>
  <c r="D146" i="1411" s="1"/>
  <c r="H96" i="1411"/>
  <c r="H95" i="1411"/>
  <c r="H94" i="1411"/>
  <c r="H93" i="1411"/>
  <c r="H92" i="1411"/>
  <c r="H91" i="1411"/>
  <c r="H90" i="1411"/>
  <c r="H89" i="1411"/>
  <c r="H88" i="1411"/>
  <c r="H87" i="1411"/>
  <c r="H86" i="1411"/>
  <c r="G82" i="1411"/>
  <c r="G145" i="1411" s="1"/>
  <c r="F82" i="1411"/>
  <c r="F145" i="1411" s="1"/>
  <c r="D82" i="1411"/>
  <c r="D145" i="1411" s="1"/>
  <c r="H80" i="1411"/>
  <c r="H79" i="1411"/>
  <c r="H78" i="1411"/>
  <c r="H77" i="1411"/>
  <c r="G74" i="1411"/>
  <c r="G144" i="1411" s="1"/>
  <c r="F74" i="1411"/>
  <c r="F144" i="1411" s="1"/>
  <c r="E74" i="1411"/>
  <c r="E144" i="1411" s="1"/>
  <c r="D74" i="1411"/>
  <c r="D144" i="1411" s="1"/>
  <c r="H72" i="1411"/>
  <c r="H71" i="1411"/>
  <c r="H70" i="1411"/>
  <c r="H69" i="1411"/>
  <c r="H68" i="1411"/>
  <c r="F64" i="1411"/>
  <c r="F143" i="1411" s="1"/>
  <c r="E64" i="1411"/>
  <c r="E143" i="1411" s="1"/>
  <c r="H62" i="1411"/>
  <c r="H61" i="1411"/>
  <c r="H60" i="1411"/>
  <c r="H59" i="1411"/>
  <c r="H58" i="1411"/>
  <c r="H57" i="1411"/>
  <c r="H56" i="1411"/>
  <c r="H55" i="1411"/>
  <c r="H54" i="1411"/>
  <c r="G53" i="1411"/>
  <c r="G64" i="1411" s="1"/>
  <c r="G143" i="1411" s="1"/>
  <c r="D53" i="1411"/>
  <c r="D64" i="1411" s="1"/>
  <c r="D143" i="1411" s="1"/>
  <c r="G49" i="1411"/>
  <c r="G142" i="1411" s="1"/>
  <c r="F49" i="1411"/>
  <c r="F142" i="1411" s="1"/>
  <c r="E49" i="1411"/>
  <c r="E142" i="1411" s="1"/>
  <c r="D49" i="1411"/>
  <c r="D142" i="1411" s="1"/>
  <c r="H47" i="1411"/>
  <c r="H46" i="1411"/>
  <c r="H45" i="1411"/>
  <c r="H44" i="1411"/>
  <c r="H43" i="1411"/>
  <c r="H42" i="1411"/>
  <c r="H41" i="1411"/>
  <c r="H40" i="1411"/>
  <c r="F36" i="1411"/>
  <c r="F141" i="1411" s="1"/>
  <c r="E36" i="1411"/>
  <c r="E141" i="1411" s="1"/>
  <c r="D36" i="1411"/>
  <c r="D141" i="1411" s="1"/>
  <c r="H34" i="1411"/>
  <c r="H33" i="1411"/>
  <c r="H32" i="1411"/>
  <c r="H31" i="1411"/>
  <c r="H30" i="1411"/>
  <c r="G29" i="1411"/>
  <c r="G36" i="1411" s="1"/>
  <c r="G141" i="1411" s="1"/>
  <c r="H28" i="1411"/>
  <c r="H27" i="1411"/>
  <c r="H26" i="1411"/>
  <c r="H25" i="1411"/>
  <c r="H24" i="1411"/>
  <c r="H23" i="1411"/>
  <c r="H22" i="1411"/>
  <c r="H21" i="1411"/>
  <c r="H18" i="1411"/>
  <c r="H150" i="1411" s="1"/>
  <c r="H137" i="1411" l="1"/>
  <c r="H149" i="1411" s="1"/>
  <c r="H98" i="1411"/>
  <c r="H146" i="1411" s="1"/>
  <c r="H49" i="1411"/>
  <c r="H142" i="1411" s="1"/>
  <c r="H108" i="1411"/>
  <c r="H147" i="1411" s="1"/>
  <c r="H82" i="1411"/>
  <c r="H145" i="1411" s="1"/>
  <c r="H148" i="1411"/>
  <c r="I28" i="1441"/>
  <c r="H74" i="1411"/>
  <c r="H144" i="1411" s="1"/>
  <c r="D152" i="1411"/>
  <c r="E152" i="1411"/>
  <c r="G152" i="1411"/>
  <c r="F152" i="1411"/>
  <c r="H53" i="1411"/>
  <c r="H64" i="1411" s="1"/>
  <c r="H143" i="1411" s="1"/>
  <c r="H29" i="1411"/>
  <c r="H36" i="1411" s="1"/>
  <c r="H141" i="1411" s="1"/>
  <c r="H152" i="1411" l="1"/>
  <c r="D28" i="1441" s="1"/>
  <c r="D155" i="1411"/>
  <c r="D154" i="1411"/>
  <c r="E28" i="1441" l="1"/>
  <c r="G28" i="1441"/>
  <c r="H28" i="1441" s="1"/>
  <c r="G150" i="1409"/>
  <c r="F150" i="1409"/>
  <c r="E150" i="1409"/>
  <c r="D150" i="1409"/>
  <c r="G146" i="1409"/>
  <c r="F146" i="1409"/>
  <c r="E146" i="1409"/>
  <c r="E145" i="1409"/>
  <c r="G137" i="1409"/>
  <c r="G149" i="1409" s="1"/>
  <c r="F137" i="1409"/>
  <c r="F149" i="1409" s="1"/>
  <c r="E137" i="1409"/>
  <c r="E149" i="1409" s="1"/>
  <c r="D137" i="1409"/>
  <c r="D149" i="1409" s="1"/>
  <c r="H135" i="1409"/>
  <c r="H134" i="1409"/>
  <c r="H133" i="1409"/>
  <c r="H132" i="1409"/>
  <c r="H131" i="1409"/>
  <c r="E119" i="1409"/>
  <c r="E123" i="1409" s="1"/>
  <c r="E127" i="1409" s="1"/>
  <c r="H111" i="1409"/>
  <c r="G108" i="1409"/>
  <c r="G147" i="1409" s="1"/>
  <c r="F108" i="1409"/>
  <c r="F147" i="1409" s="1"/>
  <c r="E108" i="1409"/>
  <c r="E147" i="1409" s="1"/>
  <c r="D108" i="1409"/>
  <c r="D147" i="1409" s="1"/>
  <c r="H106" i="1409"/>
  <c r="H105" i="1409"/>
  <c r="H104" i="1409"/>
  <c r="H103" i="1409"/>
  <c r="H102" i="1409"/>
  <c r="G98" i="1409"/>
  <c r="F98" i="1409"/>
  <c r="E98" i="1409"/>
  <c r="D98" i="1409"/>
  <c r="D146" i="1409" s="1"/>
  <c r="H96" i="1409"/>
  <c r="H95" i="1409"/>
  <c r="H94" i="1409"/>
  <c r="H93" i="1409"/>
  <c r="H92" i="1409"/>
  <c r="H91" i="1409"/>
  <c r="H90" i="1409"/>
  <c r="H89" i="1409"/>
  <c r="H88" i="1409"/>
  <c r="H87" i="1409"/>
  <c r="H86" i="1409"/>
  <c r="G82" i="1409"/>
  <c r="G145" i="1409" s="1"/>
  <c r="F82" i="1409"/>
  <c r="F145" i="1409" s="1"/>
  <c r="D82" i="1409"/>
  <c r="D145" i="1409" s="1"/>
  <c r="H80" i="1409"/>
  <c r="H79" i="1409"/>
  <c r="H78" i="1409"/>
  <c r="H77" i="1409"/>
  <c r="G74" i="1409"/>
  <c r="G144" i="1409" s="1"/>
  <c r="F74" i="1409"/>
  <c r="F144" i="1409" s="1"/>
  <c r="E74" i="1409"/>
  <c r="E144" i="1409" s="1"/>
  <c r="D74" i="1409"/>
  <c r="D144" i="1409" s="1"/>
  <c r="H72" i="1409"/>
  <c r="H71" i="1409"/>
  <c r="H70" i="1409"/>
  <c r="H69" i="1409"/>
  <c r="H68" i="1409"/>
  <c r="H74" i="1409" s="1"/>
  <c r="H144" i="1409" s="1"/>
  <c r="G64" i="1409"/>
  <c r="G143" i="1409" s="1"/>
  <c r="F64" i="1409"/>
  <c r="F143" i="1409" s="1"/>
  <c r="E64" i="1409"/>
  <c r="E143" i="1409" s="1"/>
  <c r="D64" i="1409"/>
  <c r="D143" i="1409" s="1"/>
  <c r="H62" i="1409"/>
  <c r="H61" i="1409"/>
  <c r="H60" i="1409"/>
  <c r="H59" i="1409"/>
  <c r="H58" i="1409"/>
  <c r="H57" i="1409"/>
  <c r="H56" i="1409"/>
  <c r="H55" i="1409"/>
  <c r="H54" i="1409"/>
  <c r="H53" i="1409"/>
  <c r="G49" i="1409"/>
  <c r="G142" i="1409" s="1"/>
  <c r="F49" i="1409"/>
  <c r="F142" i="1409" s="1"/>
  <c r="E49" i="1409"/>
  <c r="E142" i="1409" s="1"/>
  <c r="D49" i="1409"/>
  <c r="D142" i="1409" s="1"/>
  <c r="H47" i="1409"/>
  <c r="H46" i="1409"/>
  <c r="H45" i="1409"/>
  <c r="H44" i="1409"/>
  <c r="H43" i="1409"/>
  <c r="H42" i="1409"/>
  <c r="H41" i="1409"/>
  <c r="H40" i="1409"/>
  <c r="G36" i="1409"/>
  <c r="G141" i="1409" s="1"/>
  <c r="F36" i="1409"/>
  <c r="F141" i="1409" s="1"/>
  <c r="E36" i="1409"/>
  <c r="E141" i="1409" s="1"/>
  <c r="D36" i="1409"/>
  <c r="D141" i="1409" s="1"/>
  <c r="H34" i="1409"/>
  <c r="H33" i="1409"/>
  <c r="H32" i="1409"/>
  <c r="H31" i="1409"/>
  <c r="H30" i="1409"/>
  <c r="H29" i="1409"/>
  <c r="H28" i="1409"/>
  <c r="H27" i="1409"/>
  <c r="H26" i="1409"/>
  <c r="H25" i="1409"/>
  <c r="H24" i="1409"/>
  <c r="H23" i="1409"/>
  <c r="H22" i="1409"/>
  <c r="H21" i="1409"/>
  <c r="H18" i="1409"/>
  <c r="H150" i="1409" s="1"/>
  <c r="H82" i="1409" l="1"/>
  <c r="H145" i="1409" s="1"/>
  <c r="H137" i="1409"/>
  <c r="H149" i="1409" s="1"/>
  <c r="H108" i="1409"/>
  <c r="H147" i="1409" s="1"/>
  <c r="H148" i="1409"/>
  <c r="I26" i="1441"/>
  <c r="H64" i="1409"/>
  <c r="H143" i="1409" s="1"/>
  <c r="H49" i="1409"/>
  <c r="H142" i="1409" s="1"/>
  <c r="H98" i="1409"/>
  <c r="H146" i="1409" s="1"/>
  <c r="H36" i="1409"/>
  <c r="H141" i="1409" s="1"/>
  <c r="D152" i="1409"/>
  <c r="E152" i="1409"/>
  <c r="F152" i="1409"/>
  <c r="G152" i="1409"/>
  <c r="H152" i="1409"/>
  <c r="D26" i="1441" s="1"/>
  <c r="E26" i="1441" l="1"/>
  <c r="G26" i="1441"/>
  <c r="H26" i="1441" s="1"/>
  <c r="D155" i="1409"/>
  <c r="D154" i="1409"/>
  <c r="G150" i="1408" l="1"/>
  <c r="F150" i="1408"/>
  <c r="E150" i="1408"/>
  <c r="D150" i="1408"/>
  <c r="E145" i="1408"/>
  <c r="G137" i="1408"/>
  <c r="G149" i="1408" s="1"/>
  <c r="F137" i="1408"/>
  <c r="F149" i="1408" s="1"/>
  <c r="E137" i="1408"/>
  <c r="E149" i="1408" s="1"/>
  <c r="D137" i="1408"/>
  <c r="D149" i="1408" s="1"/>
  <c r="H135" i="1408"/>
  <c r="H134" i="1408"/>
  <c r="H133" i="1408"/>
  <c r="H132" i="1408"/>
  <c r="H131" i="1408"/>
  <c r="E119" i="1408"/>
  <c r="H111" i="1408"/>
  <c r="G108" i="1408"/>
  <c r="G147" i="1408" s="1"/>
  <c r="F108" i="1408"/>
  <c r="F147" i="1408" s="1"/>
  <c r="E108" i="1408"/>
  <c r="E147" i="1408" s="1"/>
  <c r="D108" i="1408"/>
  <c r="D147" i="1408" s="1"/>
  <c r="H106" i="1408"/>
  <c r="H105" i="1408"/>
  <c r="H104" i="1408"/>
  <c r="H103" i="1408"/>
  <c r="H102" i="1408"/>
  <c r="G98" i="1408"/>
  <c r="G146" i="1408" s="1"/>
  <c r="F98" i="1408"/>
  <c r="F146" i="1408" s="1"/>
  <c r="E98" i="1408"/>
  <c r="E146" i="1408" s="1"/>
  <c r="D98" i="1408"/>
  <c r="D146" i="1408" s="1"/>
  <c r="H96" i="1408"/>
  <c r="H95" i="1408"/>
  <c r="H94" i="1408"/>
  <c r="H93" i="1408"/>
  <c r="H92" i="1408"/>
  <c r="H91" i="1408"/>
  <c r="H90" i="1408"/>
  <c r="H89" i="1408"/>
  <c r="H88" i="1408"/>
  <c r="H87" i="1408"/>
  <c r="H86" i="1408"/>
  <c r="G82" i="1408"/>
  <c r="G145" i="1408" s="1"/>
  <c r="F82" i="1408"/>
  <c r="F145" i="1408" s="1"/>
  <c r="D82" i="1408"/>
  <c r="D145" i="1408" s="1"/>
  <c r="H80" i="1408"/>
  <c r="H79" i="1408"/>
  <c r="H78" i="1408"/>
  <c r="H77" i="1408"/>
  <c r="G74" i="1408"/>
  <c r="G144" i="1408" s="1"/>
  <c r="F74" i="1408"/>
  <c r="F144" i="1408" s="1"/>
  <c r="E74" i="1408"/>
  <c r="E144" i="1408" s="1"/>
  <c r="D74" i="1408"/>
  <c r="D144" i="1408" s="1"/>
  <c r="H72" i="1408"/>
  <c r="H71" i="1408"/>
  <c r="H70" i="1408"/>
  <c r="H69" i="1408"/>
  <c r="H68" i="1408"/>
  <c r="G64" i="1408"/>
  <c r="G143" i="1408" s="1"/>
  <c r="F64" i="1408"/>
  <c r="F143" i="1408" s="1"/>
  <c r="E64" i="1408"/>
  <c r="E143" i="1408" s="1"/>
  <c r="D64" i="1408"/>
  <c r="D143" i="1408" s="1"/>
  <c r="H62" i="1408"/>
  <c r="H61" i="1408"/>
  <c r="H60" i="1408"/>
  <c r="H59" i="1408"/>
  <c r="H58" i="1408"/>
  <c r="H57" i="1408"/>
  <c r="H56" i="1408"/>
  <c r="H55" i="1408"/>
  <c r="H54" i="1408"/>
  <c r="H53" i="1408"/>
  <c r="G49" i="1408"/>
  <c r="G142" i="1408" s="1"/>
  <c r="F49" i="1408"/>
  <c r="F142" i="1408" s="1"/>
  <c r="E49" i="1408"/>
  <c r="E142" i="1408" s="1"/>
  <c r="D49" i="1408"/>
  <c r="D142" i="1408" s="1"/>
  <c r="H47" i="1408"/>
  <c r="H46" i="1408"/>
  <c r="H45" i="1408"/>
  <c r="H44" i="1408"/>
  <c r="H43" i="1408"/>
  <c r="H49" i="1408" s="1"/>
  <c r="H142" i="1408" s="1"/>
  <c r="H42" i="1408"/>
  <c r="H41" i="1408"/>
  <c r="H40" i="1408"/>
  <c r="G36" i="1408"/>
  <c r="G141" i="1408" s="1"/>
  <c r="F36" i="1408"/>
  <c r="F141" i="1408" s="1"/>
  <c r="E36" i="1408"/>
  <c r="E141" i="1408" s="1"/>
  <c r="D36" i="1408"/>
  <c r="D141" i="1408" s="1"/>
  <c r="H34" i="1408"/>
  <c r="H33" i="1408"/>
  <c r="H32" i="1408"/>
  <c r="H31" i="1408"/>
  <c r="H30" i="1408"/>
  <c r="H29" i="1408"/>
  <c r="H28" i="1408"/>
  <c r="H27" i="1408"/>
  <c r="H26" i="1408"/>
  <c r="H25" i="1408"/>
  <c r="H24" i="1408"/>
  <c r="H23" i="1408"/>
  <c r="H22" i="1408"/>
  <c r="H21" i="1408"/>
  <c r="H18" i="1408"/>
  <c r="H150" i="1408" s="1"/>
  <c r="H108" i="1408" l="1"/>
  <c r="H147" i="1408" s="1"/>
  <c r="H64" i="1408"/>
  <c r="H143" i="1408" s="1"/>
  <c r="H74" i="1408"/>
  <c r="H144" i="1408" s="1"/>
  <c r="H137" i="1408"/>
  <c r="H149" i="1408" s="1"/>
  <c r="E152" i="1408"/>
  <c r="H98" i="1408"/>
  <c r="H146" i="1408" s="1"/>
  <c r="F152" i="1408"/>
  <c r="H36" i="1408"/>
  <c r="H141" i="1408" s="1"/>
  <c r="H82" i="1408"/>
  <c r="H145" i="1408" s="1"/>
  <c r="H148" i="1408"/>
  <c r="I25" i="1441"/>
  <c r="G152" i="1408"/>
  <c r="D152" i="1408"/>
  <c r="H152" i="1408" l="1"/>
  <c r="D25" i="1441" s="1"/>
  <c r="E25" i="1441" s="1"/>
  <c r="D154" i="1408"/>
  <c r="D155" i="1408"/>
  <c r="G150" i="1407"/>
  <c r="F150" i="1407"/>
  <c r="E150" i="1407"/>
  <c r="D150" i="1407"/>
  <c r="E145" i="1407"/>
  <c r="G137" i="1407"/>
  <c r="G149" i="1407" s="1"/>
  <c r="F137" i="1407"/>
  <c r="F149" i="1407" s="1"/>
  <c r="E137" i="1407"/>
  <c r="E149" i="1407" s="1"/>
  <c r="D137" i="1407"/>
  <c r="D149" i="1407" s="1"/>
  <c r="H135" i="1407"/>
  <c r="H134" i="1407"/>
  <c r="H133" i="1407"/>
  <c r="H132" i="1407"/>
  <c r="H131" i="1407"/>
  <c r="E119" i="1407"/>
  <c r="E123" i="1407" s="1"/>
  <c r="E127" i="1407" s="1"/>
  <c r="H111" i="1407"/>
  <c r="G108" i="1407"/>
  <c r="G147" i="1407" s="1"/>
  <c r="F108" i="1407"/>
  <c r="F147" i="1407" s="1"/>
  <c r="E108" i="1407"/>
  <c r="E147" i="1407" s="1"/>
  <c r="D108" i="1407"/>
  <c r="D147" i="1407" s="1"/>
  <c r="H106" i="1407"/>
  <c r="H105" i="1407"/>
  <c r="H104" i="1407"/>
  <c r="H103" i="1407"/>
  <c r="H102" i="1407"/>
  <c r="G98" i="1407"/>
  <c r="G146" i="1407" s="1"/>
  <c r="F98" i="1407"/>
  <c r="F146" i="1407" s="1"/>
  <c r="E98" i="1407"/>
  <c r="E146" i="1407" s="1"/>
  <c r="D98" i="1407"/>
  <c r="D146" i="1407" s="1"/>
  <c r="H96" i="1407"/>
  <c r="H95" i="1407"/>
  <c r="H94" i="1407"/>
  <c r="H93" i="1407"/>
  <c r="H92" i="1407"/>
  <c r="H91" i="1407"/>
  <c r="H90" i="1407"/>
  <c r="H89" i="1407"/>
  <c r="H88" i="1407"/>
  <c r="H87" i="1407"/>
  <c r="H86" i="1407"/>
  <c r="G82" i="1407"/>
  <c r="G145" i="1407" s="1"/>
  <c r="F82" i="1407"/>
  <c r="F145" i="1407" s="1"/>
  <c r="D82" i="1407"/>
  <c r="D145" i="1407" s="1"/>
  <c r="H80" i="1407"/>
  <c r="H79" i="1407"/>
  <c r="H78" i="1407"/>
  <c r="H77" i="1407"/>
  <c r="G74" i="1407"/>
  <c r="G144" i="1407" s="1"/>
  <c r="F74" i="1407"/>
  <c r="F144" i="1407" s="1"/>
  <c r="E74" i="1407"/>
  <c r="E144" i="1407" s="1"/>
  <c r="D74" i="1407"/>
  <c r="D144" i="1407" s="1"/>
  <c r="H72" i="1407"/>
  <c r="H71" i="1407"/>
  <c r="H70" i="1407"/>
  <c r="H69" i="1407"/>
  <c r="H68" i="1407"/>
  <c r="F64" i="1407"/>
  <c r="F143" i="1407" s="1"/>
  <c r="H62" i="1407"/>
  <c r="H61" i="1407"/>
  <c r="H60" i="1407"/>
  <c r="H59" i="1407"/>
  <c r="H58" i="1407"/>
  <c r="H57" i="1407"/>
  <c r="H56" i="1407"/>
  <c r="H55" i="1407"/>
  <c r="H54" i="1407"/>
  <c r="G53" i="1407"/>
  <c r="G64" i="1407" s="1"/>
  <c r="G143" i="1407" s="1"/>
  <c r="E53" i="1407"/>
  <c r="E64" i="1407" s="1"/>
  <c r="E143" i="1407" s="1"/>
  <c r="D53" i="1407"/>
  <c r="D64" i="1407" s="1"/>
  <c r="D143" i="1407" s="1"/>
  <c r="G49" i="1407"/>
  <c r="G142" i="1407" s="1"/>
  <c r="F49" i="1407"/>
  <c r="F142" i="1407" s="1"/>
  <c r="E49" i="1407"/>
  <c r="E142" i="1407" s="1"/>
  <c r="D49" i="1407"/>
  <c r="D142" i="1407" s="1"/>
  <c r="H47" i="1407"/>
  <c r="H46" i="1407"/>
  <c r="H45" i="1407"/>
  <c r="H44" i="1407"/>
  <c r="H43" i="1407"/>
  <c r="H42" i="1407"/>
  <c r="H41" i="1407"/>
  <c r="H40" i="1407"/>
  <c r="G36" i="1407"/>
  <c r="G141" i="1407" s="1"/>
  <c r="F36" i="1407"/>
  <c r="F141" i="1407" s="1"/>
  <c r="E36" i="1407"/>
  <c r="E141" i="1407" s="1"/>
  <c r="D36" i="1407"/>
  <c r="D141" i="1407" s="1"/>
  <c r="H34" i="1407"/>
  <c r="H33" i="1407"/>
  <c r="H32" i="1407"/>
  <c r="H31" i="1407"/>
  <c r="H30" i="1407"/>
  <c r="H29" i="1407"/>
  <c r="H28" i="1407"/>
  <c r="H27" i="1407"/>
  <c r="H26" i="1407"/>
  <c r="H25" i="1407"/>
  <c r="H24" i="1407"/>
  <c r="H23" i="1407"/>
  <c r="H22" i="1407"/>
  <c r="H21" i="1407"/>
  <c r="H18" i="1407"/>
  <c r="H150" i="1407" s="1"/>
  <c r="G25" i="1441" l="1"/>
  <c r="H25" i="1441" s="1"/>
  <c r="H74" i="1407"/>
  <c r="H144" i="1407" s="1"/>
  <c r="H137" i="1407"/>
  <c r="H149" i="1407" s="1"/>
  <c r="H108" i="1407"/>
  <c r="H147" i="1407" s="1"/>
  <c r="H49" i="1407"/>
  <c r="H142" i="1407" s="1"/>
  <c r="H98" i="1407"/>
  <c r="H146" i="1407" s="1"/>
  <c r="H82" i="1407"/>
  <c r="H145" i="1407" s="1"/>
  <c r="H53" i="1407"/>
  <c r="H64" i="1407" s="1"/>
  <c r="H143" i="1407" s="1"/>
  <c r="H36" i="1407"/>
  <c r="H141" i="1407" s="1"/>
  <c r="H148" i="1407"/>
  <c r="I24" i="1441"/>
  <c r="D152" i="1407"/>
  <c r="F152" i="1407"/>
  <c r="E152" i="1407"/>
  <c r="G152" i="1407"/>
  <c r="H152" i="1407" l="1"/>
  <c r="G150" i="1406"/>
  <c r="F150" i="1406"/>
  <c r="E150" i="1406"/>
  <c r="D150" i="1406"/>
  <c r="G137" i="1406"/>
  <c r="G149" i="1406" s="1"/>
  <c r="F137" i="1406"/>
  <c r="F149" i="1406" s="1"/>
  <c r="E137" i="1406"/>
  <c r="E149" i="1406" s="1"/>
  <c r="D137" i="1406"/>
  <c r="D149" i="1406" s="1"/>
  <c r="H135" i="1406"/>
  <c r="H134" i="1406"/>
  <c r="H133" i="1406"/>
  <c r="H132" i="1406"/>
  <c r="H131" i="1406"/>
  <c r="E119" i="1406"/>
  <c r="H111" i="1406"/>
  <c r="G108" i="1406"/>
  <c r="G147" i="1406" s="1"/>
  <c r="F108" i="1406"/>
  <c r="F147" i="1406" s="1"/>
  <c r="E108" i="1406"/>
  <c r="E147" i="1406" s="1"/>
  <c r="D108" i="1406"/>
  <c r="D147" i="1406" s="1"/>
  <c r="H106" i="1406"/>
  <c r="H105" i="1406"/>
  <c r="H104" i="1406"/>
  <c r="H108" i="1406" s="1"/>
  <c r="H147" i="1406" s="1"/>
  <c r="G98" i="1406"/>
  <c r="G146" i="1406" s="1"/>
  <c r="F98" i="1406"/>
  <c r="F146" i="1406" s="1"/>
  <c r="E98" i="1406"/>
  <c r="E146" i="1406" s="1"/>
  <c r="D98" i="1406"/>
  <c r="D146" i="1406" s="1"/>
  <c r="H96" i="1406"/>
  <c r="H95" i="1406"/>
  <c r="H94" i="1406"/>
  <c r="G82" i="1406"/>
  <c r="G145" i="1406" s="1"/>
  <c r="F82" i="1406"/>
  <c r="F145" i="1406" s="1"/>
  <c r="E82" i="1406"/>
  <c r="E145" i="1406" s="1"/>
  <c r="D82" i="1406"/>
  <c r="D145" i="1406" s="1"/>
  <c r="H80" i="1406"/>
  <c r="H79" i="1406"/>
  <c r="H78" i="1406"/>
  <c r="H77" i="1406"/>
  <c r="H82" i="1406" s="1"/>
  <c r="H145" i="1406" s="1"/>
  <c r="G74" i="1406"/>
  <c r="G144" i="1406" s="1"/>
  <c r="F74" i="1406"/>
  <c r="F144" i="1406" s="1"/>
  <c r="E74" i="1406"/>
  <c r="E144" i="1406" s="1"/>
  <c r="D74" i="1406"/>
  <c r="D144" i="1406" s="1"/>
  <c r="H72" i="1406"/>
  <c r="H71" i="1406"/>
  <c r="H70" i="1406"/>
  <c r="H69" i="1406"/>
  <c r="H68" i="1406"/>
  <c r="G64" i="1406"/>
  <c r="G143" i="1406" s="1"/>
  <c r="F64" i="1406"/>
  <c r="F143" i="1406" s="1"/>
  <c r="E64" i="1406"/>
  <c r="E143" i="1406" s="1"/>
  <c r="D64" i="1406"/>
  <c r="D143" i="1406" s="1"/>
  <c r="H62" i="1406"/>
  <c r="H61" i="1406"/>
  <c r="H60" i="1406"/>
  <c r="H59" i="1406"/>
  <c r="H58" i="1406"/>
  <c r="H57" i="1406"/>
  <c r="H56" i="1406"/>
  <c r="H55" i="1406"/>
  <c r="H54" i="1406"/>
  <c r="H53" i="1406"/>
  <c r="G49" i="1406"/>
  <c r="G142" i="1406" s="1"/>
  <c r="F49" i="1406"/>
  <c r="F142" i="1406" s="1"/>
  <c r="E49" i="1406"/>
  <c r="E142" i="1406" s="1"/>
  <c r="D49" i="1406"/>
  <c r="D142" i="1406" s="1"/>
  <c r="H47" i="1406"/>
  <c r="H46" i="1406"/>
  <c r="H45" i="1406"/>
  <c r="H44" i="1406"/>
  <c r="H43" i="1406"/>
  <c r="H42" i="1406"/>
  <c r="H41" i="1406"/>
  <c r="H40" i="1406"/>
  <c r="G36" i="1406"/>
  <c r="G141" i="1406" s="1"/>
  <c r="F36" i="1406"/>
  <c r="F141" i="1406" s="1"/>
  <c r="E36" i="1406"/>
  <c r="E141" i="1406" s="1"/>
  <c r="D36" i="1406"/>
  <c r="D141" i="1406" s="1"/>
  <c r="H34" i="1406"/>
  <c r="H33" i="1406"/>
  <c r="H32" i="1406"/>
  <c r="H31" i="1406"/>
  <c r="H30" i="1406"/>
  <c r="H29" i="1406"/>
  <c r="H28" i="1406"/>
  <c r="H27" i="1406"/>
  <c r="H26" i="1406"/>
  <c r="H25" i="1406"/>
  <c r="H24" i="1406"/>
  <c r="H23" i="1406"/>
  <c r="H22" i="1406"/>
  <c r="H21" i="1406"/>
  <c r="H18" i="1406"/>
  <c r="H150" i="1406" s="1"/>
  <c r="H137" i="1406" l="1"/>
  <c r="H149" i="1406" s="1"/>
  <c r="D24" i="1441"/>
  <c r="D155" i="1407"/>
  <c r="D154" i="1407"/>
  <c r="H64" i="1406"/>
  <c r="H143" i="1406" s="1"/>
  <c r="H74" i="1406"/>
  <c r="H144" i="1406" s="1"/>
  <c r="H36" i="1406"/>
  <c r="H141" i="1406" s="1"/>
  <c r="H49" i="1406"/>
  <c r="H142" i="1406" s="1"/>
  <c r="H98" i="1406"/>
  <c r="H146" i="1406" s="1"/>
  <c r="H148" i="1406"/>
  <c r="I23" i="1441"/>
  <c r="F152" i="1406"/>
  <c r="D152" i="1406"/>
  <c r="E152" i="1406"/>
  <c r="G152" i="1406"/>
  <c r="E24" i="1441" l="1"/>
  <c r="G24" i="1441"/>
  <c r="H24" i="1441" s="1"/>
  <c r="H152" i="1406"/>
  <c r="G150" i="1404"/>
  <c r="F150" i="1404"/>
  <c r="E150" i="1404"/>
  <c r="D150" i="1404"/>
  <c r="G149" i="1404"/>
  <c r="E145" i="1404"/>
  <c r="G144" i="1404"/>
  <c r="G137" i="1404"/>
  <c r="F137" i="1404"/>
  <c r="F149" i="1404" s="1"/>
  <c r="E137" i="1404"/>
  <c r="E149" i="1404" s="1"/>
  <c r="D137" i="1404"/>
  <c r="D149" i="1404" s="1"/>
  <c r="H135" i="1404"/>
  <c r="H134" i="1404"/>
  <c r="H133" i="1404"/>
  <c r="H132" i="1404"/>
  <c r="H131" i="1404"/>
  <c r="E119" i="1404"/>
  <c r="H111" i="1404"/>
  <c r="G108" i="1404"/>
  <c r="G147" i="1404" s="1"/>
  <c r="F108" i="1404"/>
  <c r="F147" i="1404" s="1"/>
  <c r="E108" i="1404"/>
  <c r="E147" i="1404" s="1"/>
  <c r="D108" i="1404"/>
  <c r="D147" i="1404" s="1"/>
  <c r="H106" i="1404"/>
  <c r="H105" i="1404"/>
  <c r="H104" i="1404"/>
  <c r="H103" i="1404"/>
  <c r="H102" i="1404"/>
  <c r="G98" i="1404"/>
  <c r="G146" i="1404" s="1"/>
  <c r="F98" i="1404"/>
  <c r="F146" i="1404" s="1"/>
  <c r="E98" i="1404"/>
  <c r="E146" i="1404" s="1"/>
  <c r="D98" i="1404"/>
  <c r="D146" i="1404" s="1"/>
  <c r="H96" i="1404"/>
  <c r="H95" i="1404"/>
  <c r="H94" i="1404"/>
  <c r="H93" i="1404"/>
  <c r="H92" i="1404"/>
  <c r="H91" i="1404"/>
  <c r="H90" i="1404"/>
  <c r="H89" i="1404"/>
  <c r="H88" i="1404"/>
  <c r="H87" i="1404"/>
  <c r="H86" i="1404"/>
  <c r="G82" i="1404"/>
  <c r="G145" i="1404" s="1"/>
  <c r="F82" i="1404"/>
  <c r="F145" i="1404" s="1"/>
  <c r="D82" i="1404"/>
  <c r="D145" i="1404" s="1"/>
  <c r="H80" i="1404"/>
  <c r="H79" i="1404"/>
  <c r="H78" i="1404"/>
  <c r="H77" i="1404"/>
  <c r="G74" i="1404"/>
  <c r="F74" i="1404"/>
  <c r="F144" i="1404" s="1"/>
  <c r="E74" i="1404"/>
  <c r="E144" i="1404" s="1"/>
  <c r="D74" i="1404"/>
  <c r="D144" i="1404" s="1"/>
  <c r="H72" i="1404"/>
  <c r="H71" i="1404"/>
  <c r="H70" i="1404"/>
  <c r="H69" i="1404"/>
  <c r="H68" i="1404"/>
  <c r="G64" i="1404"/>
  <c r="G143" i="1404" s="1"/>
  <c r="F64" i="1404"/>
  <c r="F143" i="1404" s="1"/>
  <c r="E64" i="1404"/>
  <c r="E143" i="1404" s="1"/>
  <c r="D64" i="1404"/>
  <c r="D143" i="1404" s="1"/>
  <c r="H62" i="1404"/>
  <c r="H61" i="1404"/>
  <c r="H60" i="1404"/>
  <c r="H59" i="1404"/>
  <c r="H58" i="1404"/>
  <c r="H57" i="1404"/>
  <c r="H56" i="1404"/>
  <c r="H55" i="1404"/>
  <c r="H54" i="1404"/>
  <c r="H53" i="1404"/>
  <c r="G49" i="1404"/>
  <c r="G142" i="1404" s="1"/>
  <c r="F49" i="1404"/>
  <c r="F142" i="1404" s="1"/>
  <c r="E49" i="1404"/>
  <c r="E142" i="1404" s="1"/>
  <c r="D49" i="1404"/>
  <c r="D142" i="1404" s="1"/>
  <c r="H47" i="1404"/>
  <c r="H46" i="1404"/>
  <c r="H45" i="1404"/>
  <c r="H44" i="1404"/>
  <c r="H43" i="1404"/>
  <c r="H42" i="1404"/>
  <c r="H41" i="1404"/>
  <c r="H40" i="1404"/>
  <c r="G36" i="1404"/>
  <c r="G141" i="1404" s="1"/>
  <c r="F36" i="1404"/>
  <c r="F141" i="1404" s="1"/>
  <c r="E36" i="1404"/>
  <c r="E141" i="1404" s="1"/>
  <c r="D36" i="1404"/>
  <c r="D141" i="1404" s="1"/>
  <c r="H34" i="1404"/>
  <c r="H33" i="1404"/>
  <c r="H32" i="1404"/>
  <c r="H31" i="1404"/>
  <c r="H30" i="1404"/>
  <c r="H29" i="1404"/>
  <c r="H28" i="1404"/>
  <c r="H27" i="1404"/>
  <c r="H26" i="1404"/>
  <c r="H25" i="1404"/>
  <c r="H24" i="1404"/>
  <c r="H23" i="1404"/>
  <c r="H22" i="1404"/>
  <c r="H21" i="1404"/>
  <c r="H18" i="1404"/>
  <c r="H150" i="1404" s="1"/>
  <c r="H137" i="1404" l="1"/>
  <c r="H149" i="1404" s="1"/>
  <c r="H108" i="1404"/>
  <c r="H147" i="1404" s="1"/>
  <c r="H49" i="1404"/>
  <c r="H142" i="1404" s="1"/>
  <c r="H82" i="1404"/>
  <c r="H145" i="1404" s="1"/>
  <c r="H148" i="1404"/>
  <c r="I21" i="1441"/>
  <c r="H36" i="1404"/>
  <c r="H141" i="1404" s="1"/>
  <c r="H64" i="1404"/>
  <c r="H143" i="1404" s="1"/>
  <c r="H74" i="1404"/>
  <c r="H144" i="1404" s="1"/>
  <c r="H98" i="1404"/>
  <c r="H146" i="1404" s="1"/>
  <c r="D23" i="1441"/>
  <c r="D155" i="1406"/>
  <c r="D154" i="1406"/>
  <c r="D152" i="1404"/>
  <c r="E152" i="1404"/>
  <c r="F152" i="1404"/>
  <c r="G152" i="1404"/>
  <c r="H152" i="1404" l="1"/>
  <c r="D21" i="1441" s="1"/>
  <c r="E21" i="1441" s="1"/>
  <c r="E23" i="1441"/>
  <c r="G23" i="1441"/>
  <c r="H23" i="1441" s="1"/>
  <c r="D154" i="1404" l="1"/>
  <c r="D155" i="1404"/>
  <c r="G21" i="1441"/>
  <c r="H21" i="1441" s="1"/>
  <c r="G150" i="1402"/>
  <c r="F150" i="1402"/>
  <c r="E150" i="1402"/>
  <c r="D150" i="1402"/>
  <c r="E145" i="1402"/>
  <c r="G137" i="1402"/>
  <c r="G149" i="1402" s="1"/>
  <c r="F137" i="1402"/>
  <c r="F149" i="1402" s="1"/>
  <c r="E137" i="1402"/>
  <c r="E149" i="1402" s="1"/>
  <c r="D137" i="1402"/>
  <c r="D149" i="1402" s="1"/>
  <c r="H135" i="1402"/>
  <c r="H134" i="1402"/>
  <c r="H133" i="1402"/>
  <c r="H132" i="1402"/>
  <c r="H131" i="1402"/>
  <c r="E119" i="1402"/>
  <c r="E123" i="1402" s="1"/>
  <c r="E127" i="1402" s="1"/>
  <c r="H111" i="1402"/>
  <c r="G108" i="1402"/>
  <c r="G147" i="1402" s="1"/>
  <c r="F108" i="1402"/>
  <c r="F147" i="1402" s="1"/>
  <c r="E108" i="1402"/>
  <c r="E147" i="1402" s="1"/>
  <c r="D108" i="1402"/>
  <c r="D147" i="1402" s="1"/>
  <c r="H106" i="1402"/>
  <c r="H105" i="1402"/>
  <c r="H104" i="1402"/>
  <c r="H103" i="1402"/>
  <c r="H102" i="1402"/>
  <c r="G98" i="1402"/>
  <c r="G146" i="1402" s="1"/>
  <c r="F98" i="1402"/>
  <c r="F146" i="1402" s="1"/>
  <c r="E98" i="1402"/>
  <c r="E146" i="1402" s="1"/>
  <c r="D98" i="1402"/>
  <c r="D146" i="1402" s="1"/>
  <c r="H96" i="1402"/>
  <c r="H95" i="1402"/>
  <c r="H94" i="1402"/>
  <c r="H93" i="1402"/>
  <c r="H92" i="1402"/>
  <c r="H91" i="1402"/>
  <c r="H90" i="1402"/>
  <c r="H89" i="1402"/>
  <c r="H88" i="1402"/>
  <c r="H87" i="1402"/>
  <c r="H86" i="1402"/>
  <c r="G82" i="1402"/>
  <c r="G145" i="1402" s="1"/>
  <c r="F82" i="1402"/>
  <c r="F145" i="1402" s="1"/>
  <c r="D82" i="1402"/>
  <c r="D145" i="1402" s="1"/>
  <c r="H80" i="1402"/>
  <c r="H79" i="1402"/>
  <c r="H78" i="1402"/>
  <c r="H77" i="1402"/>
  <c r="G74" i="1402"/>
  <c r="G144" i="1402" s="1"/>
  <c r="F74" i="1402"/>
  <c r="F144" i="1402" s="1"/>
  <c r="E74" i="1402"/>
  <c r="E144" i="1402" s="1"/>
  <c r="D74" i="1402"/>
  <c r="D144" i="1402" s="1"/>
  <c r="H72" i="1402"/>
  <c r="H71" i="1402"/>
  <c r="H70" i="1402"/>
  <c r="H69" i="1402"/>
  <c r="H68" i="1402"/>
  <c r="G64" i="1402"/>
  <c r="G143" i="1402" s="1"/>
  <c r="F64" i="1402"/>
  <c r="F143" i="1402" s="1"/>
  <c r="E64" i="1402"/>
  <c r="E143" i="1402" s="1"/>
  <c r="D64" i="1402"/>
  <c r="D143" i="1402" s="1"/>
  <c r="H62" i="1402"/>
  <c r="H61" i="1402"/>
  <c r="H60" i="1402"/>
  <c r="H59" i="1402"/>
  <c r="H58" i="1402"/>
  <c r="H57" i="1402"/>
  <c r="H56" i="1402"/>
  <c r="H55" i="1402"/>
  <c r="H54" i="1402"/>
  <c r="H53" i="1402"/>
  <c r="G49" i="1402"/>
  <c r="G142" i="1402" s="1"/>
  <c r="F49" i="1402"/>
  <c r="F142" i="1402" s="1"/>
  <c r="E49" i="1402"/>
  <c r="E142" i="1402" s="1"/>
  <c r="D49" i="1402"/>
  <c r="D142" i="1402" s="1"/>
  <c r="H47" i="1402"/>
  <c r="H46" i="1402"/>
  <c r="H45" i="1402"/>
  <c r="H44" i="1402"/>
  <c r="H43" i="1402"/>
  <c r="H42" i="1402"/>
  <c r="H41" i="1402"/>
  <c r="H40" i="1402"/>
  <c r="G36" i="1402"/>
  <c r="G141" i="1402" s="1"/>
  <c r="F36" i="1402"/>
  <c r="F141" i="1402" s="1"/>
  <c r="E36" i="1402"/>
  <c r="E141" i="1402" s="1"/>
  <c r="D36" i="1402"/>
  <c r="D141" i="1402" s="1"/>
  <c r="H34" i="1402"/>
  <c r="H33" i="1402"/>
  <c r="H32" i="1402"/>
  <c r="H31" i="1402"/>
  <c r="H30" i="1402"/>
  <c r="H29" i="1402"/>
  <c r="H28" i="1402"/>
  <c r="H27" i="1402"/>
  <c r="H26" i="1402"/>
  <c r="H25" i="1402"/>
  <c r="H24" i="1402"/>
  <c r="H23" i="1402"/>
  <c r="H22" i="1402"/>
  <c r="H21" i="1402"/>
  <c r="H18" i="1402"/>
  <c r="H150" i="1402" s="1"/>
  <c r="H137" i="1402" l="1"/>
  <c r="H149" i="1402" s="1"/>
  <c r="H49" i="1402"/>
  <c r="H142" i="1402" s="1"/>
  <c r="H98" i="1402"/>
  <c r="H146" i="1402" s="1"/>
  <c r="H108" i="1402"/>
  <c r="H147" i="1402" s="1"/>
  <c r="G152" i="1402"/>
  <c r="H82" i="1402"/>
  <c r="H145" i="1402" s="1"/>
  <c r="H36" i="1402"/>
  <c r="H141" i="1402" s="1"/>
  <c r="H148" i="1402"/>
  <c r="I19" i="1441"/>
  <c r="H64" i="1402"/>
  <c r="H143" i="1402" s="1"/>
  <c r="H74" i="1402"/>
  <c r="H144" i="1402" s="1"/>
  <c r="E152" i="1402"/>
  <c r="D152" i="1402"/>
  <c r="F152" i="1402"/>
  <c r="H152" i="1402" l="1"/>
  <c r="H150" i="1401"/>
  <c r="G150" i="1401"/>
  <c r="F150" i="1401"/>
  <c r="E150" i="1401"/>
  <c r="D150" i="1401"/>
  <c r="E145" i="1401"/>
  <c r="G137" i="1401"/>
  <c r="G149" i="1401" s="1"/>
  <c r="F137" i="1401"/>
  <c r="F149" i="1401" s="1"/>
  <c r="E137" i="1401"/>
  <c r="E149" i="1401" s="1"/>
  <c r="D137" i="1401"/>
  <c r="D149" i="1401" s="1"/>
  <c r="H135" i="1401"/>
  <c r="H132" i="1401"/>
  <c r="H131" i="1401"/>
  <c r="E119" i="1401"/>
  <c r="E123" i="1401" s="1"/>
  <c r="E127" i="1401" s="1"/>
  <c r="H111" i="1401"/>
  <c r="G108" i="1401"/>
  <c r="G147" i="1401" s="1"/>
  <c r="F108" i="1401"/>
  <c r="F147" i="1401" s="1"/>
  <c r="E108" i="1401"/>
  <c r="E147" i="1401" s="1"/>
  <c r="D108" i="1401"/>
  <c r="D147" i="1401" s="1"/>
  <c r="H103" i="1401"/>
  <c r="H102" i="1401"/>
  <c r="G98" i="1401"/>
  <c r="G146" i="1401" s="1"/>
  <c r="F98" i="1401"/>
  <c r="F146" i="1401" s="1"/>
  <c r="E98" i="1401"/>
  <c r="E146" i="1401" s="1"/>
  <c r="D98" i="1401"/>
  <c r="D146" i="1401" s="1"/>
  <c r="H93" i="1401"/>
  <c r="H92" i="1401"/>
  <c r="H91" i="1401"/>
  <c r="H90" i="1401"/>
  <c r="H89" i="1401"/>
  <c r="H88" i="1401"/>
  <c r="H87" i="1401"/>
  <c r="H86" i="1401"/>
  <c r="G82" i="1401"/>
  <c r="G145" i="1401" s="1"/>
  <c r="F82" i="1401"/>
  <c r="F145" i="1401" s="1"/>
  <c r="D82" i="1401"/>
  <c r="D145" i="1401" s="1"/>
  <c r="H79" i="1401"/>
  <c r="H78" i="1401"/>
  <c r="H77" i="1401"/>
  <c r="G74" i="1401"/>
  <c r="G144" i="1401" s="1"/>
  <c r="F74" i="1401"/>
  <c r="F144" i="1401" s="1"/>
  <c r="E74" i="1401"/>
  <c r="E144" i="1401" s="1"/>
  <c r="D74" i="1401"/>
  <c r="D144" i="1401" s="1"/>
  <c r="H70" i="1401"/>
  <c r="H69" i="1401"/>
  <c r="H68" i="1401"/>
  <c r="H62" i="1401"/>
  <c r="H61" i="1401"/>
  <c r="H60" i="1401"/>
  <c r="H59" i="1401"/>
  <c r="H58" i="1401"/>
  <c r="H57" i="1401"/>
  <c r="H56" i="1401"/>
  <c r="H55" i="1401"/>
  <c r="H54" i="1401"/>
  <c r="G53" i="1401"/>
  <c r="G64" i="1401" s="1"/>
  <c r="G143" i="1401" s="1"/>
  <c r="F53" i="1401"/>
  <c r="F64" i="1401" s="1"/>
  <c r="F143" i="1401" s="1"/>
  <c r="E53" i="1401"/>
  <c r="E64" i="1401" s="1"/>
  <c r="E143" i="1401" s="1"/>
  <c r="D53" i="1401"/>
  <c r="D64" i="1401" s="1"/>
  <c r="D143" i="1401" s="1"/>
  <c r="G49" i="1401"/>
  <c r="G142" i="1401" s="1"/>
  <c r="F49" i="1401"/>
  <c r="F142" i="1401" s="1"/>
  <c r="E49" i="1401"/>
  <c r="E142" i="1401" s="1"/>
  <c r="D49" i="1401"/>
  <c r="D142" i="1401" s="1"/>
  <c r="H44" i="1401"/>
  <c r="H43" i="1401"/>
  <c r="H42" i="1401"/>
  <c r="H41" i="1401"/>
  <c r="H40" i="1401"/>
  <c r="G36" i="1401"/>
  <c r="G141" i="1401" s="1"/>
  <c r="F36" i="1401"/>
  <c r="F141" i="1401" s="1"/>
  <c r="E36" i="1401"/>
  <c r="E141" i="1401" s="1"/>
  <c r="D36" i="1401"/>
  <c r="D141" i="1401" s="1"/>
  <c r="H29" i="1401"/>
  <c r="H28" i="1401"/>
  <c r="H27" i="1401"/>
  <c r="H26" i="1401"/>
  <c r="H25" i="1401"/>
  <c r="H24" i="1401"/>
  <c r="H23" i="1401"/>
  <c r="H108" i="1401" l="1"/>
  <c r="H147" i="1401" s="1"/>
  <c r="H82" i="1401"/>
  <c r="H145" i="1401" s="1"/>
  <c r="D152" i="1401"/>
  <c r="H148" i="1401"/>
  <c r="I18" i="1441"/>
  <c r="H74" i="1401"/>
  <c r="H144" i="1401" s="1"/>
  <c r="H53" i="1401"/>
  <c r="H64" i="1401" s="1"/>
  <c r="H143" i="1401" s="1"/>
  <c r="H98" i="1401"/>
  <c r="H146" i="1401" s="1"/>
  <c r="H49" i="1401"/>
  <c r="H142" i="1401" s="1"/>
  <c r="H137" i="1401"/>
  <c r="H149" i="1401" s="1"/>
  <c r="H36" i="1401"/>
  <c r="H141" i="1401" s="1"/>
  <c r="D19" i="1441"/>
  <c r="D155" i="1402"/>
  <c r="D154" i="1402"/>
  <c r="E152" i="1401"/>
  <c r="F152" i="1401"/>
  <c r="G152" i="1401"/>
  <c r="H152" i="1401" l="1"/>
  <c r="D18" i="1441"/>
  <c r="E18" i="1441" s="1"/>
  <c r="G18" i="1441"/>
  <c r="H18" i="1441" s="1"/>
  <c r="E19" i="1441"/>
  <c r="G19" i="1441"/>
  <c r="H19" i="1441" s="1"/>
  <c r="D155" i="1401"/>
  <c r="D154" i="1401"/>
  <c r="G150" i="1400" l="1"/>
  <c r="F150" i="1400"/>
  <c r="E150" i="1400"/>
  <c r="D150" i="1400"/>
  <c r="E145" i="1400"/>
  <c r="G137" i="1400"/>
  <c r="G149" i="1400" s="1"/>
  <c r="F137" i="1400"/>
  <c r="F149" i="1400" s="1"/>
  <c r="E137" i="1400"/>
  <c r="E149" i="1400" s="1"/>
  <c r="D137" i="1400"/>
  <c r="D149" i="1400" s="1"/>
  <c r="H135" i="1400"/>
  <c r="H134" i="1400"/>
  <c r="H133" i="1400"/>
  <c r="H132" i="1400"/>
  <c r="H131" i="1400"/>
  <c r="E119" i="1400"/>
  <c r="E123" i="1400" s="1"/>
  <c r="E127" i="1400" s="1"/>
  <c r="H111" i="1400"/>
  <c r="G108" i="1400"/>
  <c r="G147" i="1400" s="1"/>
  <c r="F108" i="1400"/>
  <c r="F147" i="1400" s="1"/>
  <c r="E108" i="1400"/>
  <c r="E147" i="1400" s="1"/>
  <c r="D108" i="1400"/>
  <c r="D147" i="1400" s="1"/>
  <c r="H106" i="1400"/>
  <c r="H105" i="1400"/>
  <c r="H104" i="1400"/>
  <c r="H103" i="1400"/>
  <c r="H102" i="1400"/>
  <c r="H108" i="1400" s="1"/>
  <c r="H147" i="1400" s="1"/>
  <c r="G98" i="1400"/>
  <c r="G146" i="1400" s="1"/>
  <c r="F98" i="1400"/>
  <c r="F146" i="1400" s="1"/>
  <c r="E98" i="1400"/>
  <c r="E146" i="1400" s="1"/>
  <c r="D98" i="1400"/>
  <c r="D146" i="1400" s="1"/>
  <c r="H96" i="1400"/>
  <c r="H95" i="1400"/>
  <c r="H94" i="1400"/>
  <c r="H93" i="1400"/>
  <c r="H92" i="1400"/>
  <c r="H91" i="1400"/>
  <c r="H90" i="1400"/>
  <c r="H89" i="1400"/>
  <c r="H88" i="1400"/>
  <c r="H87" i="1400"/>
  <c r="H86" i="1400"/>
  <c r="G82" i="1400"/>
  <c r="G145" i="1400" s="1"/>
  <c r="F82" i="1400"/>
  <c r="F145" i="1400" s="1"/>
  <c r="D82" i="1400"/>
  <c r="D145" i="1400" s="1"/>
  <c r="H80" i="1400"/>
  <c r="H79" i="1400"/>
  <c r="H78" i="1400"/>
  <c r="H77" i="1400"/>
  <c r="G74" i="1400"/>
  <c r="G144" i="1400" s="1"/>
  <c r="F74" i="1400"/>
  <c r="F144" i="1400" s="1"/>
  <c r="E74" i="1400"/>
  <c r="E144" i="1400" s="1"/>
  <c r="D74" i="1400"/>
  <c r="D144" i="1400" s="1"/>
  <c r="H72" i="1400"/>
  <c r="H71" i="1400"/>
  <c r="H70" i="1400"/>
  <c r="H69" i="1400"/>
  <c r="H68" i="1400"/>
  <c r="G64" i="1400"/>
  <c r="G143" i="1400" s="1"/>
  <c r="F64" i="1400"/>
  <c r="F143" i="1400" s="1"/>
  <c r="E64" i="1400"/>
  <c r="E143" i="1400" s="1"/>
  <c r="D64" i="1400"/>
  <c r="D143" i="1400" s="1"/>
  <c r="H62" i="1400"/>
  <c r="H61" i="1400"/>
  <c r="H60" i="1400"/>
  <c r="H59" i="1400"/>
  <c r="H58" i="1400"/>
  <c r="H57" i="1400"/>
  <c r="H56" i="1400"/>
  <c r="H55" i="1400"/>
  <c r="H54" i="1400"/>
  <c r="H53" i="1400"/>
  <c r="G49" i="1400"/>
  <c r="G142" i="1400" s="1"/>
  <c r="F49" i="1400"/>
  <c r="F142" i="1400" s="1"/>
  <c r="E49" i="1400"/>
  <c r="E142" i="1400" s="1"/>
  <c r="D49" i="1400"/>
  <c r="D142" i="1400" s="1"/>
  <c r="H47" i="1400"/>
  <c r="H46" i="1400"/>
  <c r="H45" i="1400"/>
  <c r="H44" i="1400"/>
  <c r="H43" i="1400"/>
  <c r="H42" i="1400"/>
  <c r="H41" i="1400"/>
  <c r="H40" i="1400"/>
  <c r="G36" i="1400"/>
  <c r="G141" i="1400" s="1"/>
  <c r="F36" i="1400"/>
  <c r="F141" i="1400" s="1"/>
  <c r="E36" i="1400"/>
  <c r="E141" i="1400" s="1"/>
  <c r="D36" i="1400"/>
  <c r="D141" i="1400" s="1"/>
  <c r="H34" i="1400"/>
  <c r="H33" i="1400"/>
  <c r="H32" i="1400"/>
  <c r="H31" i="1400"/>
  <c r="H30" i="1400"/>
  <c r="H29" i="1400"/>
  <c r="H28" i="1400"/>
  <c r="H27" i="1400"/>
  <c r="H26" i="1400"/>
  <c r="H25" i="1400"/>
  <c r="H24" i="1400"/>
  <c r="H23" i="1400"/>
  <c r="H22" i="1400"/>
  <c r="H21" i="1400"/>
  <c r="H18" i="1400"/>
  <c r="H150" i="1400" s="1"/>
  <c r="H74" i="1400" l="1"/>
  <c r="H144" i="1400" s="1"/>
  <c r="H137" i="1400"/>
  <c r="H149" i="1400" s="1"/>
  <c r="H82" i="1400"/>
  <c r="H145" i="1400" s="1"/>
  <c r="H148" i="1400"/>
  <c r="I17" i="1441"/>
  <c r="H64" i="1400"/>
  <c r="H143" i="1400" s="1"/>
  <c r="H36" i="1400"/>
  <c r="H141" i="1400" s="1"/>
  <c r="H98" i="1400"/>
  <c r="H146" i="1400" s="1"/>
  <c r="H49" i="1400"/>
  <c r="H142" i="1400" s="1"/>
  <c r="H152" i="1400" s="1"/>
  <c r="D17" i="1441" s="1"/>
  <c r="D152" i="1400"/>
  <c r="G152" i="1400"/>
  <c r="E152" i="1400"/>
  <c r="F152" i="1400"/>
  <c r="E17" i="1441" l="1"/>
  <c r="G17" i="1441"/>
  <c r="H17" i="1441" s="1"/>
  <c r="D155" i="1400"/>
  <c r="D154" i="1400"/>
  <c r="G155" i="1398" l="1"/>
  <c r="F155" i="1398"/>
  <c r="E155" i="1398"/>
  <c r="D155" i="1398"/>
  <c r="E150" i="1398"/>
  <c r="G142" i="1398"/>
  <c r="G154" i="1398" s="1"/>
  <c r="F142" i="1398"/>
  <c r="F154" i="1398" s="1"/>
  <c r="E142" i="1398"/>
  <c r="E154" i="1398" s="1"/>
  <c r="D142" i="1398"/>
  <c r="D154" i="1398" s="1"/>
  <c r="H140" i="1398"/>
  <c r="H139" i="1398"/>
  <c r="H138" i="1398"/>
  <c r="H137" i="1398"/>
  <c r="H136" i="1398"/>
  <c r="E132" i="1398"/>
  <c r="E124" i="1398"/>
  <c r="H116" i="1398"/>
  <c r="G113" i="1398"/>
  <c r="G152" i="1398" s="1"/>
  <c r="F113" i="1398"/>
  <c r="F152" i="1398" s="1"/>
  <c r="E113" i="1398"/>
  <c r="E152" i="1398" s="1"/>
  <c r="D113" i="1398"/>
  <c r="D152" i="1398" s="1"/>
  <c r="H111" i="1398"/>
  <c r="H110" i="1398"/>
  <c r="H109" i="1398"/>
  <c r="H108" i="1398"/>
  <c r="H107" i="1398"/>
  <c r="G103" i="1398"/>
  <c r="G151" i="1398" s="1"/>
  <c r="F103" i="1398"/>
  <c r="F151" i="1398" s="1"/>
  <c r="E103" i="1398"/>
  <c r="E151" i="1398" s="1"/>
  <c r="D103" i="1398"/>
  <c r="D151" i="1398" s="1"/>
  <c r="H101" i="1398"/>
  <c r="H100" i="1398"/>
  <c r="H99" i="1398"/>
  <c r="H98" i="1398"/>
  <c r="H97" i="1398"/>
  <c r="H96" i="1398"/>
  <c r="H95" i="1398"/>
  <c r="H94" i="1398"/>
  <c r="H93" i="1398"/>
  <c r="H92" i="1398"/>
  <c r="H91" i="1398"/>
  <c r="G87" i="1398"/>
  <c r="G150" i="1398" s="1"/>
  <c r="F87" i="1398"/>
  <c r="F150" i="1398" s="1"/>
  <c r="D87" i="1398"/>
  <c r="D150" i="1398" s="1"/>
  <c r="H85" i="1398"/>
  <c r="H84" i="1398"/>
  <c r="H83" i="1398"/>
  <c r="H82" i="1398"/>
  <c r="G79" i="1398"/>
  <c r="G149" i="1398" s="1"/>
  <c r="F79" i="1398"/>
  <c r="F149" i="1398" s="1"/>
  <c r="E79" i="1398"/>
  <c r="E149" i="1398" s="1"/>
  <c r="D79" i="1398"/>
  <c r="D149" i="1398" s="1"/>
  <c r="H77" i="1398"/>
  <c r="H76" i="1398"/>
  <c r="H75" i="1398"/>
  <c r="H74" i="1398"/>
  <c r="H73" i="1398"/>
  <c r="H67" i="1398"/>
  <c r="H66" i="1398"/>
  <c r="H65" i="1398"/>
  <c r="H64" i="1398"/>
  <c r="H63" i="1398"/>
  <c r="H62" i="1398"/>
  <c r="H61" i="1398"/>
  <c r="H60" i="1398"/>
  <c r="H59" i="1398"/>
  <c r="H58" i="1398"/>
  <c r="H57" i="1398"/>
  <c r="H56" i="1398"/>
  <c r="H55" i="1398"/>
  <c r="H54" i="1398"/>
  <c r="G53" i="1398"/>
  <c r="G69" i="1398" s="1"/>
  <c r="G148" i="1398" s="1"/>
  <c r="F53" i="1398"/>
  <c r="F69" i="1398" s="1"/>
  <c r="F148" i="1398" s="1"/>
  <c r="E53" i="1398"/>
  <c r="E69" i="1398" s="1"/>
  <c r="E148" i="1398" s="1"/>
  <c r="D53" i="1398"/>
  <c r="D69" i="1398" s="1"/>
  <c r="D148" i="1398" s="1"/>
  <c r="G49" i="1398"/>
  <c r="G147" i="1398" s="1"/>
  <c r="F49" i="1398"/>
  <c r="F147" i="1398" s="1"/>
  <c r="E49" i="1398"/>
  <c r="E147" i="1398" s="1"/>
  <c r="D49" i="1398"/>
  <c r="D147" i="1398" s="1"/>
  <c r="H47" i="1398"/>
  <c r="H46" i="1398"/>
  <c r="H45" i="1398"/>
  <c r="H44" i="1398"/>
  <c r="H43" i="1398"/>
  <c r="H42" i="1398"/>
  <c r="H41" i="1398"/>
  <c r="H40" i="1398"/>
  <c r="G36" i="1398"/>
  <c r="G146" i="1398" s="1"/>
  <c r="F36" i="1398"/>
  <c r="F146" i="1398" s="1"/>
  <c r="E36" i="1398"/>
  <c r="E146" i="1398" s="1"/>
  <c r="D36" i="1398"/>
  <c r="D146" i="1398" s="1"/>
  <c r="H34" i="1398"/>
  <c r="H33" i="1398"/>
  <c r="H32" i="1398"/>
  <c r="H31" i="1398"/>
  <c r="H30" i="1398"/>
  <c r="H29" i="1398"/>
  <c r="H28" i="1398"/>
  <c r="H27" i="1398"/>
  <c r="H26" i="1398"/>
  <c r="H25" i="1398"/>
  <c r="H24" i="1398"/>
  <c r="H23" i="1398"/>
  <c r="H22" i="1398"/>
  <c r="H21" i="1398"/>
  <c r="H18" i="1398"/>
  <c r="H155" i="1398" s="1"/>
  <c r="H113" i="1398" l="1"/>
  <c r="H152" i="1398" s="1"/>
  <c r="H142" i="1398"/>
  <c r="H154" i="1398" s="1"/>
  <c r="H79" i="1398"/>
  <c r="H149" i="1398" s="1"/>
  <c r="H103" i="1398"/>
  <c r="H151" i="1398" s="1"/>
  <c r="F157" i="1398"/>
  <c r="H49" i="1398"/>
  <c r="H147" i="1398" s="1"/>
  <c r="H36" i="1398"/>
  <c r="H146" i="1398" s="1"/>
  <c r="E157" i="1398"/>
  <c r="H153" i="1398"/>
  <c r="I15" i="1441"/>
  <c r="H87" i="1398"/>
  <c r="H150" i="1398" s="1"/>
  <c r="D157" i="1398"/>
  <c r="G157" i="1398"/>
  <c r="H53" i="1398"/>
  <c r="H69" i="1398" s="1"/>
  <c r="H148" i="1398" s="1"/>
  <c r="H157" i="1398" l="1"/>
  <c r="D15" i="1441" s="1"/>
  <c r="D159" i="1398" l="1"/>
  <c r="D160" i="1398"/>
  <c r="E15" i="1441"/>
  <c r="G15" i="1441"/>
  <c r="H15" i="1441" s="1"/>
  <c r="G150" i="1397"/>
  <c r="F150" i="1397"/>
  <c r="E150" i="1397"/>
  <c r="D150" i="1397"/>
  <c r="E145" i="1397"/>
  <c r="G137" i="1397"/>
  <c r="G149" i="1397" s="1"/>
  <c r="F137" i="1397"/>
  <c r="F149" i="1397" s="1"/>
  <c r="E137" i="1397"/>
  <c r="E149" i="1397" s="1"/>
  <c r="D137" i="1397"/>
  <c r="D149" i="1397" s="1"/>
  <c r="H135" i="1397"/>
  <c r="H134" i="1397"/>
  <c r="H133" i="1397"/>
  <c r="H137" i="1397" s="1"/>
  <c r="H149" i="1397" s="1"/>
  <c r="H132" i="1397"/>
  <c r="H131" i="1397"/>
  <c r="E119" i="1397"/>
  <c r="E123" i="1397" s="1"/>
  <c r="E127" i="1397" s="1"/>
  <c r="H111" i="1397"/>
  <c r="G108" i="1397"/>
  <c r="G147" i="1397" s="1"/>
  <c r="F108" i="1397"/>
  <c r="F147" i="1397" s="1"/>
  <c r="E108" i="1397"/>
  <c r="E147" i="1397" s="1"/>
  <c r="D108" i="1397"/>
  <c r="D147" i="1397" s="1"/>
  <c r="H106" i="1397"/>
  <c r="H105" i="1397"/>
  <c r="H104" i="1397"/>
  <c r="H103" i="1397"/>
  <c r="H102" i="1397"/>
  <c r="G98" i="1397"/>
  <c r="G146" i="1397" s="1"/>
  <c r="F98" i="1397"/>
  <c r="F146" i="1397" s="1"/>
  <c r="E98" i="1397"/>
  <c r="E146" i="1397" s="1"/>
  <c r="D98" i="1397"/>
  <c r="D146" i="1397" s="1"/>
  <c r="H96" i="1397"/>
  <c r="H95" i="1397"/>
  <c r="H94" i="1397"/>
  <c r="H93" i="1397"/>
  <c r="H92" i="1397"/>
  <c r="H91" i="1397"/>
  <c r="H90" i="1397"/>
  <c r="H89" i="1397"/>
  <c r="H88" i="1397"/>
  <c r="H87" i="1397"/>
  <c r="H86" i="1397"/>
  <c r="G82" i="1397"/>
  <c r="G145" i="1397" s="1"/>
  <c r="F82" i="1397"/>
  <c r="F145" i="1397" s="1"/>
  <c r="D82" i="1397"/>
  <c r="D145" i="1397" s="1"/>
  <c r="H80" i="1397"/>
  <c r="H79" i="1397"/>
  <c r="H78" i="1397"/>
  <c r="H77" i="1397"/>
  <c r="G74" i="1397"/>
  <c r="G144" i="1397" s="1"/>
  <c r="F74" i="1397"/>
  <c r="F144" i="1397" s="1"/>
  <c r="E74" i="1397"/>
  <c r="E144" i="1397" s="1"/>
  <c r="D74" i="1397"/>
  <c r="D144" i="1397" s="1"/>
  <c r="H72" i="1397"/>
  <c r="H71" i="1397"/>
  <c r="H70" i="1397"/>
  <c r="H69" i="1397"/>
  <c r="H68" i="1397"/>
  <c r="H74" i="1397" s="1"/>
  <c r="H144" i="1397" s="1"/>
  <c r="G64" i="1397"/>
  <c r="G143" i="1397" s="1"/>
  <c r="F64" i="1397"/>
  <c r="F143" i="1397" s="1"/>
  <c r="E64" i="1397"/>
  <c r="E143" i="1397" s="1"/>
  <c r="D64" i="1397"/>
  <c r="D143" i="1397" s="1"/>
  <c r="H62" i="1397"/>
  <c r="H61" i="1397"/>
  <c r="H60" i="1397"/>
  <c r="H59" i="1397"/>
  <c r="H58" i="1397"/>
  <c r="H57" i="1397"/>
  <c r="H56" i="1397"/>
  <c r="H55" i="1397"/>
  <c r="H54" i="1397"/>
  <c r="H53" i="1397"/>
  <c r="G49" i="1397"/>
  <c r="G142" i="1397" s="1"/>
  <c r="F49" i="1397"/>
  <c r="F142" i="1397" s="1"/>
  <c r="E49" i="1397"/>
  <c r="E142" i="1397" s="1"/>
  <c r="D49" i="1397"/>
  <c r="D142" i="1397" s="1"/>
  <c r="H47" i="1397"/>
  <c r="H46" i="1397"/>
  <c r="H45" i="1397"/>
  <c r="H44" i="1397"/>
  <c r="H43" i="1397"/>
  <c r="H42" i="1397"/>
  <c r="H41" i="1397"/>
  <c r="H40" i="1397"/>
  <c r="G36" i="1397"/>
  <c r="G141" i="1397" s="1"/>
  <c r="F36" i="1397"/>
  <c r="F141" i="1397" s="1"/>
  <c r="E36" i="1397"/>
  <c r="E141" i="1397" s="1"/>
  <c r="D36" i="1397"/>
  <c r="D141" i="1397" s="1"/>
  <c r="H34" i="1397"/>
  <c r="H33" i="1397"/>
  <c r="H32" i="1397"/>
  <c r="H31" i="1397"/>
  <c r="H30" i="1397"/>
  <c r="H29" i="1397"/>
  <c r="H28" i="1397"/>
  <c r="H27" i="1397"/>
  <c r="H26" i="1397"/>
  <c r="H25" i="1397"/>
  <c r="H24" i="1397"/>
  <c r="H23" i="1397"/>
  <c r="H22" i="1397"/>
  <c r="H21" i="1397"/>
  <c r="H18" i="1397"/>
  <c r="H150" i="1397" s="1"/>
  <c r="H108" i="1397" l="1"/>
  <c r="H147" i="1397" s="1"/>
  <c r="H82" i="1397"/>
  <c r="H145" i="1397" s="1"/>
  <c r="H148" i="1397"/>
  <c r="I14" i="1441"/>
  <c r="H64" i="1397"/>
  <c r="H143" i="1397" s="1"/>
  <c r="H36" i="1397"/>
  <c r="H141" i="1397" s="1"/>
  <c r="H98" i="1397"/>
  <c r="H146" i="1397" s="1"/>
  <c r="G152" i="1397"/>
  <c r="H49" i="1397"/>
  <c r="H142" i="1397" s="1"/>
  <c r="D152" i="1397"/>
  <c r="E152" i="1397"/>
  <c r="F152" i="1397"/>
  <c r="H152" i="1397" l="1"/>
  <c r="G150" i="1395"/>
  <c r="F150" i="1395"/>
  <c r="E150" i="1395"/>
  <c r="D150" i="1395"/>
  <c r="E146" i="1395"/>
  <c r="D146" i="1395"/>
  <c r="E145" i="1395"/>
  <c r="G137" i="1395"/>
  <c r="G149" i="1395" s="1"/>
  <c r="F137" i="1395"/>
  <c r="F149" i="1395" s="1"/>
  <c r="E137" i="1395"/>
  <c r="E149" i="1395" s="1"/>
  <c r="D137" i="1395"/>
  <c r="D149" i="1395" s="1"/>
  <c r="H135" i="1395"/>
  <c r="H134" i="1395"/>
  <c r="H133" i="1395"/>
  <c r="H132" i="1395"/>
  <c r="H131" i="1395"/>
  <c r="E119" i="1395"/>
  <c r="E123" i="1395" s="1"/>
  <c r="E127" i="1395" s="1"/>
  <c r="H111" i="1395"/>
  <c r="G108" i="1395"/>
  <c r="G147" i="1395" s="1"/>
  <c r="F108" i="1395"/>
  <c r="F147" i="1395" s="1"/>
  <c r="E108" i="1395"/>
  <c r="E147" i="1395" s="1"/>
  <c r="D108" i="1395"/>
  <c r="D147" i="1395" s="1"/>
  <c r="H106" i="1395"/>
  <c r="H105" i="1395"/>
  <c r="H104" i="1395"/>
  <c r="H103" i="1395"/>
  <c r="H102" i="1395"/>
  <c r="H108" i="1395" s="1"/>
  <c r="H147" i="1395" s="1"/>
  <c r="E98" i="1395"/>
  <c r="D98" i="1395"/>
  <c r="H96" i="1395"/>
  <c r="H95" i="1395"/>
  <c r="H94" i="1395"/>
  <c r="H93" i="1395"/>
  <c r="H92" i="1395"/>
  <c r="H91" i="1395"/>
  <c r="H90" i="1395"/>
  <c r="H89" i="1395"/>
  <c r="G88" i="1395"/>
  <c r="G98" i="1395" s="1"/>
  <c r="G146" i="1395" s="1"/>
  <c r="F88" i="1395"/>
  <c r="H87" i="1395"/>
  <c r="H86" i="1395"/>
  <c r="G82" i="1395"/>
  <c r="G145" i="1395" s="1"/>
  <c r="F82" i="1395"/>
  <c r="F145" i="1395" s="1"/>
  <c r="D82" i="1395"/>
  <c r="D145" i="1395" s="1"/>
  <c r="H80" i="1395"/>
  <c r="H79" i="1395"/>
  <c r="H78" i="1395"/>
  <c r="H77" i="1395"/>
  <c r="G74" i="1395"/>
  <c r="G144" i="1395" s="1"/>
  <c r="F74" i="1395"/>
  <c r="F144" i="1395" s="1"/>
  <c r="E74" i="1395"/>
  <c r="E144" i="1395" s="1"/>
  <c r="D74" i="1395"/>
  <c r="D144" i="1395" s="1"/>
  <c r="H72" i="1395"/>
  <c r="H71" i="1395"/>
  <c r="H70" i="1395"/>
  <c r="H69" i="1395"/>
  <c r="H68" i="1395"/>
  <c r="G64" i="1395"/>
  <c r="G143" i="1395" s="1"/>
  <c r="F64" i="1395"/>
  <c r="F143" i="1395" s="1"/>
  <c r="E64" i="1395"/>
  <c r="E143" i="1395" s="1"/>
  <c r="D64" i="1395"/>
  <c r="D143" i="1395" s="1"/>
  <c r="H62" i="1395"/>
  <c r="H61" i="1395"/>
  <c r="H60" i="1395"/>
  <c r="H59" i="1395"/>
  <c r="H58" i="1395"/>
  <c r="H57" i="1395"/>
  <c r="H56" i="1395"/>
  <c r="H55" i="1395"/>
  <c r="H54" i="1395"/>
  <c r="H53" i="1395"/>
  <c r="G49" i="1395"/>
  <c r="G142" i="1395" s="1"/>
  <c r="F49" i="1395"/>
  <c r="F142" i="1395" s="1"/>
  <c r="E49" i="1395"/>
  <c r="E142" i="1395" s="1"/>
  <c r="D49" i="1395"/>
  <c r="D142" i="1395" s="1"/>
  <c r="H47" i="1395"/>
  <c r="H46" i="1395"/>
  <c r="H45" i="1395"/>
  <c r="H44" i="1395"/>
  <c r="H43" i="1395"/>
  <c r="H42" i="1395"/>
  <c r="H41" i="1395"/>
  <c r="H40" i="1395"/>
  <c r="G36" i="1395"/>
  <c r="G141" i="1395" s="1"/>
  <c r="F36" i="1395"/>
  <c r="F141" i="1395" s="1"/>
  <c r="E36" i="1395"/>
  <c r="E141" i="1395" s="1"/>
  <c r="D36" i="1395"/>
  <c r="D141" i="1395" s="1"/>
  <c r="H34" i="1395"/>
  <c r="H33" i="1395"/>
  <c r="H32" i="1395"/>
  <c r="H31" i="1395"/>
  <c r="H30" i="1395"/>
  <c r="H29" i="1395"/>
  <c r="H28" i="1395"/>
  <c r="H27" i="1395"/>
  <c r="H26" i="1395"/>
  <c r="H25" i="1395"/>
  <c r="H24" i="1395"/>
  <c r="H23" i="1395"/>
  <c r="H22" i="1395"/>
  <c r="H21" i="1395"/>
  <c r="H18" i="1395"/>
  <c r="H150" i="1395" s="1"/>
  <c r="C7" i="1395"/>
  <c r="H88" i="1395" l="1"/>
  <c r="H82" i="1395"/>
  <c r="H145" i="1395" s="1"/>
  <c r="H137" i="1395"/>
  <c r="H149" i="1395" s="1"/>
  <c r="F98" i="1395"/>
  <c r="F146" i="1395" s="1"/>
  <c r="F152" i="1395" s="1"/>
  <c r="H64" i="1395"/>
  <c r="H143" i="1395" s="1"/>
  <c r="H36" i="1395"/>
  <c r="H141" i="1395" s="1"/>
  <c r="H74" i="1395"/>
  <c r="H144" i="1395" s="1"/>
  <c r="H49" i="1395"/>
  <c r="H142" i="1395" s="1"/>
  <c r="H148" i="1395"/>
  <c r="I12" i="1441"/>
  <c r="H98" i="1395"/>
  <c r="H146" i="1395" s="1"/>
  <c r="D14" i="1441"/>
  <c r="D155" i="1397"/>
  <c r="D154" i="1397"/>
  <c r="D152" i="1395"/>
  <c r="E152" i="1395"/>
  <c r="G152" i="1395"/>
  <c r="H152" i="1395" l="1"/>
  <c r="D12" i="1441" s="1"/>
  <c r="E12" i="1441" s="1"/>
  <c r="E14" i="1441"/>
  <c r="G14" i="1441"/>
  <c r="H14" i="1441" s="1"/>
  <c r="D155" i="1395"/>
  <c r="D154" i="1395"/>
  <c r="G12" i="1441" l="1"/>
  <c r="H12" i="1441" s="1"/>
  <c r="G150" i="1394"/>
  <c r="F150" i="1394"/>
  <c r="E150" i="1394"/>
  <c r="D150" i="1394"/>
  <c r="E145" i="1394"/>
  <c r="G137" i="1394"/>
  <c r="G149" i="1394" s="1"/>
  <c r="F137" i="1394"/>
  <c r="F149" i="1394" s="1"/>
  <c r="E137" i="1394"/>
  <c r="E149" i="1394" s="1"/>
  <c r="D137" i="1394"/>
  <c r="D149" i="1394" s="1"/>
  <c r="H135" i="1394"/>
  <c r="H134" i="1394"/>
  <c r="H133" i="1394"/>
  <c r="H132" i="1394"/>
  <c r="H131" i="1394"/>
  <c r="E119" i="1394"/>
  <c r="H111" i="1394"/>
  <c r="I11" i="1441" s="1"/>
  <c r="G108" i="1394"/>
  <c r="G147" i="1394" s="1"/>
  <c r="F108" i="1394"/>
  <c r="F147" i="1394" s="1"/>
  <c r="E108" i="1394"/>
  <c r="E147" i="1394" s="1"/>
  <c r="D108" i="1394"/>
  <c r="D147" i="1394" s="1"/>
  <c r="H106" i="1394"/>
  <c r="H105" i="1394"/>
  <c r="H104" i="1394"/>
  <c r="H103" i="1394"/>
  <c r="H102" i="1394"/>
  <c r="G98" i="1394"/>
  <c r="G146" i="1394" s="1"/>
  <c r="F98" i="1394"/>
  <c r="F146" i="1394" s="1"/>
  <c r="E98" i="1394"/>
  <c r="E146" i="1394" s="1"/>
  <c r="D98" i="1394"/>
  <c r="D146" i="1394" s="1"/>
  <c r="H96" i="1394"/>
  <c r="H95" i="1394"/>
  <c r="H94" i="1394"/>
  <c r="H93" i="1394"/>
  <c r="H92" i="1394"/>
  <c r="H91" i="1394"/>
  <c r="H90" i="1394"/>
  <c r="H89" i="1394"/>
  <c r="H88" i="1394"/>
  <c r="H87" i="1394"/>
  <c r="H86" i="1394"/>
  <c r="G82" i="1394"/>
  <c r="G145" i="1394" s="1"/>
  <c r="F82" i="1394"/>
  <c r="F145" i="1394" s="1"/>
  <c r="D82" i="1394"/>
  <c r="D145" i="1394" s="1"/>
  <c r="H80" i="1394"/>
  <c r="H79" i="1394"/>
  <c r="H78" i="1394"/>
  <c r="H77" i="1394"/>
  <c r="G74" i="1394"/>
  <c r="G144" i="1394" s="1"/>
  <c r="F74" i="1394"/>
  <c r="F144" i="1394" s="1"/>
  <c r="E74" i="1394"/>
  <c r="E144" i="1394" s="1"/>
  <c r="D74" i="1394"/>
  <c r="D144" i="1394" s="1"/>
  <c r="H72" i="1394"/>
  <c r="H71" i="1394"/>
  <c r="H70" i="1394"/>
  <c r="H69" i="1394"/>
  <c r="H68" i="1394"/>
  <c r="G64" i="1394"/>
  <c r="G143" i="1394" s="1"/>
  <c r="F64" i="1394"/>
  <c r="F143" i="1394" s="1"/>
  <c r="E64" i="1394"/>
  <c r="E143" i="1394" s="1"/>
  <c r="D64" i="1394"/>
  <c r="D143" i="1394" s="1"/>
  <c r="H62" i="1394"/>
  <c r="H61" i="1394"/>
  <c r="H60" i="1394"/>
  <c r="H59" i="1394"/>
  <c r="H58" i="1394"/>
  <c r="H57" i="1394"/>
  <c r="H56" i="1394"/>
  <c r="H55" i="1394"/>
  <c r="H54" i="1394"/>
  <c r="H53" i="1394"/>
  <c r="G49" i="1394"/>
  <c r="G142" i="1394" s="1"/>
  <c r="F49" i="1394"/>
  <c r="F142" i="1394" s="1"/>
  <c r="E49" i="1394"/>
  <c r="E142" i="1394" s="1"/>
  <c r="D49" i="1394"/>
  <c r="D142" i="1394" s="1"/>
  <c r="H47" i="1394"/>
  <c r="H46" i="1394"/>
  <c r="H45" i="1394"/>
  <c r="H44" i="1394"/>
  <c r="H43" i="1394"/>
  <c r="H42" i="1394"/>
  <c r="H41" i="1394"/>
  <c r="H40" i="1394"/>
  <c r="E36" i="1394"/>
  <c r="E141" i="1394" s="1"/>
  <c r="D36" i="1394"/>
  <c r="D141" i="1394" s="1"/>
  <c r="H34" i="1394"/>
  <c r="H33" i="1394"/>
  <c r="H32" i="1394"/>
  <c r="H31" i="1394"/>
  <c r="H30" i="1394"/>
  <c r="G29" i="1394"/>
  <c r="H29" i="1394" s="1"/>
  <c r="H28" i="1394"/>
  <c r="H27" i="1394"/>
  <c r="H26" i="1394"/>
  <c r="H25" i="1394"/>
  <c r="H24" i="1394"/>
  <c r="H23" i="1394"/>
  <c r="H22" i="1394"/>
  <c r="F21" i="1394"/>
  <c r="H21" i="1394" s="1"/>
  <c r="H18" i="1394"/>
  <c r="H150" i="1394" s="1"/>
  <c r="H82" i="1394" l="1"/>
  <c r="H145" i="1394" s="1"/>
  <c r="H148" i="1394"/>
  <c r="H49" i="1394"/>
  <c r="H142" i="1394" s="1"/>
  <c r="H98" i="1394"/>
  <c r="H146" i="1394" s="1"/>
  <c r="H108" i="1394"/>
  <c r="H147" i="1394" s="1"/>
  <c r="F36" i="1394"/>
  <c r="F141" i="1394" s="1"/>
  <c r="G36" i="1394"/>
  <c r="G141" i="1394" s="1"/>
  <c r="H64" i="1394"/>
  <c r="H143" i="1394" s="1"/>
  <c r="H74" i="1394"/>
  <c r="H144" i="1394" s="1"/>
  <c r="H137" i="1394"/>
  <c r="H149" i="1394" s="1"/>
  <c r="H36" i="1394"/>
  <c r="H141" i="1394" s="1"/>
  <c r="H152" i="1394" s="1"/>
  <c r="D11" i="1441" s="1"/>
  <c r="F152" i="1394"/>
  <c r="D152" i="1394"/>
  <c r="G152" i="1394"/>
  <c r="E152" i="1394"/>
  <c r="E11" i="1441" l="1"/>
  <c r="G11" i="1441"/>
  <c r="H11" i="1441" s="1"/>
  <c r="D155" i="1394"/>
  <c r="D154" i="1394"/>
  <c r="G150" i="1392" l="1"/>
  <c r="F150" i="1392"/>
  <c r="E150" i="1392"/>
  <c r="D150" i="1392"/>
  <c r="F146" i="1392"/>
  <c r="E145" i="1392"/>
  <c r="F143" i="1392"/>
  <c r="G137" i="1392"/>
  <c r="G149" i="1392" s="1"/>
  <c r="F137" i="1392"/>
  <c r="F149" i="1392" s="1"/>
  <c r="E137" i="1392"/>
  <c r="E149" i="1392" s="1"/>
  <c r="D137" i="1392"/>
  <c r="D149" i="1392" s="1"/>
  <c r="H135" i="1392"/>
  <c r="H134" i="1392"/>
  <c r="H133" i="1392"/>
  <c r="H132" i="1392"/>
  <c r="H131" i="1392"/>
  <c r="E119" i="1392"/>
  <c r="E123" i="1392" s="1"/>
  <c r="E127" i="1392" s="1"/>
  <c r="H111" i="1392"/>
  <c r="G108" i="1392"/>
  <c r="G147" i="1392" s="1"/>
  <c r="F108" i="1392"/>
  <c r="F147" i="1392" s="1"/>
  <c r="E108" i="1392"/>
  <c r="E147" i="1392" s="1"/>
  <c r="D108" i="1392"/>
  <c r="D147" i="1392" s="1"/>
  <c r="H106" i="1392"/>
  <c r="H105" i="1392"/>
  <c r="H104" i="1392"/>
  <c r="H103" i="1392"/>
  <c r="H102" i="1392"/>
  <c r="G98" i="1392"/>
  <c r="G146" i="1392" s="1"/>
  <c r="F98" i="1392"/>
  <c r="E98" i="1392"/>
  <c r="E146" i="1392" s="1"/>
  <c r="D98" i="1392"/>
  <c r="D146" i="1392" s="1"/>
  <c r="H96" i="1392"/>
  <c r="H95" i="1392"/>
  <c r="H94" i="1392"/>
  <c r="H93" i="1392"/>
  <c r="H92" i="1392"/>
  <c r="H91" i="1392"/>
  <c r="H90" i="1392"/>
  <c r="H89" i="1392"/>
  <c r="H88" i="1392"/>
  <c r="H87" i="1392"/>
  <c r="H86" i="1392"/>
  <c r="G82" i="1392"/>
  <c r="G145" i="1392" s="1"/>
  <c r="F82" i="1392"/>
  <c r="F145" i="1392" s="1"/>
  <c r="D82" i="1392"/>
  <c r="D145" i="1392" s="1"/>
  <c r="H80" i="1392"/>
  <c r="H79" i="1392"/>
  <c r="H78" i="1392"/>
  <c r="H77" i="1392"/>
  <c r="G74" i="1392"/>
  <c r="G144" i="1392" s="1"/>
  <c r="F74" i="1392"/>
  <c r="F144" i="1392" s="1"/>
  <c r="E74" i="1392"/>
  <c r="E144" i="1392" s="1"/>
  <c r="D74" i="1392"/>
  <c r="D144" i="1392" s="1"/>
  <c r="H72" i="1392"/>
  <c r="H71" i="1392"/>
  <c r="H70" i="1392"/>
  <c r="H69" i="1392"/>
  <c r="H68" i="1392"/>
  <c r="G64" i="1392"/>
  <c r="G143" i="1392" s="1"/>
  <c r="F64" i="1392"/>
  <c r="E64" i="1392"/>
  <c r="E143" i="1392" s="1"/>
  <c r="D64" i="1392"/>
  <c r="D143" i="1392" s="1"/>
  <c r="H62" i="1392"/>
  <c r="H61" i="1392"/>
  <c r="H60" i="1392"/>
  <c r="H59" i="1392"/>
  <c r="H58" i="1392"/>
  <c r="H57" i="1392"/>
  <c r="H56" i="1392"/>
  <c r="H55" i="1392"/>
  <c r="H54" i="1392"/>
  <c r="H53" i="1392"/>
  <c r="G49" i="1392"/>
  <c r="G142" i="1392" s="1"/>
  <c r="F49" i="1392"/>
  <c r="F142" i="1392" s="1"/>
  <c r="E49" i="1392"/>
  <c r="E142" i="1392" s="1"/>
  <c r="D49" i="1392"/>
  <c r="D142" i="1392" s="1"/>
  <c r="H47" i="1392"/>
  <c r="H46" i="1392"/>
  <c r="H45" i="1392"/>
  <c r="H44" i="1392"/>
  <c r="H43" i="1392"/>
  <c r="H42" i="1392"/>
  <c r="H41" i="1392"/>
  <c r="H40" i="1392"/>
  <c r="G36" i="1392"/>
  <c r="G141" i="1392" s="1"/>
  <c r="F36" i="1392"/>
  <c r="F141" i="1392" s="1"/>
  <c r="E36" i="1392"/>
  <c r="E141" i="1392" s="1"/>
  <c r="D36" i="1392"/>
  <c r="D141" i="1392" s="1"/>
  <c r="H34" i="1392"/>
  <c r="H33" i="1392"/>
  <c r="H32" i="1392"/>
  <c r="H31" i="1392"/>
  <c r="H30" i="1392"/>
  <c r="H29" i="1392"/>
  <c r="H28" i="1392"/>
  <c r="H27" i="1392"/>
  <c r="H26" i="1392"/>
  <c r="H25" i="1392"/>
  <c r="H24" i="1392"/>
  <c r="H23" i="1392"/>
  <c r="H22" i="1392"/>
  <c r="H21" i="1392"/>
  <c r="H18" i="1392"/>
  <c r="H150" i="1392" s="1"/>
  <c r="H137" i="1392" l="1"/>
  <c r="H149" i="1392" s="1"/>
  <c r="H82" i="1392"/>
  <c r="H145" i="1392" s="1"/>
  <c r="H36" i="1392"/>
  <c r="H141" i="1392" s="1"/>
  <c r="H49" i="1392"/>
  <c r="H142" i="1392" s="1"/>
  <c r="H98" i="1392"/>
  <c r="H146" i="1392" s="1"/>
  <c r="H108" i="1392"/>
  <c r="H147" i="1392" s="1"/>
  <c r="H148" i="1392"/>
  <c r="I9" i="1441"/>
  <c r="H64" i="1392"/>
  <c r="H143" i="1392" s="1"/>
  <c r="H152" i="1392" s="1"/>
  <c r="D9" i="1441" s="1"/>
  <c r="H74" i="1392"/>
  <c r="H144" i="1392" s="1"/>
  <c r="E152" i="1392"/>
  <c r="D152" i="1392"/>
  <c r="F152" i="1392"/>
  <c r="G152" i="1392"/>
  <c r="E9" i="1441" l="1"/>
  <c r="G9" i="1441"/>
  <c r="H9" i="1441" s="1"/>
  <c r="D155" i="1392"/>
  <c r="D154" i="1392"/>
  <c r="G150" i="1391" l="1"/>
  <c r="F150" i="1391"/>
  <c r="E150" i="1391"/>
  <c r="D150" i="1391"/>
  <c r="E145" i="1391"/>
  <c r="H135" i="1391"/>
  <c r="H134" i="1391"/>
  <c r="H133" i="1391"/>
  <c r="H132" i="1391"/>
  <c r="G131" i="1391"/>
  <c r="G137" i="1391" s="1"/>
  <c r="G149" i="1391" s="1"/>
  <c r="F131" i="1391"/>
  <c r="F137" i="1391" s="1"/>
  <c r="F149" i="1391" s="1"/>
  <c r="E131" i="1391"/>
  <c r="E137" i="1391" s="1"/>
  <c r="E149" i="1391" s="1"/>
  <c r="D131" i="1391"/>
  <c r="D137" i="1391" s="1"/>
  <c r="D149" i="1391" s="1"/>
  <c r="E119" i="1391"/>
  <c r="E123" i="1391" s="1"/>
  <c r="E127" i="1391" s="1"/>
  <c r="H111" i="1391"/>
  <c r="H106" i="1391"/>
  <c r="H105" i="1391"/>
  <c r="H104" i="1391"/>
  <c r="H103" i="1391"/>
  <c r="G102" i="1391"/>
  <c r="G108" i="1391" s="1"/>
  <c r="G147" i="1391" s="1"/>
  <c r="F102" i="1391"/>
  <c r="F108" i="1391" s="1"/>
  <c r="F147" i="1391" s="1"/>
  <c r="E102" i="1391"/>
  <c r="D102" i="1391"/>
  <c r="D108" i="1391" s="1"/>
  <c r="D147" i="1391" s="1"/>
  <c r="H96" i="1391"/>
  <c r="H95" i="1391"/>
  <c r="H94" i="1391"/>
  <c r="H93" i="1391"/>
  <c r="G92" i="1391"/>
  <c r="F92" i="1391"/>
  <c r="E92" i="1391"/>
  <c r="D92" i="1391"/>
  <c r="G91" i="1391"/>
  <c r="F91" i="1391"/>
  <c r="E91" i="1391"/>
  <c r="D91" i="1391"/>
  <c r="G90" i="1391"/>
  <c r="F90" i="1391"/>
  <c r="E90" i="1391"/>
  <c r="D90" i="1391"/>
  <c r="H89" i="1391"/>
  <c r="G88" i="1391"/>
  <c r="F88" i="1391"/>
  <c r="E88" i="1391"/>
  <c r="D88" i="1391"/>
  <c r="G87" i="1391"/>
  <c r="F87" i="1391"/>
  <c r="E87" i="1391"/>
  <c r="D87" i="1391"/>
  <c r="H86" i="1391"/>
  <c r="G82" i="1391"/>
  <c r="G145" i="1391" s="1"/>
  <c r="F82" i="1391"/>
  <c r="F145" i="1391" s="1"/>
  <c r="H80" i="1391"/>
  <c r="D79" i="1391"/>
  <c r="H79" i="1391" s="1"/>
  <c r="H78" i="1391"/>
  <c r="D77" i="1391"/>
  <c r="H77" i="1391" s="1"/>
  <c r="H72" i="1391"/>
  <c r="H71" i="1391"/>
  <c r="H70" i="1391"/>
  <c r="H69" i="1391"/>
  <c r="G68" i="1391"/>
  <c r="G74" i="1391" s="1"/>
  <c r="G144" i="1391" s="1"/>
  <c r="F68" i="1391"/>
  <c r="F74" i="1391" s="1"/>
  <c r="F144" i="1391" s="1"/>
  <c r="E68" i="1391"/>
  <c r="E74" i="1391" s="1"/>
  <c r="E144" i="1391" s="1"/>
  <c r="D68" i="1391"/>
  <c r="D74" i="1391" s="1"/>
  <c r="D144" i="1391" s="1"/>
  <c r="G64" i="1391"/>
  <c r="G143" i="1391" s="1"/>
  <c r="F64" i="1391"/>
  <c r="F143" i="1391" s="1"/>
  <c r="E64" i="1391"/>
  <c r="E143" i="1391" s="1"/>
  <c r="H62" i="1391"/>
  <c r="H61" i="1391"/>
  <c r="H60" i="1391"/>
  <c r="D59" i="1391"/>
  <c r="H59" i="1391" s="1"/>
  <c r="D58" i="1391"/>
  <c r="H58" i="1391" s="1"/>
  <c r="D57" i="1391"/>
  <c r="H57" i="1391" s="1"/>
  <c r="D56" i="1391"/>
  <c r="H56" i="1391" s="1"/>
  <c r="D55" i="1391"/>
  <c r="H55" i="1391" s="1"/>
  <c r="D54" i="1391"/>
  <c r="H54" i="1391" s="1"/>
  <c r="H53" i="1391"/>
  <c r="H47" i="1391"/>
  <c r="H46" i="1391"/>
  <c r="H45" i="1391"/>
  <c r="H44" i="1391"/>
  <c r="H43" i="1391"/>
  <c r="G42" i="1391"/>
  <c r="F42" i="1391"/>
  <c r="E42" i="1391"/>
  <c r="D42" i="1391"/>
  <c r="G41" i="1391"/>
  <c r="F41" i="1391"/>
  <c r="E41" i="1391"/>
  <c r="D41" i="1391"/>
  <c r="G40" i="1391"/>
  <c r="F40" i="1391"/>
  <c r="E40" i="1391"/>
  <c r="D40" i="1391"/>
  <c r="H34" i="1391"/>
  <c r="H33" i="1391"/>
  <c r="H32" i="1391"/>
  <c r="H31" i="1391"/>
  <c r="H30" i="1391"/>
  <c r="G29" i="1391"/>
  <c r="F29" i="1391"/>
  <c r="E29" i="1391"/>
  <c r="D29" i="1391"/>
  <c r="H28" i="1391"/>
  <c r="H27" i="1391"/>
  <c r="G26" i="1391"/>
  <c r="F26" i="1391"/>
  <c r="E26" i="1391"/>
  <c r="D26" i="1391"/>
  <c r="G25" i="1391"/>
  <c r="F25" i="1391"/>
  <c r="E25" i="1391"/>
  <c r="D25" i="1391"/>
  <c r="G24" i="1391"/>
  <c r="F24" i="1391"/>
  <c r="E24" i="1391"/>
  <c r="D24" i="1391"/>
  <c r="G23" i="1391"/>
  <c r="F23" i="1391"/>
  <c r="E23" i="1391"/>
  <c r="D23" i="1391"/>
  <c r="G22" i="1391"/>
  <c r="F22" i="1391"/>
  <c r="E22" i="1391"/>
  <c r="D22" i="1391"/>
  <c r="G21" i="1391"/>
  <c r="F21" i="1391"/>
  <c r="E21" i="1391"/>
  <c r="D21" i="1391"/>
  <c r="H18" i="1391"/>
  <c r="H150" i="1391" s="1"/>
  <c r="H87" i="1391" l="1"/>
  <c r="H41" i="1391"/>
  <c r="G49" i="1391"/>
  <c r="G142" i="1391" s="1"/>
  <c r="H23" i="1391"/>
  <c r="H42" i="1391"/>
  <c r="H102" i="1391"/>
  <c r="H108" i="1391" s="1"/>
  <c r="H147" i="1391" s="1"/>
  <c r="H91" i="1391"/>
  <c r="H22" i="1391"/>
  <c r="F36" i="1391"/>
  <c r="F141" i="1391" s="1"/>
  <c r="H88" i="1391"/>
  <c r="E98" i="1391"/>
  <c r="E146" i="1391" s="1"/>
  <c r="F98" i="1391"/>
  <c r="F146" i="1391" s="1"/>
  <c r="D49" i="1391"/>
  <c r="D142" i="1391" s="1"/>
  <c r="G98" i="1391"/>
  <c r="G146" i="1391" s="1"/>
  <c r="H26" i="1391"/>
  <c r="E49" i="1391"/>
  <c r="E142" i="1391" s="1"/>
  <c r="H92" i="1391"/>
  <c r="F49" i="1391"/>
  <c r="F142" i="1391" s="1"/>
  <c r="H148" i="1391"/>
  <c r="I8" i="1441"/>
  <c r="H82" i="1391"/>
  <c r="H145" i="1391" s="1"/>
  <c r="H24" i="1391"/>
  <c r="H29" i="1391"/>
  <c r="E36" i="1391"/>
  <c r="E141" i="1391" s="1"/>
  <c r="H68" i="1391"/>
  <c r="H74" i="1391" s="1"/>
  <c r="H144" i="1391" s="1"/>
  <c r="H90" i="1391"/>
  <c r="D82" i="1391"/>
  <c r="D145" i="1391" s="1"/>
  <c r="D36" i="1391"/>
  <c r="D141" i="1391" s="1"/>
  <c r="G36" i="1391"/>
  <c r="G141" i="1391" s="1"/>
  <c r="H25" i="1391"/>
  <c r="H64" i="1391"/>
  <c r="H143" i="1391" s="1"/>
  <c r="H21" i="1391"/>
  <c r="D64" i="1391"/>
  <c r="D143" i="1391" s="1"/>
  <c r="H131" i="1391"/>
  <c r="H137" i="1391" s="1"/>
  <c r="H149" i="1391" s="1"/>
  <c r="D98" i="1391"/>
  <c r="D146" i="1391" s="1"/>
  <c r="H40" i="1391"/>
  <c r="H49" i="1391" s="1"/>
  <c r="H142" i="1391" s="1"/>
  <c r="E108" i="1391"/>
  <c r="E147" i="1391" s="1"/>
  <c r="G152" i="1391" l="1"/>
  <c r="H98" i="1391"/>
  <c r="H146" i="1391" s="1"/>
  <c r="H36" i="1391"/>
  <c r="H141" i="1391" s="1"/>
  <c r="F152" i="1391"/>
  <c r="D152" i="1391"/>
  <c r="E152" i="1391"/>
  <c r="H152" i="1391" l="1"/>
  <c r="D155" i="1391" s="1"/>
  <c r="D8" i="1441"/>
  <c r="E8" i="1441" s="1"/>
  <c r="D154" i="1391" l="1"/>
  <c r="G8" i="1441"/>
  <c r="H8" i="1441" s="1"/>
  <c r="G150" i="1390"/>
  <c r="F150" i="1390"/>
  <c r="E150" i="1390"/>
  <c r="D150" i="1390"/>
  <c r="E145" i="1390"/>
  <c r="G137" i="1390"/>
  <c r="G149" i="1390" s="1"/>
  <c r="F137" i="1390"/>
  <c r="F149" i="1390" s="1"/>
  <c r="E137" i="1390"/>
  <c r="E149" i="1390" s="1"/>
  <c r="D137" i="1390"/>
  <c r="D149" i="1390" s="1"/>
  <c r="H135" i="1390"/>
  <c r="H134" i="1390"/>
  <c r="H133" i="1390"/>
  <c r="H132" i="1390"/>
  <c r="H131" i="1390"/>
  <c r="E119" i="1390"/>
  <c r="E123" i="1390" s="1"/>
  <c r="E127" i="1390" s="1"/>
  <c r="H111" i="1390"/>
  <c r="G108" i="1390"/>
  <c r="G147" i="1390" s="1"/>
  <c r="F108" i="1390"/>
  <c r="F147" i="1390" s="1"/>
  <c r="E108" i="1390"/>
  <c r="E147" i="1390" s="1"/>
  <c r="D108" i="1390"/>
  <c r="D147" i="1390" s="1"/>
  <c r="H106" i="1390"/>
  <c r="H105" i="1390"/>
  <c r="H104" i="1390"/>
  <c r="H103" i="1390"/>
  <c r="H102" i="1390"/>
  <c r="G98" i="1390"/>
  <c r="G146" i="1390" s="1"/>
  <c r="F98" i="1390"/>
  <c r="F146" i="1390" s="1"/>
  <c r="E98" i="1390"/>
  <c r="E146" i="1390" s="1"/>
  <c r="D98" i="1390"/>
  <c r="D146" i="1390" s="1"/>
  <c r="H96" i="1390"/>
  <c r="H95" i="1390"/>
  <c r="H94" i="1390"/>
  <c r="H93" i="1390"/>
  <c r="H92" i="1390"/>
  <c r="H91" i="1390"/>
  <c r="H90" i="1390"/>
  <c r="H89" i="1390"/>
  <c r="H88" i="1390"/>
  <c r="H87" i="1390"/>
  <c r="H86" i="1390"/>
  <c r="G82" i="1390"/>
  <c r="G145" i="1390" s="1"/>
  <c r="F82" i="1390"/>
  <c r="F145" i="1390" s="1"/>
  <c r="D82" i="1390"/>
  <c r="D145" i="1390" s="1"/>
  <c r="H80" i="1390"/>
  <c r="H79" i="1390"/>
  <c r="H78" i="1390"/>
  <c r="H77" i="1390"/>
  <c r="G74" i="1390"/>
  <c r="G144" i="1390" s="1"/>
  <c r="F74" i="1390"/>
  <c r="F144" i="1390" s="1"/>
  <c r="E74" i="1390"/>
  <c r="E144" i="1390" s="1"/>
  <c r="D74" i="1390"/>
  <c r="D144" i="1390" s="1"/>
  <c r="H72" i="1390"/>
  <c r="H71" i="1390"/>
  <c r="H70" i="1390"/>
  <c r="H69" i="1390"/>
  <c r="H68" i="1390"/>
  <c r="G64" i="1390"/>
  <c r="G143" i="1390" s="1"/>
  <c r="F64" i="1390"/>
  <c r="F143" i="1390" s="1"/>
  <c r="E64" i="1390"/>
  <c r="E143" i="1390" s="1"/>
  <c r="D64" i="1390"/>
  <c r="D143" i="1390" s="1"/>
  <c r="H62" i="1390"/>
  <c r="H61" i="1390"/>
  <c r="H60" i="1390"/>
  <c r="H59" i="1390"/>
  <c r="H58" i="1390"/>
  <c r="H57" i="1390"/>
  <c r="H56" i="1390"/>
  <c r="H55" i="1390"/>
  <c r="H54" i="1390"/>
  <c r="H53" i="1390"/>
  <c r="G49" i="1390"/>
  <c r="G142" i="1390" s="1"/>
  <c r="F49" i="1390"/>
  <c r="F142" i="1390" s="1"/>
  <c r="E49" i="1390"/>
  <c r="E142" i="1390" s="1"/>
  <c r="D49" i="1390"/>
  <c r="D142" i="1390" s="1"/>
  <c r="H47" i="1390"/>
  <c r="H46" i="1390"/>
  <c r="H45" i="1390"/>
  <c r="H44" i="1390"/>
  <c r="H43" i="1390"/>
  <c r="H42" i="1390"/>
  <c r="H41" i="1390"/>
  <c r="H40" i="1390"/>
  <c r="G36" i="1390"/>
  <c r="G141" i="1390" s="1"/>
  <c r="F36" i="1390"/>
  <c r="F141" i="1390" s="1"/>
  <c r="E36" i="1390"/>
  <c r="E141" i="1390" s="1"/>
  <c r="D36" i="1390"/>
  <c r="D141" i="1390" s="1"/>
  <c r="H34" i="1390"/>
  <c r="H33" i="1390"/>
  <c r="H32" i="1390"/>
  <c r="H31" i="1390"/>
  <c r="H30" i="1390"/>
  <c r="H29" i="1390"/>
  <c r="H28" i="1390"/>
  <c r="H27" i="1390"/>
  <c r="H26" i="1390"/>
  <c r="H25" i="1390"/>
  <c r="H24" i="1390"/>
  <c r="H23" i="1390"/>
  <c r="H22" i="1390"/>
  <c r="H21" i="1390"/>
  <c r="H18" i="1390"/>
  <c r="H150" i="1390" s="1"/>
  <c r="H108" i="1390" l="1"/>
  <c r="H147" i="1390" s="1"/>
  <c r="H74" i="1390"/>
  <c r="H144" i="1390" s="1"/>
  <c r="H137" i="1390"/>
  <c r="H149" i="1390" s="1"/>
  <c r="H82" i="1390"/>
  <c r="H145" i="1390" s="1"/>
  <c r="H148" i="1390"/>
  <c r="I7" i="1441"/>
  <c r="H64" i="1390"/>
  <c r="H143" i="1390" s="1"/>
  <c r="H36" i="1390"/>
  <c r="H141" i="1390" s="1"/>
  <c r="H152" i="1390" s="1"/>
  <c r="D7" i="1441" s="1"/>
  <c r="H49" i="1390"/>
  <c r="H142" i="1390" s="1"/>
  <c r="H98" i="1390"/>
  <c r="H146" i="1390" s="1"/>
  <c r="G152" i="1390"/>
  <c r="E152" i="1390"/>
  <c r="F152" i="1390"/>
  <c r="D152" i="1390"/>
  <c r="E7" i="1441" l="1"/>
  <c r="G7" i="1441"/>
  <c r="H7" i="1441" s="1"/>
  <c r="D155" i="1390"/>
  <c r="D154" i="1390"/>
  <c r="G150" i="1389" l="1"/>
  <c r="F150" i="1389"/>
  <c r="E150" i="1389"/>
  <c r="D150" i="1389"/>
  <c r="E145" i="1389"/>
  <c r="G137" i="1389"/>
  <c r="G149" i="1389" s="1"/>
  <c r="F137" i="1389"/>
  <c r="F149" i="1389" s="1"/>
  <c r="E137" i="1389"/>
  <c r="E149" i="1389" s="1"/>
  <c r="D137" i="1389"/>
  <c r="D149" i="1389" s="1"/>
  <c r="H135" i="1389"/>
  <c r="H134" i="1389"/>
  <c r="H133" i="1389"/>
  <c r="H132" i="1389"/>
  <c r="H131" i="1389"/>
  <c r="H111" i="1389"/>
  <c r="G108" i="1389"/>
  <c r="G147" i="1389" s="1"/>
  <c r="F108" i="1389"/>
  <c r="F147" i="1389" s="1"/>
  <c r="E108" i="1389"/>
  <c r="E147" i="1389" s="1"/>
  <c r="D108" i="1389"/>
  <c r="D147" i="1389" s="1"/>
  <c r="H106" i="1389"/>
  <c r="H105" i="1389"/>
  <c r="H104" i="1389"/>
  <c r="H103" i="1389"/>
  <c r="H102" i="1389"/>
  <c r="G98" i="1389"/>
  <c r="G146" i="1389" s="1"/>
  <c r="F98" i="1389"/>
  <c r="F146" i="1389" s="1"/>
  <c r="E98" i="1389"/>
  <c r="E146" i="1389" s="1"/>
  <c r="D98" i="1389"/>
  <c r="D146" i="1389" s="1"/>
  <c r="H96" i="1389"/>
  <c r="H95" i="1389"/>
  <c r="H94" i="1389"/>
  <c r="H93" i="1389"/>
  <c r="H92" i="1389"/>
  <c r="H91" i="1389"/>
  <c r="H90" i="1389"/>
  <c r="H89" i="1389"/>
  <c r="H88" i="1389"/>
  <c r="H87" i="1389"/>
  <c r="H86" i="1389"/>
  <c r="G82" i="1389"/>
  <c r="G145" i="1389" s="1"/>
  <c r="F82" i="1389"/>
  <c r="F145" i="1389" s="1"/>
  <c r="D82" i="1389"/>
  <c r="D145" i="1389" s="1"/>
  <c r="H80" i="1389"/>
  <c r="H79" i="1389"/>
  <c r="H78" i="1389"/>
  <c r="H77" i="1389"/>
  <c r="G74" i="1389"/>
  <c r="G144" i="1389" s="1"/>
  <c r="F74" i="1389"/>
  <c r="F144" i="1389" s="1"/>
  <c r="E74" i="1389"/>
  <c r="E144" i="1389" s="1"/>
  <c r="D74" i="1389"/>
  <c r="D144" i="1389" s="1"/>
  <c r="H72" i="1389"/>
  <c r="H71" i="1389"/>
  <c r="H70" i="1389"/>
  <c r="H69" i="1389"/>
  <c r="H68" i="1389"/>
  <c r="G64" i="1389"/>
  <c r="G143" i="1389" s="1"/>
  <c r="F64" i="1389"/>
  <c r="F143" i="1389" s="1"/>
  <c r="E64" i="1389"/>
  <c r="E143" i="1389" s="1"/>
  <c r="D64" i="1389"/>
  <c r="D143" i="1389" s="1"/>
  <c r="H62" i="1389"/>
  <c r="H61" i="1389"/>
  <c r="H60" i="1389"/>
  <c r="H59" i="1389"/>
  <c r="H58" i="1389"/>
  <c r="H57" i="1389"/>
  <c r="H56" i="1389"/>
  <c r="H55" i="1389"/>
  <c r="H54" i="1389"/>
  <c r="H53" i="1389"/>
  <c r="G49" i="1389"/>
  <c r="G142" i="1389" s="1"/>
  <c r="F49" i="1389"/>
  <c r="F142" i="1389" s="1"/>
  <c r="E49" i="1389"/>
  <c r="E142" i="1389" s="1"/>
  <c r="D49" i="1389"/>
  <c r="D142" i="1389" s="1"/>
  <c r="H47" i="1389"/>
  <c r="H46" i="1389"/>
  <c r="H45" i="1389"/>
  <c r="H44" i="1389"/>
  <c r="H43" i="1389"/>
  <c r="H42" i="1389"/>
  <c r="H41" i="1389"/>
  <c r="H40" i="1389"/>
  <c r="G36" i="1389"/>
  <c r="G141" i="1389" s="1"/>
  <c r="F36" i="1389"/>
  <c r="F141" i="1389" s="1"/>
  <c r="E36" i="1389"/>
  <c r="E141" i="1389" s="1"/>
  <c r="D36" i="1389"/>
  <c r="D141" i="1389" s="1"/>
  <c r="H34" i="1389"/>
  <c r="H33" i="1389"/>
  <c r="H32" i="1389"/>
  <c r="H31" i="1389"/>
  <c r="H30" i="1389"/>
  <c r="H29" i="1389"/>
  <c r="H28" i="1389"/>
  <c r="H27" i="1389"/>
  <c r="H26" i="1389"/>
  <c r="H25" i="1389"/>
  <c r="H24" i="1389"/>
  <c r="H23" i="1389"/>
  <c r="H22" i="1389"/>
  <c r="H21" i="1389"/>
  <c r="H18" i="1389"/>
  <c r="H150" i="1389" s="1"/>
  <c r="H49" i="1389" l="1"/>
  <c r="H142" i="1389" s="1"/>
  <c r="H137" i="1389"/>
  <c r="H149" i="1389" s="1"/>
  <c r="H64" i="1389"/>
  <c r="H143" i="1389" s="1"/>
  <c r="H74" i="1389"/>
  <c r="H144" i="1389" s="1"/>
  <c r="H36" i="1389"/>
  <c r="H141" i="1389" s="1"/>
  <c r="H98" i="1389"/>
  <c r="H146" i="1389" s="1"/>
  <c r="E152" i="1389"/>
  <c r="H108" i="1389"/>
  <c r="H147" i="1389" s="1"/>
  <c r="H148" i="1389"/>
  <c r="I6" i="1441"/>
  <c r="H82" i="1389"/>
  <c r="H145" i="1389" s="1"/>
  <c r="H152" i="1389" s="1"/>
  <c r="D152" i="1389"/>
  <c r="G152" i="1389"/>
  <c r="F152" i="1389"/>
  <c r="D6" i="1441" l="1"/>
  <c r="E6" i="1441" s="1"/>
  <c r="D154" i="1389"/>
  <c r="D155" i="1389"/>
  <c r="G150" i="1388"/>
  <c r="F150" i="1388"/>
  <c r="E150" i="1388"/>
  <c r="D150" i="1388"/>
  <c r="E145" i="1388"/>
  <c r="G137" i="1388"/>
  <c r="G149" i="1388" s="1"/>
  <c r="F137" i="1388"/>
  <c r="F149" i="1388" s="1"/>
  <c r="E137" i="1388"/>
  <c r="E149" i="1388" s="1"/>
  <c r="D137" i="1388"/>
  <c r="D149" i="1388" s="1"/>
  <c r="H135" i="1388"/>
  <c r="H134" i="1388"/>
  <c r="H133" i="1388"/>
  <c r="H132" i="1388"/>
  <c r="H131" i="1388"/>
  <c r="H137" i="1388" s="1"/>
  <c r="H149" i="1388" s="1"/>
  <c r="E119" i="1388"/>
  <c r="E123" i="1388" s="1"/>
  <c r="E127" i="1388" s="1"/>
  <c r="E114" i="1388"/>
  <c r="E102" i="1388" s="1"/>
  <c r="F111" i="1388"/>
  <c r="H111" i="1388" s="1"/>
  <c r="G108" i="1388"/>
  <c r="G147" i="1388" s="1"/>
  <c r="F108" i="1388"/>
  <c r="F147" i="1388" s="1"/>
  <c r="D108" i="1388"/>
  <c r="D147" i="1388" s="1"/>
  <c r="H106" i="1388"/>
  <c r="H105" i="1388"/>
  <c r="H104" i="1388"/>
  <c r="H103" i="1388"/>
  <c r="G98" i="1388"/>
  <c r="G146" i="1388" s="1"/>
  <c r="F98" i="1388"/>
  <c r="F146" i="1388" s="1"/>
  <c r="D98" i="1388"/>
  <c r="D146" i="1388" s="1"/>
  <c r="H96" i="1388"/>
  <c r="H95" i="1388"/>
  <c r="H94" i="1388"/>
  <c r="H93" i="1388"/>
  <c r="H92" i="1388"/>
  <c r="E91" i="1388"/>
  <c r="H91" i="1388" s="1"/>
  <c r="H90" i="1388"/>
  <c r="H89" i="1388"/>
  <c r="H88" i="1388"/>
  <c r="H87" i="1388"/>
  <c r="H86" i="1388"/>
  <c r="G82" i="1388"/>
  <c r="G145" i="1388" s="1"/>
  <c r="F82" i="1388"/>
  <c r="F145" i="1388" s="1"/>
  <c r="H80" i="1388"/>
  <c r="H79" i="1388"/>
  <c r="D78" i="1388"/>
  <c r="D82" i="1388" s="1"/>
  <c r="D145" i="1388" s="1"/>
  <c r="H77" i="1388"/>
  <c r="G74" i="1388"/>
  <c r="G144" i="1388" s="1"/>
  <c r="F74" i="1388"/>
  <c r="F144" i="1388" s="1"/>
  <c r="E74" i="1388"/>
  <c r="E144" i="1388" s="1"/>
  <c r="D74" i="1388"/>
  <c r="D144" i="1388" s="1"/>
  <c r="H72" i="1388"/>
  <c r="H71" i="1388"/>
  <c r="H70" i="1388"/>
  <c r="H69" i="1388"/>
  <c r="H68" i="1388"/>
  <c r="F64" i="1388"/>
  <c r="F143" i="1388" s="1"/>
  <c r="E64" i="1388"/>
  <c r="E143" i="1388" s="1"/>
  <c r="H62" i="1388"/>
  <c r="H61" i="1388"/>
  <c r="H60" i="1388"/>
  <c r="H59" i="1388"/>
  <c r="H58" i="1388"/>
  <c r="H57" i="1388"/>
  <c r="H56" i="1388"/>
  <c r="H55" i="1388"/>
  <c r="H54" i="1388"/>
  <c r="G64" i="1388"/>
  <c r="G143" i="1388" s="1"/>
  <c r="G49" i="1388"/>
  <c r="G142" i="1388" s="1"/>
  <c r="F49" i="1388"/>
  <c r="F142" i="1388" s="1"/>
  <c r="E49" i="1388"/>
  <c r="E142" i="1388" s="1"/>
  <c r="D49" i="1388"/>
  <c r="D142" i="1388" s="1"/>
  <c r="H47" i="1388"/>
  <c r="H46" i="1388"/>
  <c r="H45" i="1388"/>
  <c r="H44" i="1388"/>
  <c r="H43" i="1388"/>
  <c r="H42" i="1388"/>
  <c r="H41" i="1388"/>
  <c r="H40" i="1388"/>
  <c r="G36" i="1388"/>
  <c r="G141" i="1388" s="1"/>
  <c r="F36" i="1388"/>
  <c r="F141" i="1388" s="1"/>
  <c r="H34" i="1388"/>
  <c r="H33" i="1388"/>
  <c r="H32" i="1388"/>
  <c r="H31" i="1388"/>
  <c r="H30" i="1388"/>
  <c r="D29" i="1388"/>
  <c r="D28" i="1388"/>
  <c r="E28" i="1388" s="1"/>
  <c r="H28" i="1388" s="1"/>
  <c r="H27" i="1388"/>
  <c r="H26" i="1388"/>
  <c r="H25" i="1388"/>
  <c r="H24" i="1388"/>
  <c r="H23" i="1388"/>
  <c r="H22" i="1388"/>
  <c r="E21" i="1388"/>
  <c r="H21" i="1388" s="1"/>
  <c r="H18" i="1388"/>
  <c r="H150" i="1388" s="1"/>
  <c r="G6" i="1441" l="1"/>
  <c r="H6" i="1441" s="1"/>
  <c r="E98" i="1388"/>
  <c r="E146" i="1388" s="1"/>
  <c r="H53" i="1388"/>
  <c r="H64" i="1388" s="1"/>
  <c r="H143" i="1388" s="1"/>
  <c r="D36" i="1388"/>
  <c r="D141" i="1388" s="1"/>
  <c r="H49" i="1388"/>
  <c r="H142" i="1388" s="1"/>
  <c r="H74" i="1388"/>
  <c r="H144" i="1388" s="1"/>
  <c r="H98" i="1388"/>
  <c r="H146" i="1388" s="1"/>
  <c r="H148" i="1388"/>
  <c r="I5" i="1441"/>
  <c r="E108" i="1388"/>
  <c r="E147" i="1388" s="1"/>
  <c r="H102" i="1388"/>
  <c r="H108" i="1388" s="1"/>
  <c r="H147" i="1388" s="1"/>
  <c r="F152" i="1388"/>
  <c r="G152" i="1388"/>
  <c r="E29" i="1388"/>
  <c r="H29" i="1388" s="1"/>
  <c r="H36" i="1388" s="1"/>
  <c r="H141" i="1388" s="1"/>
  <c r="H152" i="1388" s="1"/>
  <c r="D5" i="1441" s="1"/>
  <c r="H78" i="1388"/>
  <c r="H82" i="1388" s="1"/>
  <c r="H145" i="1388" s="1"/>
  <c r="D64" i="1388"/>
  <c r="D143" i="1388" s="1"/>
  <c r="D152" i="1388" l="1"/>
  <c r="E5" i="1441"/>
  <c r="G5" i="1441"/>
  <c r="H5" i="1441" s="1"/>
  <c r="D155" i="1388"/>
  <c r="D154" i="1388"/>
  <c r="E36" i="1388"/>
  <c r="E141" i="1388" s="1"/>
  <c r="E152" i="1388" s="1"/>
  <c r="G150" i="1387" l="1"/>
  <c r="F150" i="1387"/>
  <c r="E150" i="1387"/>
  <c r="D150" i="1387"/>
  <c r="E145" i="1387"/>
  <c r="G137" i="1387"/>
  <c r="G149" i="1387" s="1"/>
  <c r="F137" i="1387"/>
  <c r="F149" i="1387" s="1"/>
  <c r="E137" i="1387"/>
  <c r="E149" i="1387" s="1"/>
  <c r="D137" i="1387"/>
  <c r="D149" i="1387" s="1"/>
  <c r="H135" i="1387"/>
  <c r="H134" i="1387"/>
  <c r="H133" i="1387"/>
  <c r="H132" i="1387"/>
  <c r="H131" i="1387"/>
  <c r="E119" i="1387"/>
  <c r="H111" i="1387"/>
  <c r="G108" i="1387"/>
  <c r="G147" i="1387" s="1"/>
  <c r="F108" i="1387"/>
  <c r="F147" i="1387" s="1"/>
  <c r="E108" i="1387"/>
  <c r="E147" i="1387" s="1"/>
  <c r="D108" i="1387"/>
  <c r="D147" i="1387" s="1"/>
  <c r="H106" i="1387"/>
  <c r="H105" i="1387"/>
  <c r="H104" i="1387"/>
  <c r="H103" i="1387"/>
  <c r="H102" i="1387"/>
  <c r="G98" i="1387"/>
  <c r="G146" i="1387" s="1"/>
  <c r="F98" i="1387"/>
  <c r="F146" i="1387" s="1"/>
  <c r="E98" i="1387"/>
  <c r="E146" i="1387" s="1"/>
  <c r="D98" i="1387"/>
  <c r="D146" i="1387" s="1"/>
  <c r="H96" i="1387"/>
  <c r="H95" i="1387"/>
  <c r="H94" i="1387"/>
  <c r="H93" i="1387"/>
  <c r="H92" i="1387"/>
  <c r="H91" i="1387"/>
  <c r="H90" i="1387"/>
  <c r="H89" i="1387"/>
  <c r="H88" i="1387"/>
  <c r="H87" i="1387"/>
  <c r="H86" i="1387"/>
  <c r="G82" i="1387"/>
  <c r="G145" i="1387" s="1"/>
  <c r="F82" i="1387"/>
  <c r="F145" i="1387" s="1"/>
  <c r="D82" i="1387"/>
  <c r="D145" i="1387" s="1"/>
  <c r="H80" i="1387"/>
  <c r="H79" i="1387"/>
  <c r="H78" i="1387"/>
  <c r="H77" i="1387"/>
  <c r="G74" i="1387"/>
  <c r="G144" i="1387" s="1"/>
  <c r="F74" i="1387"/>
  <c r="F144" i="1387" s="1"/>
  <c r="E74" i="1387"/>
  <c r="E144" i="1387" s="1"/>
  <c r="D74" i="1387"/>
  <c r="D144" i="1387" s="1"/>
  <c r="H72" i="1387"/>
  <c r="H71" i="1387"/>
  <c r="H70" i="1387"/>
  <c r="H69" i="1387"/>
  <c r="H68" i="1387"/>
  <c r="G64" i="1387"/>
  <c r="G143" i="1387" s="1"/>
  <c r="F64" i="1387"/>
  <c r="F143" i="1387" s="1"/>
  <c r="E64" i="1387"/>
  <c r="E143" i="1387" s="1"/>
  <c r="D64" i="1387"/>
  <c r="D143" i="1387" s="1"/>
  <c r="H62" i="1387"/>
  <c r="H61" i="1387"/>
  <c r="H60" i="1387"/>
  <c r="H59" i="1387"/>
  <c r="H58" i="1387"/>
  <c r="H57" i="1387"/>
  <c r="H56" i="1387"/>
  <c r="H55" i="1387"/>
  <c r="H54" i="1387"/>
  <c r="H53" i="1387"/>
  <c r="G49" i="1387"/>
  <c r="G142" i="1387" s="1"/>
  <c r="F49" i="1387"/>
  <c r="F142" i="1387" s="1"/>
  <c r="E49" i="1387"/>
  <c r="E142" i="1387" s="1"/>
  <c r="D49" i="1387"/>
  <c r="D142" i="1387" s="1"/>
  <c r="H47" i="1387"/>
  <c r="H46" i="1387"/>
  <c r="H45" i="1387"/>
  <c r="H44" i="1387"/>
  <c r="H43" i="1387"/>
  <c r="H42" i="1387"/>
  <c r="H41" i="1387"/>
  <c r="H40" i="1387"/>
  <c r="G36" i="1387"/>
  <c r="G141" i="1387" s="1"/>
  <c r="F36" i="1387"/>
  <c r="F141" i="1387" s="1"/>
  <c r="E36" i="1387"/>
  <c r="E141" i="1387" s="1"/>
  <c r="D36" i="1387"/>
  <c r="D141" i="1387" s="1"/>
  <c r="H34" i="1387"/>
  <c r="H33" i="1387"/>
  <c r="H32" i="1387"/>
  <c r="H31" i="1387"/>
  <c r="H30" i="1387"/>
  <c r="H29" i="1387"/>
  <c r="H28" i="1387"/>
  <c r="H27" i="1387"/>
  <c r="H26" i="1387"/>
  <c r="H25" i="1387"/>
  <c r="H24" i="1387"/>
  <c r="H23" i="1387"/>
  <c r="H22" i="1387"/>
  <c r="H21" i="1387"/>
  <c r="H18" i="1387"/>
  <c r="H150" i="1387" s="1"/>
  <c r="H137" i="1387" l="1"/>
  <c r="H149" i="1387" s="1"/>
  <c r="H108" i="1387"/>
  <c r="H147" i="1387" s="1"/>
  <c r="H64" i="1387"/>
  <c r="H143" i="1387" s="1"/>
  <c r="H74" i="1387"/>
  <c r="H144" i="1387" s="1"/>
  <c r="H49" i="1387"/>
  <c r="H142" i="1387" s="1"/>
  <c r="H36" i="1387"/>
  <c r="H141" i="1387" s="1"/>
  <c r="H148" i="1387"/>
  <c r="I4" i="1441"/>
  <c r="H98" i="1387"/>
  <c r="H146" i="1387" s="1"/>
  <c r="H82" i="1387"/>
  <c r="H145" i="1387" s="1"/>
  <c r="E152" i="1387"/>
  <c r="F152" i="1387"/>
  <c r="H152" i="1387"/>
  <c r="D4" i="1441" s="1"/>
  <c r="D152" i="1387"/>
  <c r="G152" i="1387"/>
  <c r="E4" i="1441" l="1"/>
  <c r="G4" i="1441"/>
  <c r="H4" i="1441" s="1"/>
  <c r="D155" i="1387"/>
  <c r="D154" i="1387"/>
  <c r="G150" i="1386" l="1"/>
  <c r="F150" i="1386"/>
  <c r="E150" i="1386"/>
  <c r="D150" i="1386"/>
  <c r="E145" i="1386"/>
  <c r="G137" i="1386"/>
  <c r="G149" i="1386" s="1"/>
  <c r="F137" i="1386"/>
  <c r="F149" i="1386" s="1"/>
  <c r="E137" i="1386"/>
  <c r="E149" i="1386" s="1"/>
  <c r="D137" i="1386"/>
  <c r="D149" i="1386" s="1"/>
  <c r="H135" i="1386"/>
  <c r="H134" i="1386"/>
  <c r="H133" i="1386"/>
  <c r="H132" i="1386"/>
  <c r="H131" i="1386"/>
  <c r="E119" i="1386"/>
  <c r="H111" i="1386"/>
  <c r="G108" i="1386"/>
  <c r="G147" i="1386" s="1"/>
  <c r="F108" i="1386"/>
  <c r="F147" i="1386" s="1"/>
  <c r="E108" i="1386"/>
  <c r="E147" i="1386" s="1"/>
  <c r="D108" i="1386"/>
  <c r="D147" i="1386" s="1"/>
  <c r="H106" i="1386"/>
  <c r="H105" i="1386"/>
  <c r="H104" i="1386"/>
  <c r="H103" i="1386"/>
  <c r="H102" i="1386"/>
  <c r="G98" i="1386"/>
  <c r="G146" i="1386" s="1"/>
  <c r="F98" i="1386"/>
  <c r="F146" i="1386" s="1"/>
  <c r="E98" i="1386"/>
  <c r="E146" i="1386" s="1"/>
  <c r="D98" i="1386"/>
  <c r="D146" i="1386" s="1"/>
  <c r="H96" i="1386"/>
  <c r="H95" i="1386"/>
  <c r="H94" i="1386"/>
  <c r="H93" i="1386"/>
  <c r="H92" i="1386"/>
  <c r="H91" i="1386"/>
  <c r="H90" i="1386"/>
  <c r="H89" i="1386"/>
  <c r="H88" i="1386"/>
  <c r="H87" i="1386"/>
  <c r="H86" i="1386"/>
  <c r="H98" i="1386" s="1"/>
  <c r="H146" i="1386" s="1"/>
  <c r="G82" i="1386"/>
  <c r="G145" i="1386" s="1"/>
  <c r="F82" i="1386"/>
  <c r="F145" i="1386" s="1"/>
  <c r="D82" i="1386"/>
  <c r="D145" i="1386" s="1"/>
  <c r="H80" i="1386"/>
  <c r="H79" i="1386"/>
  <c r="H78" i="1386"/>
  <c r="H77" i="1386"/>
  <c r="H82" i="1386" s="1"/>
  <c r="H145" i="1386" s="1"/>
  <c r="G74" i="1386"/>
  <c r="G144" i="1386" s="1"/>
  <c r="F74" i="1386"/>
  <c r="F144" i="1386" s="1"/>
  <c r="E74" i="1386"/>
  <c r="E144" i="1386" s="1"/>
  <c r="D74" i="1386"/>
  <c r="D144" i="1386" s="1"/>
  <c r="H72" i="1386"/>
  <c r="H71" i="1386"/>
  <c r="H70" i="1386"/>
  <c r="H69" i="1386"/>
  <c r="H68" i="1386"/>
  <c r="G64" i="1386"/>
  <c r="G143" i="1386" s="1"/>
  <c r="F64" i="1386"/>
  <c r="F143" i="1386" s="1"/>
  <c r="E64" i="1386"/>
  <c r="E143" i="1386" s="1"/>
  <c r="D64" i="1386"/>
  <c r="D143" i="1386" s="1"/>
  <c r="H62" i="1386"/>
  <c r="H61" i="1386"/>
  <c r="H60" i="1386"/>
  <c r="H59" i="1386"/>
  <c r="H58" i="1386"/>
  <c r="H57" i="1386"/>
  <c r="H56" i="1386"/>
  <c r="H55" i="1386"/>
  <c r="H54" i="1386"/>
  <c r="H53" i="1386"/>
  <c r="G49" i="1386"/>
  <c r="G142" i="1386" s="1"/>
  <c r="F49" i="1386"/>
  <c r="F142" i="1386" s="1"/>
  <c r="E49" i="1386"/>
  <c r="E142" i="1386" s="1"/>
  <c r="D49" i="1386"/>
  <c r="D142" i="1386" s="1"/>
  <c r="H47" i="1386"/>
  <c r="H46" i="1386"/>
  <c r="H45" i="1386"/>
  <c r="H44" i="1386"/>
  <c r="H43" i="1386"/>
  <c r="H42" i="1386"/>
  <c r="H41" i="1386"/>
  <c r="H40" i="1386"/>
  <c r="H49" i="1386" s="1"/>
  <c r="H142" i="1386" s="1"/>
  <c r="G36" i="1386"/>
  <c r="G141" i="1386" s="1"/>
  <c r="F36" i="1386"/>
  <c r="F141" i="1386" s="1"/>
  <c r="E36" i="1386"/>
  <c r="E141" i="1386" s="1"/>
  <c r="D36" i="1386"/>
  <c r="D141" i="1386" s="1"/>
  <c r="H34" i="1386"/>
  <c r="H33" i="1386"/>
  <c r="H32" i="1386"/>
  <c r="H31" i="1386"/>
  <c r="H30" i="1386"/>
  <c r="H29" i="1386"/>
  <c r="H28" i="1386"/>
  <c r="H27" i="1386"/>
  <c r="H26" i="1386"/>
  <c r="H25" i="1386"/>
  <c r="H24" i="1386"/>
  <c r="H23" i="1386"/>
  <c r="H22" i="1386"/>
  <c r="H21" i="1386"/>
  <c r="H18" i="1386"/>
  <c r="H150" i="1386" s="1"/>
  <c r="H64" i="1386" l="1"/>
  <c r="H143" i="1386" s="1"/>
  <c r="H74" i="1386"/>
  <c r="H144" i="1386" s="1"/>
  <c r="H137" i="1386"/>
  <c r="H149" i="1386" s="1"/>
  <c r="H108" i="1386"/>
  <c r="H147" i="1386" s="1"/>
  <c r="G152" i="1386"/>
  <c r="H148" i="1386"/>
  <c r="I3" i="1441"/>
  <c r="H36" i="1386"/>
  <c r="H141" i="1386" s="1"/>
  <c r="D152" i="1386"/>
  <c r="E152" i="1386"/>
  <c r="F152" i="1386"/>
  <c r="H152" i="1386" l="1"/>
  <c r="D3" i="1441" s="1"/>
  <c r="E3" i="1441" s="1"/>
  <c r="E54" i="1441" s="1"/>
  <c r="D54" i="1441"/>
  <c r="D52" i="1441"/>
  <c r="G3" i="1441"/>
  <c r="I52" i="1441"/>
  <c r="I54" i="1441"/>
  <c r="D155" i="1386"/>
  <c r="D154" i="1386"/>
  <c r="E52" i="1441" l="1"/>
  <c r="C69" i="1438"/>
  <c r="G54" i="1441"/>
  <c r="H3" i="1441"/>
  <c r="H54" i="1441" s="1"/>
  <c r="G52" i="1441"/>
  <c r="H52" i="1441" s="1"/>
  <c r="B56" i="1438" l="1"/>
  <c r="D69" i="1438"/>
  <c r="B82" i="1438"/>
  <c r="C82" i="1438" l="1"/>
  <c r="C56" i="14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Bogin, Marina</author>
  </authors>
  <commentList>
    <comment ref="D21" authorId="0" shapeId="0" xr:uid="{6DED86D7-9F93-4D43-A11E-9AA91D7887D0}">
      <text>
        <r>
          <rPr>
            <b/>
            <sz val="9"/>
            <color indexed="81"/>
            <rFont val="Tahoma"/>
            <family val="2"/>
          </rPr>
          <t>Bogin, Marina:</t>
        </r>
        <r>
          <rPr>
            <sz val="9"/>
            <color indexed="81"/>
            <rFont val="Tahoma"/>
            <family val="2"/>
          </rPr>
          <t xml:space="preserve">
Think first, Amputee Walking School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0251E19-4EE8-45F0-9FE5-01B71B46E0F6}" keepAlive="1" name="Query - All_Hospital_Data" description="Connection to the 'All_Hospital_Data' query in the workbook." type="5" refreshedVersion="8" background="1" saveData="1">
    <dbPr connection="Provider=Microsoft.Mashup.OleDb.1;Data Source=$Workbook$;Location=All_Hospital_Data;Extended Properties=&quot;&quot;" command="SELECT * FROM [All_Hospital_Data]"/>
  </connection>
  <connection id="2" xr16:uid="{CA3B3B24-6514-438D-ADCB-E19BDE4500A5}" keepAlive="1" name="Query - All_Hospital_Data (2)" description="Connection to the 'All_Hospital_Data (2)' query in the workbook." type="5" refreshedVersion="8" background="1" saveData="1">
    <dbPr connection="Provider=Microsoft.Mashup.OleDb.1;Data Source=$Workbook$;Location=&quot;All_Hospital_Data (2)&quot;;Extended Properties=&quot;&quot;" command="SELECT * FROM [All_Hospital_Data (2)]"/>
  </connection>
  <connection id="3" xr16:uid="{429D67C1-7645-484F-9AEC-6E266D282B7F}" keepAlive="1" name="Query - Category Code" description="Connection to the 'Category Code' query in the workbook." type="5" refreshedVersion="0" background="1">
    <dbPr connection="Provider=Microsoft.Mashup.OleDb.1;Data Source=$Workbook$;Location=&quot;Category Code&quot;;Extended Properties=&quot;&quot;" command="SELECT * FROM [Category Code]"/>
  </connection>
  <connection id="4" xr16:uid="{F4FDEB8A-36BD-4826-A21F-9A3932E3D819}" keepAlive="1" name="Query - Category Code (2)" description="Connection to the 'Category Code (2)' query in the workbook." type="5" refreshedVersion="0" background="1">
    <dbPr connection="Provider=Microsoft.Mashup.OleDb.1;Data Source=$Workbook$;Location=&quot;Category Code (2)&quot;;Extended Properties=&quot;&quot;" command="SELECT * FROM [Category Code (2)]"/>
  </connection>
  <connection id="5" xr16:uid="{42BEE000-FA09-4B57-80FC-DE969CF14D1D}" keepAlive="1" name="Query - Check Error" description="Connection to the 'Check Error' query in the workbook." type="5" refreshedVersion="8" background="1" saveData="1">
    <dbPr connection="Provider=Microsoft.Mashup.OleDb.1;Data Source=$Workbook$;Location=&quot;Check Error&quot;;Extended Properties=&quot;&quot;" command="SELECT * FROM [Check Error]"/>
  </connection>
  <connection id="6" xr16:uid="{8B2258A2-8472-4607-B5AE-DDFF381DC4E3}" keepAlive="1" name="Query - Financial Data" description="Connection to the 'Financial Data' query in the workbook." type="5" refreshedVersion="8" background="1" saveData="1">
    <dbPr connection="Provider=Microsoft.Mashup.OleDb.1;Data Source=$Workbook$;Location=&quot;Financial Data&quot;;Extended Properties=&quot;&quot;" command="SELECT * FROM [Financial Data]"/>
  </connection>
  <connection id="7" xr16:uid="{4EC36269-A642-4487-B52D-FAF90D99A426}" keepAlive="1" name="Query - Total Benefit_Bycode99" description="Connection to the 'Total Benefit_Bycode99' query in the workbook." type="5" refreshedVersion="8" background="1" saveData="1">
    <dbPr connection="Provider=Microsoft.Mashup.OleDb.1;Data Source=$Workbook$;Location=&quot;Total Benefit_Bycode99&quot;;Extended Properties=&quot;&quot;" command="SELECT * FROM [Total Benefit_Bycode99]"/>
  </connection>
  <connection id="8" xr16:uid="{9E33EFD6-7709-4C82-B4DA-7C2D5A15F9D1}" keepAlive="1" name="Query - Total Benefit_BySum" description="Connection to the 'Total Benefit_BySum' query in the workbook." type="5" refreshedVersion="0" background="1">
    <dbPr connection="Provider=Microsoft.Mashup.OleDb.1;Data Source=$Workbook$;Location=&quot;Total Benefit_BySum&quot;;Extended Properties=&quot;&quot;" command="SELECT * FROM [Total Benefit_BySum]"/>
  </connection>
  <connection id="9" xr16:uid="{9E4D470A-3064-4BCD-9FFA-6B8090D18FC2}" keepAlive="1" name="Query - Total Community Benefit" description="Connection to the 'Total Community Benefit' query in the workbook." type="5" refreshedVersion="8" background="1" saveData="1">
    <dbPr connection="Provider=Microsoft.Mashup.OleDb.1;Data Source=$Workbook$;Location=&quot;Total Community Benefit&quot;;Extended Properties=&quot;&quot;" command="SELECT * FROM [Total Community Benefit]"/>
  </connection>
</connections>
</file>

<file path=xl/sharedStrings.xml><?xml version="1.0" encoding="utf-8"?>
<sst xmlns="http://schemas.openxmlformats.org/spreadsheetml/2006/main" count="13529" uniqueCount="654">
  <si>
    <t>DIRECT COST($)</t>
  </si>
  <si>
    <t>INDIRECT COST($)</t>
  </si>
  <si>
    <t>HSCRC GRANTS/RATE SUPPORT</t>
  </si>
  <si>
    <t>OTHER OFFSETTING REVENUE($)</t>
  </si>
  <si>
    <t>NET COMMUNITY BENEFIT</t>
  </si>
  <si>
    <t>T99</t>
  </si>
  <si>
    <t>Medicaid Assessments</t>
  </si>
  <si>
    <t>A10</t>
  </si>
  <si>
    <t>Community Health Education</t>
  </si>
  <si>
    <t>A11</t>
  </si>
  <si>
    <t>Support Groups</t>
  </si>
  <si>
    <t>A12</t>
  </si>
  <si>
    <t>Self-Help</t>
  </si>
  <si>
    <t>A20</t>
  </si>
  <si>
    <t>Community-Based Clinical Services</t>
  </si>
  <si>
    <t>A21</t>
  </si>
  <si>
    <t>Screenings</t>
  </si>
  <si>
    <t>A22</t>
  </si>
  <si>
    <t>One-Time/Occasionally Held Clinics</t>
  </si>
  <si>
    <t>A23</t>
  </si>
  <si>
    <t>Clinics for Underinsured and Uninsured</t>
  </si>
  <si>
    <t>A24</t>
  </si>
  <si>
    <t>Mobile Units</t>
  </si>
  <si>
    <t>A30</t>
  </si>
  <si>
    <t>Health Care Support Services</t>
  </si>
  <si>
    <t>A40</t>
  </si>
  <si>
    <t>A41</t>
  </si>
  <si>
    <t>A42</t>
  </si>
  <si>
    <t>A44</t>
  </si>
  <si>
    <t>A99</t>
  </si>
  <si>
    <t>B10</t>
  </si>
  <si>
    <t>Physicians/Medical Students</t>
  </si>
  <si>
    <t>B20</t>
  </si>
  <si>
    <t>Nurses/Nursing Students</t>
  </si>
  <si>
    <t>B30</t>
  </si>
  <si>
    <t>Other Health Professionals</t>
  </si>
  <si>
    <t>B40</t>
  </si>
  <si>
    <t>Scholarships/Funding for Professional Education</t>
  </si>
  <si>
    <t>B50</t>
  </si>
  <si>
    <t>B51</t>
  </si>
  <si>
    <t>B52</t>
  </si>
  <si>
    <t>B99</t>
  </si>
  <si>
    <t>C10</t>
  </si>
  <si>
    <t>PHYSICIAN SUBSIDIES - TOTAL</t>
  </si>
  <si>
    <t>C20</t>
  </si>
  <si>
    <t>C30</t>
  </si>
  <si>
    <t>C40</t>
  </si>
  <si>
    <t>C50</t>
  </si>
  <si>
    <t>C60</t>
  </si>
  <si>
    <t>C70</t>
  </si>
  <si>
    <t>C80</t>
  </si>
  <si>
    <t>C90</t>
  </si>
  <si>
    <t>C91</t>
  </si>
  <si>
    <t>C99</t>
  </si>
  <si>
    <t>D10</t>
  </si>
  <si>
    <t>Clinical Research</t>
  </si>
  <si>
    <t>D20</t>
  </si>
  <si>
    <t>Community Health Research</t>
  </si>
  <si>
    <t>D30</t>
  </si>
  <si>
    <t>D99</t>
  </si>
  <si>
    <t>Cash and In-Kind Contributions</t>
  </si>
  <si>
    <t>E10</t>
  </si>
  <si>
    <t>Cash Donations</t>
  </si>
  <si>
    <t>E20</t>
  </si>
  <si>
    <t>Grants</t>
  </si>
  <si>
    <t>E30</t>
  </si>
  <si>
    <t>In-Kind Donations</t>
  </si>
  <si>
    <t>E40</t>
  </si>
  <si>
    <t>Cost of Fund Raising for Community Programs</t>
  </si>
  <si>
    <t>E99</t>
  </si>
  <si>
    <t>F10</t>
  </si>
  <si>
    <t>Physical Improvements and Housing</t>
  </si>
  <si>
    <t>F20</t>
  </si>
  <si>
    <t>Economic Development</t>
  </si>
  <si>
    <t>F30</t>
  </si>
  <si>
    <t>Community Support</t>
  </si>
  <si>
    <t>F40</t>
  </si>
  <si>
    <t>Environmental Improvements</t>
  </si>
  <si>
    <t>F50</t>
  </si>
  <si>
    <t>Leadership Development/Training for Community Members</t>
  </si>
  <si>
    <t>F60</t>
  </si>
  <si>
    <t>Coalition Building</t>
  </si>
  <si>
    <t>F70</t>
  </si>
  <si>
    <t>Advocacy for Community Health Improvements</t>
  </si>
  <si>
    <t>F80</t>
  </si>
  <si>
    <t>Workforce Development</t>
  </si>
  <si>
    <t>F90</t>
  </si>
  <si>
    <t>F91</t>
  </si>
  <si>
    <t>F99</t>
  </si>
  <si>
    <t>G10</t>
  </si>
  <si>
    <t>Assigned Staff</t>
  </si>
  <si>
    <t>G20</t>
  </si>
  <si>
    <t>Community health/health assets assessments</t>
  </si>
  <si>
    <t>G30</t>
  </si>
  <si>
    <t>G31</t>
  </si>
  <si>
    <t>G99</t>
  </si>
  <si>
    <t>H99</t>
  </si>
  <si>
    <t>Total Charity Care</t>
  </si>
  <si>
    <t>I20</t>
  </si>
  <si>
    <t>Net Patient Service Revenue</t>
  </si>
  <si>
    <t>I30</t>
  </si>
  <si>
    <t>Other Revenue</t>
  </si>
  <si>
    <t>I40</t>
  </si>
  <si>
    <t>Total Revenue</t>
  </si>
  <si>
    <t>S99</t>
  </si>
  <si>
    <t>TOTAL OPERATING EXPENSES</t>
  </si>
  <si>
    <t>I50</t>
  </si>
  <si>
    <t>NET REVENUE (LOSS) FROM OPERATIONS</t>
  </si>
  <si>
    <t>I60</t>
  </si>
  <si>
    <t>NON-OPERATING GAINS (LOSSES)</t>
  </si>
  <si>
    <t>I70</t>
  </si>
  <si>
    <t>NET REVENUE (LOSS)</t>
  </si>
  <si>
    <t>J10</t>
  </si>
  <si>
    <t>Community Services</t>
  </si>
  <si>
    <t>J20</t>
  </si>
  <si>
    <t>Community Building</t>
  </si>
  <si>
    <t>J99</t>
  </si>
  <si>
    <t>TOTAL HOSPITAL COMMUNITY BENEFIT</t>
  </si>
  <si>
    <t>Community Health Services</t>
  </si>
  <si>
    <t>Health Professions Education</t>
  </si>
  <si>
    <t>Mission Driven Health Care Services</t>
  </si>
  <si>
    <t>Research</t>
  </si>
  <si>
    <t>Financial Contributions</t>
  </si>
  <si>
    <t>Community Building Activities</t>
  </si>
  <si>
    <t>Community Benefit Operations</t>
  </si>
  <si>
    <t>Charity Care</t>
  </si>
  <si>
    <t>N/A</t>
  </si>
  <si>
    <t>Foundation Funded Community Benefit</t>
  </si>
  <si>
    <t>K99</t>
  </si>
  <si>
    <t>Other Resources</t>
  </si>
  <si>
    <t>Other</t>
  </si>
  <si>
    <t>MedStar Franklin Square Medical Center</t>
  </si>
  <si>
    <t>MedStar Union Memorial Hospital</t>
  </si>
  <si>
    <t>Meritus Medical Center</t>
  </si>
  <si>
    <t>The Medication Assistance Center</t>
  </si>
  <si>
    <t>UM Capital Region Health</t>
  </si>
  <si>
    <t>Holy Cross Hospital</t>
  </si>
  <si>
    <t>Emergency and Trauma Services</t>
  </si>
  <si>
    <t>Mercy Medical Center</t>
  </si>
  <si>
    <t>Charity Prescription</t>
  </si>
  <si>
    <t>SBIRT Program</t>
  </si>
  <si>
    <t>Healthcare for the Homeless</t>
  </si>
  <si>
    <t>Forensic Nurse Examiner</t>
  </si>
  <si>
    <t>Detox Program</t>
  </si>
  <si>
    <t>Dental Clinic Services</t>
  </si>
  <si>
    <t>The Johns Hopkins Hospital</t>
  </si>
  <si>
    <t>Hispanic Grant Clinic</t>
  </si>
  <si>
    <t>Urban Health Institute</t>
  </si>
  <si>
    <t>Office Expense</t>
  </si>
  <si>
    <t>Ascension Saint Agnes</t>
  </si>
  <si>
    <t>21-0011</t>
  </si>
  <si>
    <t>Palliative Care</t>
  </si>
  <si>
    <t>Community Care Center</t>
  </si>
  <si>
    <t>Primary Care Clinic on campus in West Baltimore</t>
  </si>
  <si>
    <t>Health Care Access Maryland Care Management Program</t>
  </si>
  <si>
    <t>Adventist Medical Group</t>
  </si>
  <si>
    <t>Software Supporting Community Benefit Operations</t>
  </si>
  <si>
    <t>GARRETT REGIONAL MEDICAL CENTER</t>
  </si>
  <si>
    <t>21-0017</t>
  </si>
  <si>
    <t>Indigent Drug Program</t>
  </si>
  <si>
    <t>SPGC Miller</t>
  </si>
  <si>
    <t>SPGC Kaiser</t>
  </si>
  <si>
    <t>TidalHealth Peninsula Regional</t>
  </si>
  <si>
    <t>Trauma On-Call</t>
  </si>
  <si>
    <t>Suburban Hospital</t>
  </si>
  <si>
    <t>21-022</t>
  </si>
  <si>
    <t>Other Health Professionals - Pharmacy &amp; Radiology</t>
  </si>
  <si>
    <t>Readmissions Prevention Program</t>
  </si>
  <si>
    <t>Hospital Outpatient Services</t>
  </si>
  <si>
    <t>Hospital ID</t>
  </si>
  <si>
    <t>Hospital Name</t>
  </si>
  <si>
    <t>Total</t>
  </si>
  <si>
    <t>Community Benefit Category</t>
  </si>
  <si>
    <t>A</t>
  </si>
  <si>
    <t>B</t>
  </si>
  <si>
    <t>C</t>
  </si>
  <si>
    <t>D</t>
  </si>
  <si>
    <t>E</t>
  </si>
  <si>
    <t>F</t>
  </si>
  <si>
    <t>G</t>
  </si>
  <si>
    <t>H</t>
  </si>
  <si>
    <t>J</t>
  </si>
  <si>
    <t>Medicaid Cost</t>
  </si>
  <si>
    <t>T</t>
  </si>
  <si>
    <t>Section Code</t>
  </si>
  <si>
    <t>21-0001</t>
  </si>
  <si>
    <t>Meritus Urgent Care</t>
  </si>
  <si>
    <t>MMG Physician Practices</t>
  </si>
  <si>
    <t>Level III Trauma Program</t>
  </si>
  <si>
    <t>UM Harford Memorial Hospital</t>
  </si>
  <si>
    <t>Communiity Health Services - Other</t>
  </si>
  <si>
    <t xml:space="preserve">Personal Care/Food Pantry Community Building </t>
  </si>
  <si>
    <t>Sinai Hospital</t>
  </si>
  <si>
    <t>Medstar Montgomey Medical Center</t>
  </si>
  <si>
    <t xml:space="preserve">Other Resources </t>
  </si>
  <si>
    <t>Anne Arundel Medical Center</t>
  </si>
  <si>
    <t>Pharmacy Assistance Program</t>
  </si>
  <si>
    <t>Recruitment</t>
  </si>
  <si>
    <t>UPMC Western Maryland</t>
  </si>
  <si>
    <t>Mt. Washington Pediatric Hospital</t>
  </si>
  <si>
    <t>5034</t>
  </si>
  <si>
    <t>Weigh Smart Program</t>
  </si>
  <si>
    <t>Sheppard &amp; Enoch Pratt Hospital</t>
  </si>
  <si>
    <t>Free Discharge Medications</t>
  </si>
  <si>
    <t>Enrollment for Entitlements</t>
  </si>
  <si>
    <t>Free Transportation for Clinical Services</t>
  </si>
  <si>
    <t>Professional Education</t>
  </si>
  <si>
    <t>Life Space Crisis Intervention Program</t>
  </si>
  <si>
    <t>Crisis Walk In Clinic (CWIC)</t>
  </si>
  <si>
    <t>Social Workers</t>
  </si>
  <si>
    <t>Medstar St Mary's Hospital</t>
  </si>
  <si>
    <t>Other resources</t>
  </si>
  <si>
    <t>Johns Hopkins Bayview Medical Center</t>
  </si>
  <si>
    <t>Community Service Activities</t>
  </si>
  <si>
    <t>Shore Regional Health Memorial Chester River</t>
  </si>
  <si>
    <t>Antithrombosis Clinic</t>
  </si>
  <si>
    <t>ChristianaCare, Union Hospital</t>
  </si>
  <si>
    <t>Carroll Hospital</t>
  </si>
  <si>
    <t>21-0033</t>
  </si>
  <si>
    <t>MedStar Harbor Hospital</t>
  </si>
  <si>
    <t>University Of Maryland Charles Regional Medical Center</t>
  </si>
  <si>
    <t>Social &amp; Environmental Improvement Activities</t>
  </si>
  <si>
    <t>Mobile Integrated Health</t>
  </si>
  <si>
    <t>Shore Regional Health Memorial Hospital at Easton</t>
  </si>
  <si>
    <t>Life saving ALS medication to community ambulance services</t>
  </si>
  <si>
    <t>CalvertHealth Medical Center</t>
  </si>
  <si>
    <t>OUTPATIENT PT &amp; OT REHABILITATION SERVICES</t>
  </si>
  <si>
    <t>EMERGENCY PSYCHIATRIC AND ASSAULT SERVICES</t>
  </si>
  <si>
    <t>GYN-ONCOLOGY/SURGICAL ONCOLOGY CLINIC</t>
  </si>
  <si>
    <t>Northwest Hospital</t>
  </si>
  <si>
    <t>University of Maryland Baltimore Washington Medical Center</t>
  </si>
  <si>
    <t>Greater Baltimore Medical Center</t>
  </si>
  <si>
    <t>Child Life Specialist</t>
  </si>
  <si>
    <t>C85</t>
  </si>
  <si>
    <t>Collaborative care model (CoCM)</t>
  </si>
  <si>
    <t>TidalHealth McCready Pavillion</t>
  </si>
  <si>
    <t>McCready Care-A-Van</t>
  </si>
  <si>
    <t>Howard County General Hospital</t>
  </si>
  <si>
    <t>21-0048</t>
  </si>
  <si>
    <t>Mission Driven Services - Physician Subsidies - ED On-Call</t>
  </si>
  <si>
    <t>Mission Driven Services- Physician Subsidies - Psych ED/IP coverage</t>
  </si>
  <si>
    <t>Mission Driven Services - Physician Subsidies - Interventional Cardiology On-Call</t>
  </si>
  <si>
    <t>Mission Driven Services - Physician Subsidies - Anesthesia On-Call</t>
  </si>
  <si>
    <t>Mission Driven Services- Physician Subsidies -  OB/GYN (ED &amp; IP Coverage)</t>
  </si>
  <si>
    <t>Mission Driven Services- Physician Subsidies -  Cardiology On-Call</t>
  </si>
  <si>
    <t>Missen Driven Services - Vascular Mission Support</t>
  </si>
  <si>
    <t>Missen Driven Services - Way Station Program</t>
  </si>
  <si>
    <t>Mission Driven Services- Physician Subsidies -  Hospitalist (Intern &amp; Resident)</t>
  </si>
  <si>
    <t>UM Upper Chesapeake Medical Center</t>
  </si>
  <si>
    <t>Doctors Community Medical Center</t>
  </si>
  <si>
    <t>MedStar Good Samaritan Hospital</t>
  </si>
  <si>
    <t>Clinically Integrated Network</t>
  </si>
  <si>
    <t>Fundraising Support</t>
  </si>
  <si>
    <t>University of Maryland Rehabilitation &amp; Orthopaedic Institute</t>
  </si>
  <si>
    <t>Dental Clinic</t>
  </si>
  <si>
    <t>Wheelchair Basketball Clinic</t>
  </si>
  <si>
    <t>Wheelchair Rugby Clinic</t>
  </si>
  <si>
    <t>Atlantic General Hospital</t>
  </si>
  <si>
    <t>MedStar Southern Maryland Hospital Center</t>
  </si>
  <si>
    <t>University of Maryland St. Joseph Medical Center</t>
  </si>
  <si>
    <t>21-0063</t>
  </si>
  <si>
    <t>Food Security</t>
  </si>
  <si>
    <t>Cristo Rey Internship Program</t>
  </si>
  <si>
    <t>Levindale Hebrew and Geriatric Center and Hospital</t>
  </si>
  <si>
    <t>Holy Cross Germantown Hospital</t>
  </si>
  <si>
    <t>GENERAL INFORMATION</t>
  </si>
  <si>
    <t>Hospital Name:</t>
  </si>
  <si>
    <t>HSCRC Hospital ID #:</t>
  </si>
  <si>
    <t># of Employees:</t>
  </si>
  <si>
    <t>Contact Person:</t>
  </si>
  <si>
    <t>Allen Twigg</t>
  </si>
  <si>
    <t>Contact Number:</t>
  </si>
  <si>
    <t>301-790-8263</t>
  </si>
  <si>
    <t>Contact Email:</t>
  </si>
  <si>
    <t>allen.twigg@meritushealth.com</t>
  </si>
  <si>
    <t>UNREIMBURSED MEDICAID COST</t>
  </si>
  <si>
    <t>T00</t>
  </si>
  <si>
    <t>Medicaid Costs</t>
  </si>
  <si>
    <t>COMMUNITY BENEFIT ACTIVITES</t>
  </si>
  <si>
    <t>A00.</t>
  </si>
  <si>
    <t>COMMUNITY HEALTH SERVICES</t>
  </si>
  <si>
    <t>Total Community Health Services</t>
  </si>
  <si>
    <t>TOTAL</t>
  </si>
  <si>
    <t>B00</t>
  </si>
  <si>
    <t>HEALTH PROFESSIONS EDUCATION</t>
  </si>
  <si>
    <t>B53</t>
  </si>
  <si>
    <t>Total Health Professions Education</t>
  </si>
  <si>
    <t>C00</t>
  </si>
  <si>
    <t>MISSION DRIVEN HEALTH SERVICES (please list)</t>
  </si>
  <si>
    <t>Hospice Voluntary Write-Offs (Hospice of Washington County)</t>
  </si>
  <si>
    <t>Total Mission Driven Health Services</t>
  </si>
  <si>
    <t>D00</t>
  </si>
  <si>
    <t>RESEARCH</t>
  </si>
  <si>
    <t>D31</t>
  </si>
  <si>
    <t>D32</t>
  </si>
  <si>
    <t>Total Research</t>
  </si>
  <si>
    <t>E00</t>
  </si>
  <si>
    <t>Total Cash and In-Kind Contributions</t>
  </si>
  <si>
    <t>F00</t>
  </si>
  <si>
    <t>COMMUNITY BUILDING ACTIVITIES</t>
  </si>
  <si>
    <t>F92</t>
  </si>
  <si>
    <t>Total Community Building Activities</t>
  </si>
  <si>
    <t>G00</t>
  </si>
  <si>
    <t>COMMUNITY BENEFIT OPERATIONS</t>
  </si>
  <si>
    <t>G32</t>
  </si>
  <si>
    <t>Total Community Benefit Operations</t>
  </si>
  <si>
    <t>H00</t>
  </si>
  <si>
    <t>CHARITY CARE (report total and rate support off-set)</t>
  </si>
  <si>
    <t>HSCRC RATE SUPPORT</t>
  </si>
  <si>
    <t>TOTAL ($)</t>
  </si>
  <si>
    <t>FINANCIAL DATA</t>
  </si>
  <si>
    <t>I10</t>
  </si>
  <si>
    <t>INDIRECT COST RATIO</t>
  </si>
  <si>
    <t>Hospital-based</t>
  </si>
  <si>
    <t>Community-based</t>
  </si>
  <si>
    <t>I00</t>
  </si>
  <si>
    <t>OPERATING REVENUE</t>
  </si>
  <si>
    <t>J00</t>
  </si>
  <si>
    <t>FOUNDATION COMMUNITY BENEFIT</t>
  </si>
  <si>
    <t>J30</t>
  </si>
  <si>
    <t>J31</t>
  </si>
  <si>
    <t>J32</t>
  </si>
  <si>
    <t>TOTAL FOUNDATION COMMUNITY BENEFIT</t>
  </si>
  <si>
    <t>K00</t>
  </si>
  <si>
    <t>U99</t>
  </si>
  <si>
    <t>% OF OPERATING EXPENSES</t>
  </si>
  <si>
    <t>V99</t>
  </si>
  <si>
    <t>% of NET REVENUE</t>
  </si>
  <si>
    <t>A43</t>
  </si>
  <si>
    <t>301-357-6125</t>
  </si>
  <si>
    <t>Kimberley McBride</t>
  </si>
  <si>
    <t>301-754-7149</t>
  </si>
  <si>
    <t>mcbrik@holycrosshealth.org</t>
  </si>
  <si>
    <t>Elinor Petrocelli</t>
  </si>
  <si>
    <t>410-332-9865</t>
  </si>
  <si>
    <t>epetrocelli@mdmercy.com</t>
  </si>
  <si>
    <t>0009</t>
  </si>
  <si>
    <t>Sharon Tiebert-Maddox</t>
  </si>
  <si>
    <t>443-997-5999</t>
  </si>
  <si>
    <t>tiebert@jhu.edu</t>
  </si>
  <si>
    <t xml:space="preserve">Kathleen McGrath </t>
  </si>
  <si>
    <t>410 822 1000  x 5885</t>
  </si>
  <si>
    <t xml:space="preserve">kfmcgrath@umm.edu </t>
  </si>
  <si>
    <t>Mitch Lomax</t>
  </si>
  <si>
    <t>667-234-2926</t>
  </si>
  <si>
    <t>mlomax@ascension.org</t>
  </si>
  <si>
    <t>Julie Sessa</t>
  </si>
  <si>
    <t>410-601-7238</t>
  </si>
  <si>
    <t>jsessa@lifebridgehealth.org</t>
  </si>
  <si>
    <t>Beth Kelly</t>
  </si>
  <si>
    <t> </t>
  </si>
  <si>
    <t xml:space="preserve">410-864-9249 </t>
  </si>
  <si>
    <t>Beth.E.Kelly@medstar.net</t>
  </si>
  <si>
    <t>Jacqueline Pourahmadi</t>
  </si>
  <si>
    <t>(301) 315-3271</t>
  </si>
  <si>
    <t>Karen Ackerman</t>
  </si>
  <si>
    <t>(301)533-4257</t>
  </si>
  <si>
    <t>(410) 864-9249</t>
  </si>
  <si>
    <t>Michelle Roes</t>
  </si>
  <si>
    <t>410-543-4894</t>
  </si>
  <si>
    <t>michelle.roes@tidalhealth.org</t>
  </si>
  <si>
    <t>Monique Sanfuentes</t>
  </si>
  <si>
    <t>301-896-3572</t>
  </si>
  <si>
    <t>Assigned Staff/Senior Leadership</t>
  </si>
  <si>
    <t>Scott Perrin</t>
  </si>
  <si>
    <t>240-964-8062</t>
  </si>
  <si>
    <t>perrinsm@upmc.edu</t>
  </si>
  <si>
    <t>410-864-9249</t>
  </si>
  <si>
    <t>0029</t>
  </si>
  <si>
    <t>Patricia Carroll or Kim Moeller</t>
  </si>
  <si>
    <t>410-550-0289 or 410-550-1342</t>
  </si>
  <si>
    <t>pcarroll@jhmi.edu or kmoelle@jhmi.edu</t>
  </si>
  <si>
    <t>Katie Coombes</t>
  </si>
  <si>
    <t>katie.w.coombes@christianacare.org</t>
  </si>
  <si>
    <t>Jim Clague</t>
  </si>
  <si>
    <t>301-609-5154</t>
  </si>
  <si>
    <t>jclague1@umm.edu</t>
  </si>
  <si>
    <t>Community Equipment</t>
  </si>
  <si>
    <t>Catherine Njoka</t>
  </si>
  <si>
    <t>cnjoka@umm.edu</t>
  </si>
  <si>
    <t>Mary Golway</t>
  </si>
  <si>
    <t>410-535-8134</t>
  </si>
  <si>
    <t xml:space="preserve">mary.golway@calverthealthmed.org </t>
  </si>
  <si>
    <t>Al Pietsch</t>
  </si>
  <si>
    <t>410-787-4160</t>
  </si>
  <si>
    <t>Al.Pietsch@umm.edu</t>
  </si>
  <si>
    <t>Carl Prazenica</t>
  </si>
  <si>
    <t>443-846-0353</t>
  </si>
  <si>
    <t>cprazenica@gbmc.org</t>
  </si>
  <si>
    <t>jpourahm@adventisthealthcare.com</t>
  </si>
  <si>
    <t>Bruce Todd</t>
  </si>
  <si>
    <t>410-641-9095</t>
  </si>
  <si>
    <t>mtodd@atlanticgeneral.org</t>
  </si>
  <si>
    <t>Jsessa@lifebridgehealth.org</t>
  </si>
  <si>
    <t>n/a</t>
  </si>
  <si>
    <t>410-578-5065</t>
  </si>
  <si>
    <t>Lead Clinic</t>
  </si>
  <si>
    <t>Sabrina Grega</t>
  </si>
  <si>
    <t>sabrina.grega@sheppardpratt.org</t>
  </si>
  <si>
    <t>J. Kent McNew Family Medical Center</t>
  </si>
  <si>
    <t>21-00005</t>
  </si>
  <si>
    <t>Adventist Rehabilitation Hospital of Maryland, Inc.</t>
  </si>
  <si>
    <t>Hospital Owned Practices</t>
  </si>
  <si>
    <t>Forensic Nursing Program</t>
  </si>
  <si>
    <t>MMC School Programs</t>
  </si>
  <si>
    <t>UMMC Downtown Campus</t>
  </si>
  <si>
    <t xml:space="preserve">Michael Rosenbaum </t>
  </si>
  <si>
    <t>mrosenbaum@umm.edu</t>
  </si>
  <si>
    <t>Food Access Programs</t>
  </si>
  <si>
    <t xml:space="preserve">Violence Prevention Programs </t>
  </si>
  <si>
    <t>Blood Drives</t>
  </si>
  <si>
    <t xml:space="preserve">Maternal Fetal Health Programs </t>
  </si>
  <si>
    <t xml:space="preserve">UMMS Oversight </t>
  </si>
  <si>
    <t>Sabra ( Wilson) Jones</t>
  </si>
  <si>
    <t>sabra.jones@umm.edu</t>
  </si>
  <si>
    <t xml:space="preserve">Cash Donations </t>
  </si>
  <si>
    <t>Socical and Environmental Improvement Act</t>
  </si>
  <si>
    <t>FREDERICK HEALTH HOSPITAL, INC</t>
  </si>
  <si>
    <t>2,580</t>
  </si>
  <si>
    <t>JAMES DEVLIN</t>
  </si>
  <si>
    <t>240-566-3781</t>
  </si>
  <si>
    <t>JDEVLIN@FREDERICK.HEALTH</t>
  </si>
  <si>
    <t>Losses incurrecd at Medical Group for Hospital based expenses</t>
  </si>
  <si>
    <t>Subsidies to Frederick Health Medical Group for Physician Practice losses</t>
  </si>
  <si>
    <t>Steven Bowman</t>
  </si>
  <si>
    <t>443 643-3345</t>
  </si>
  <si>
    <t>sbowman@umm.edu</t>
  </si>
  <si>
    <t>UPPER CHESAPEAKE EMERGENCY MEDICINE PHYSICIANS, LLC</t>
  </si>
  <si>
    <t>TEAM ANESTHESIA, LLC</t>
  </si>
  <si>
    <t>UMD UPPER CHESAPEAKE ADULT HOSPITALISTS</t>
  </si>
  <si>
    <t>UMD UPPER CHESAPEAKE PEDIATRIC HOSPITALISTS</t>
  </si>
  <si>
    <t>UMD UPPER CHESAPEAKE CRITICAL CARE ASSOCIATES</t>
  </si>
  <si>
    <t>UMD UPPER CHESAPEAKE SURGICAL FIRST ASSIST</t>
  </si>
  <si>
    <t>Community Outreach/Education</t>
  </si>
  <si>
    <t>Community Health Services Other</t>
  </si>
  <si>
    <t>Other Research</t>
  </si>
  <si>
    <t>FY23 REVISED 4/10/2024</t>
  </si>
  <si>
    <t>Social and Environmental Improvement</t>
  </si>
  <si>
    <t>Philanthropy</t>
  </si>
  <si>
    <t>Adventist Healthcare White Oak Medical Center</t>
  </si>
  <si>
    <t>Preceptor Incentive/Compensation</t>
  </si>
  <si>
    <t>COVID-19 Alternative Care Site</t>
  </si>
  <si>
    <t>karen.ackerman@wvumedicine.org</t>
  </si>
  <si>
    <t>REPORTING FOR THE TIME FRAME 7/1/22 - 6/30/23 requested per Laura Spicer lspicer@hilltop.umbc.edu email 12/21/23.</t>
  </si>
  <si>
    <t>Report due 1/31/24, extension granted to 2/29/24 per Laura Spicer email 1/23/24.</t>
  </si>
  <si>
    <t>SPGC 8010 Hospitalists</t>
  </si>
  <si>
    <t>SPGC 8022 Neuro Behavioral Health</t>
  </si>
  <si>
    <t>SPGC 8040 Family Medicine</t>
  </si>
  <si>
    <t>SPGC 8073 Medicine Pulmonary</t>
  </si>
  <si>
    <t>SPGC 8102 Neuro Pain Mgmt Clinic</t>
  </si>
  <si>
    <t xml:space="preserve">SPGC 8120 OBGYN </t>
  </si>
  <si>
    <t>SPGC 8240 Surgery</t>
  </si>
  <si>
    <t>SPGC 8270 Clinic Garrett College</t>
  </si>
  <si>
    <t>SPGC 8271 Wound Center</t>
  </si>
  <si>
    <t>C92</t>
  </si>
  <si>
    <t>SPGC 8450 Cardiology</t>
  </si>
  <si>
    <t>C93</t>
  </si>
  <si>
    <t>SPGC 8683 Family Medicine Grantsville</t>
  </si>
  <si>
    <t>C94</t>
  </si>
  <si>
    <t>C95</t>
  </si>
  <si>
    <t>C96</t>
  </si>
  <si>
    <t>FY23</t>
  </si>
  <si>
    <t xml:space="preserve">Beth Kelly </t>
  </si>
  <si>
    <t>Community Wellness Program</t>
  </si>
  <si>
    <t>msanfue1@jhmi.edu</t>
  </si>
  <si>
    <t>HeartWell</t>
  </si>
  <si>
    <t xml:space="preserve">Population Health Improvement </t>
  </si>
  <si>
    <t>Dedicated time spent on Community Benefit operations</t>
  </si>
  <si>
    <t>Temi Oshiyoye</t>
  </si>
  <si>
    <t>toshiyoye@luminishealth.org</t>
  </si>
  <si>
    <t>Physician Recruitment</t>
  </si>
  <si>
    <t>Substance Abuse Treatment/Prevention (Pathways)</t>
  </si>
  <si>
    <t xml:space="preserve">Diagnostic Outreach and Programs </t>
  </si>
  <si>
    <t>Subsidized Health Services</t>
  </si>
  <si>
    <t>.</t>
  </si>
  <si>
    <t>Prescriptions at Discharge</t>
  </si>
  <si>
    <t>302-428-6591</t>
  </si>
  <si>
    <t>Social and Environmnetal Improvement Activities</t>
  </si>
  <si>
    <t>UMMC Midtown Campus</t>
  </si>
  <si>
    <t>Diabetes Program</t>
  </si>
  <si>
    <t>UMMC CHWs</t>
  </si>
  <si>
    <t>Community Engagement Activities</t>
  </si>
  <si>
    <t xml:space="preserve">CalvertHealth Medical Center </t>
  </si>
  <si>
    <t>SPINE CLINIC FOR MEDICAL ASSISTANCE AND UNISURED</t>
  </si>
  <si>
    <t xml:space="preserve">Oncology Transport/Survisorship/Social Work Services </t>
  </si>
  <si>
    <t>B31</t>
  </si>
  <si>
    <t>Sue Manning</t>
  </si>
  <si>
    <t>410-720-8797</t>
  </si>
  <si>
    <t>smanni20@jhu.edu</t>
  </si>
  <si>
    <t>Missen Driven Services - Infusion Center</t>
  </si>
  <si>
    <t>Missen Driven Services - Breast Center</t>
  </si>
  <si>
    <t>443-481-5364</t>
  </si>
  <si>
    <t>Mission Driven Health Services</t>
  </si>
  <si>
    <t>Diagnostic Outreach and Program</t>
  </si>
  <si>
    <t xml:space="preserve">Oncology </t>
  </si>
  <si>
    <t>Behavioral Health</t>
  </si>
  <si>
    <t>Adventist Healthcare Shady Grove Medical Center</t>
  </si>
  <si>
    <t>Forensic Medical Unit</t>
  </si>
  <si>
    <t>Manor House - Assistant Living</t>
  </si>
  <si>
    <t>Julie Nemens</t>
  </si>
  <si>
    <t>410-448-6741</t>
  </si>
  <si>
    <t>julie.nemens@umm.edu</t>
  </si>
  <si>
    <t>Watch Groups (FPAC and PFAC)</t>
  </si>
  <si>
    <t>Adventist Healthcare Fort Washington Medical Center, Inc.</t>
  </si>
  <si>
    <t>beth.e.kelly@medstar.net</t>
  </si>
  <si>
    <t>Renay Tyler</t>
  </si>
  <si>
    <t>410-337-4806</t>
  </si>
  <si>
    <t>renaytyler@umm.edu</t>
  </si>
  <si>
    <t>Women's and Children's Health Services</t>
  </si>
  <si>
    <t>Theraputic Recreation</t>
  </si>
  <si>
    <t>Software Support for Community benefit Operations</t>
  </si>
  <si>
    <t>679</t>
  </si>
  <si>
    <t>Tamara EnglandWilson</t>
  </si>
  <si>
    <t>Tamara.EnglandWilson@MWPH.ORG</t>
  </si>
  <si>
    <t>410-938-3152</t>
  </si>
  <si>
    <t>Positive Behavioral Interventions</t>
  </si>
  <si>
    <t>Therapy Referal Service/Care Navigation Line</t>
  </si>
  <si>
    <t>toshiyoye@luminishealt.org</t>
  </si>
  <si>
    <t>Hospital</t>
  </si>
  <si>
    <t>Total Hospital Operating Expense</t>
  </si>
  <si>
    <t>Total CB as % of Total Operating Expense</t>
  </si>
  <si>
    <t>Charity Care Amount Reported in Financial Report Submission</t>
  </si>
  <si>
    <t>210002 &amp; 218992</t>
  </si>
  <si>
    <t>Univ. of Maryland Medical Center</t>
  </si>
  <si>
    <t>210003 &amp; 210055</t>
  </si>
  <si>
    <t>Univ. of Maryland Capital Region Medical Center</t>
  </si>
  <si>
    <t>Frederick Memorial Hospital</t>
  </si>
  <si>
    <t>Univ. of Maryland Harford Memorial Hospital</t>
  </si>
  <si>
    <t>Mercy Medical Center, Inc.</t>
  </si>
  <si>
    <t>Ascension Saint Agnes Hospital</t>
  </si>
  <si>
    <t>Sinai Hospital of Baltimore</t>
  </si>
  <si>
    <t>MedStar Franklin Square Hospital</t>
  </si>
  <si>
    <t>Adventist White Oak Hospital</t>
  </si>
  <si>
    <t>Garrett Regional Hospital</t>
  </si>
  <si>
    <t>MedStar Montgomery General Hospital</t>
  </si>
  <si>
    <t>TidalHealth Peninsula Regional Medical Center</t>
  </si>
  <si>
    <t>Anne Arundel General Hospital</t>
  </si>
  <si>
    <t>UPMC Western Maryland Hospital</t>
  </si>
  <si>
    <t>Johns Hopkins Bayview Med. Center</t>
  </si>
  <si>
    <t>Univ. of Maryland Shore Medical Center at Chestertown</t>
  </si>
  <si>
    <t>Carroll Hospital Center</t>
  </si>
  <si>
    <t>MedStar Harbor Hospital Center</t>
  </si>
  <si>
    <t>Univ. of Maryland Charles Regional Medical Center</t>
  </si>
  <si>
    <t>Univ. of Maryland Shore Medical Center at Easton</t>
  </si>
  <si>
    <t>Univ. of Maryland Medical Center Midtown Campus</t>
  </si>
  <si>
    <t>Univ. of Maryland Baltimore Washington Medical Center</t>
  </si>
  <si>
    <t>Doctors Community Hospital</t>
  </si>
  <si>
    <t>Adventist Shady Grove Medical Center</t>
  </si>
  <si>
    <t>Univ. of Maryland Rehabilitation &amp; Orthopaedic Institute</t>
  </si>
  <si>
    <t>Adventist Fort Washington Medical Center</t>
  </si>
  <si>
    <t>MedStar Southern Maryland Hospital</t>
  </si>
  <si>
    <t>Univ. of Maryland St. Josephs Medical Center</t>
  </si>
  <si>
    <t>Levindale Hebrew Geriatric Center &amp; Hospital</t>
  </si>
  <si>
    <t>Adventist Rehabilitation</t>
  </si>
  <si>
    <t>Averages, All Hospitals</t>
  </si>
  <si>
    <t>Direct Medical Education (DME)</t>
  </si>
  <si>
    <t>Nurse Support Program I (NSPI)</t>
  </si>
  <si>
    <t>NSPII</t>
  </si>
  <si>
    <t>Total Rate Support for Education</t>
  </si>
  <si>
    <t>UM Capital Region</t>
  </si>
  <si>
    <t>St. Agnes Hospital</t>
  </si>
  <si>
    <t>Garrett County Memorial Hospital</t>
  </si>
  <si>
    <t>Sheppard Pratt</t>
  </si>
  <si>
    <t>J Kent McNew Family Medical Center</t>
  </si>
  <si>
    <t>Charts based on All Hospitals</t>
  </si>
  <si>
    <t>Category</t>
  </si>
  <si>
    <t>Percent of Total CB Expenditures</t>
  </si>
  <si>
    <t>Percent of Total CB Expenditures w/o Rate Support</t>
  </si>
  <si>
    <t>Unreimbursed Medicaid Cost</t>
  </si>
  <si>
    <t>Fiscal Year</t>
  </si>
  <si>
    <t>DME</t>
  </si>
  <si>
    <t>NSP (1)</t>
  </si>
  <si>
    <t>NSP II</t>
  </si>
  <si>
    <t>Regional Partnership Catalyst Grant</t>
  </si>
  <si>
    <t>Total Rate Support</t>
  </si>
  <si>
    <t>CB Expense</t>
  </si>
  <si>
    <t>CB Expense Less Rate Support</t>
  </si>
  <si>
    <t>Total Operating Expenses</t>
  </si>
  <si>
    <t>Net Community Benefit</t>
  </si>
  <si>
    <t>Net Benefit less rate support</t>
  </si>
  <si>
    <t>% of Operating Expense</t>
  </si>
  <si>
    <t>% of Operating Expense less Rate Support</t>
  </si>
  <si>
    <t>Total operating Expense</t>
  </si>
  <si>
    <t>Total Community Benefit Expense Less Hospital-reported Rate Support</t>
  </si>
  <si>
    <t>Net Community Benefit Expense</t>
  </si>
  <si>
    <t>Net Community Benefit Expense Less Hospital-reported Rate Support</t>
  </si>
  <si>
    <t>Foundation</t>
  </si>
  <si>
    <t>Hospital Number</t>
  </si>
  <si>
    <t>NSP I</t>
  </si>
  <si>
    <t>Regional Partnership Catalyst Grant Program</t>
  </si>
  <si>
    <t xml:space="preserve">Charity Care </t>
  </si>
  <si>
    <t>HSCRC GRANTS/RATE SUPPORT ($)</t>
  </si>
  <si>
    <t>Other Offsetting Revenue ($)</t>
  </si>
  <si>
    <t>Net Community Benefit W/Indirect Cost ($)</t>
  </si>
  <si>
    <t>Net Community Benefit W/O Indirect Cost ($)</t>
  </si>
  <si>
    <t>Direct Cost ($)</t>
  </si>
  <si>
    <t>Indirect Cost ($)</t>
  </si>
  <si>
    <t>B00.</t>
  </si>
  <si>
    <t>Totals</t>
  </si>
  <si>
    <t>C00.</t>
  </si>
  <si>
    <t>MISSION DRIVEN HEALTH SERVICES</t>
  </si>
  <si>
    <t>D00.</t>
  </si>
  <si>
    <t>E00.</t>
  </si>
  <si>
    <t>CASH AND IN-KIND CONTRIBUTIONS</t>
  </si>
  <si>
    <t>F00.</t>
  </si>
  <si>
    <t>G00.</t>
  </si>
  <si>
    <t>Community Health/Health Assets Assessments</t>
  </si>
  <si>
    <t>H00.</t>
  </si>
  <si>
    <t>CHARITY CARE (report total only)</t>
  </si>
  <si>
    <t>J00.</t>
  </si>
  <si>
    <t>K00.</t>
  </si>
  <si>
    <t>TOTAL OPERATING EXPENSE</t>
  </si>
  <si>
    <t>% OF OPERATING EXPENSES W/IC</t>
  </si>
  <si>
    <t>% OF OPERATING EXPENSES W/O IC</t>
  </si>
  <si>
    <t>Attachment III - Aggregated Hospital CBR Data FY2023 - Including Specialty Hospitals</t>
  </si>
  <si>
    <t>Lifebridge Northwest Hospital Center</t>
  </si>
  <si>
    <t xml:space="preserve">Total Net CB minus Charity Care, DME, NSPI, NSPII, &amp; Catalyst Grants in Rates </t>
  </si>
  <si>
    <t>Total Net CB (minus Charity Care, DME, NSPI, NSPII, &amp; Catalyst Grants in Rates) as % of Operating Expense</t>
  </si>
  <si>
    <t>MedStar St. Mary's Hospital</t>
  </si>
  <si>
    <t>FY 2023 Rate Support for Direct Medical Education and the Nurse Support Program</t>
  </si>
  <si>
    <t>FY 2023 Rate Support for Charity Care</t>
  </si>
  <si>
    <t>Table I FY2023 All Hospitals Community Benefit Expenditures</t>
  </si>
  <si>
    <t>FY 2023 Rate Support for Direct Medical Education, Nurse Support Program, Regional Partnership Catalyst Grant Program, and Charity Care</t>
  </si>
  <si>
    <t>FY 2023 Community Benefit Analysis, by Hospital</t>
  </si>
  <si>
    <t>Total, All Hospitals</t>
  </si>
  <si>
    <t xml:space="preserve">Total Net Community Benefit Expense </t>
  </si>
  <si>
    <t>FY2013 - FY2023 - Rate Support - for all hospitals</t>
  </si>
  <si>
    <t>FY2013-FY2023 - Net expense with &amp; without rate support</t>
  </si>
  <si>
    <t>Net Community Benefit with Indirect Cost</t>
  </si>
  <si>
    <t>Physicians and Medical Students</t>
  </si>
  <si>
    <t>Nurses and Nursing Students</t>
  </si>
  <si>
    <t>Scholarships and Funding for Professional Education</t>
  </si>
  <si>
    <t xml:space="preserve">Total  </t>
  </si>
  <si>
    <t>Health Professions Education Activities and Costs, FY 2023</t>
  </si>
  <si>
    <t xml:space="preserve">Total </t>
  </si>
  <si>
    <t>Community Health Services Activities and Costs, FY 2023</t>
  </si>
  <si>
    <t>FY 2023 Amount in Rates for Charity Care, DME, NSPI, NSPII, &amp; Regional Partnership Catalyst Grant*</t>
  </si>
  <si>
    <t>Type of Activity</t>
  </si>
  <si>
    <t>Direct Cost</t>
  </si>
  <si>
    <t xml:space="preserve">Indirect Cost </t>
  </si>
  <si>
    <t>HSCRC Rate Support</t>
  </si>
  <si>
    <t>Offsetting Revenue</t>
  </si>
  <si>
    <t>Net Community Benefit without Indirect Cost</t>
  </si>
  <si>
    <t>Unreimbursed Medicaid Costs</t>
  </si>
  <si>
    <t>Mission-Driven Health Services</t>
  </si>
  <si>
    <t>Mission-Driven Health Services Total</t>
  </si>
  <si>
    <t>Community-Building Activities</t>
  </si>
  <si>
    <t>Foundation-Funded Community Benefits</t>
  </si>
  <si>
    <t>Total Hospital Community Benefits</t>
  </si>
  <si>
    <t>Total Hospital Community Benefit</t>
  </si>
  <si>
    <t>[1] “Net Community Benefit” refers to hospitals' costs minus their offsetting revenue and rate support totals.</t>
  </si>
  <si>
    <t>[2] Blank cells indicate a value of 0.</t>
  </si>
  <si>
    <t>Line Item</t>
  </si>
  <si>
    <t>Univ. of Maryland Upper Chesapeake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</si>
</sst>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[&lt;=9999999]###\-####;\(###\)\ ###\-####"/>
    <numFmt numFmtId="168" formatCode="_([$$-409]* #,##0_);_([$$-409]* \(#,##0\);_([$$-409]* &quot;-&quot;??_);_(@_)"/>
    <numFmt numFmtId="169" formatCode="_(* #,##0_);_(* \(#,##0\);_(* &quot;-&quot;??_);_(@_)"/>
    <numFmt numFmtId="170" formatCode="_(&quot;$&quot;* #,##0_);_(&quot;$&quot;* \(#,##0\);_(&quot;$&quot;* &quot;-&quot;??_);_(@_)"/>
    <numFmt numFmtId="171" formatCode="_([$$-409]* #,##0.00_);_([$$-409]* \(#,##0.00\);_([$$-409]* &quot;-&quot;??_);_(@_)"/>
    <numFmt numFmtId="172" formatCode="0.00000000000000%"/>
  </numFmts>
  <fonts count="5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1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i/>
      <sz val="10"/>
      <color rgb="FF00B0F0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System"/>
      <family val="2"/>
    </font>
    <font>
      <b/>
      <i/>
      <sz val="11"/>
      <color rgb="FFFF0000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u/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i/>
      <u val="doubleAccounting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 val="double"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8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0" fillId="0" borderId="1" xfId="0" applyBorder="1"/>
    <xf numFmtId="0" fontId="4" fillId="0" borderId="6" xfId="0" applyFont="1" applyBorder="1"/>
    <xf numFmtId="0" fontId="4" fillId="0" borderId="3" xfId="0" applyFont="1" applyBorder="1"/>
    <xf numFmtId="164" fontId="0" fillId="0" borderId="0" xfId="0" applyNumberFormat="1"/>
    <xf numFmtId="0" fontId="2" fillId="0" borderId="0" xfId="2" applyAlignment="1">
      <alignment horizontal="left"/>
    </xf>
    <xf numFmtId="0" fontId="2" fillId="0" borderId="0" xfId="2"/>
    <xf numFmtId="0" fontId="2" fillId="0" borderId="0" xfId="2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 wrapText="1"/>
    </xf>
    <xf numFmtId="0" fontId="9" fillId="0" borderId="0" xfId="2" applyFont="1" applyAlignment="1">
      <alignment horizontal="left"/>
    </xf>
    <xf numFmtId="165" fontId="2" fillId="3" borderId="2" xfId="2" applyNumberFormat="1" applyFill="1" applyBorder="1" applyProtection="1">
      <protection locked="0"/>
    </xf>
    <xf numFmtId="164" fontId="2" fillId="4" borderId="2" xfId="2" applyNumberFormat="1" applyFill="1" applyBorder="1"/>
    <xf numFmtId="165" fontId="2" fillId="0" borderId="0" xfId="2" applyNumberFormat="1"/>
    <xf numFmtId="165" fontId="2" fillId="3" borderId="1" xfId="2" applyNumberFormat="1" applyFill="1" applyBorder="1" applyProtection="1">
      <protection locked="0"/>
    </xf>
    <xf numFmtId="49" fontId="11" fillId="3" borderId="1" xfId="2" applyNumberFormat="1" applyFont="1" applyFill="1" applyBorder="1" applyProtection="1">
      <protection locked="0"/>
    </xf>
    <xf numFmtId="3" fontId="2" fillId="6" borderId="2" xfId="2" applyNumberFormat="1" applyFill="1" applyBorder="1" applyProtection="1">
      <protection locked="0"/>
    </xf>
    <xf numFmtId="165" fontId="2" fillId="6" borderId="1" xfId="2" applyNumberFormat="1" applyFill="1" applyBorder="1" applyProtection="1">
      <protection locked="0"/>
    </xf>
    <xf numFmtId="0" fontId="2" fillId="0" borderId="9" xfId="2" applyBorder="1"/>
    <xf numFmtId="0" fontId="9" fillId="0" borderId="0" xfId="2" applyFont="1" applyAlignment="1">
      <alignment wrapText="1"/>
    </xf>
    <xf numFmtId="0" fontId="2" fillId="6" borderId="2" xfId="2" applyFill="1" applyBorder="1"/>
    <xf numFmtId="0" fontId="2" fillId="7" borderId="0" xfId="2" applyFill="1"/>
    <xf numFmtId="0" fontId="2" fillId="6" borderId="1" xfId="2" applyFill="1" applyBorder="1"/>
    <xf numFmtId="165" fontId="2" fillId="5" borderId="0" xfId="2" applyNumberFormat="1" applyFill="1"/>
    <xf numFmtId="0" fontId="10" fillId="0" borderId="0" xfId="2" applyFont="1"/>
    <xf numFmtId="49" fontId="2" fillId="3" borderId="1" xfId="2" applyNumberFormat="1" applyFill="1" applyBorder="1" applyProtection="1">
      <protection locked="0"/>
    </xf>
    <xf numFmtId="165" fontId="2" fillId="3" borderId="10" xfId="2" applyNumberFormat="1" applyFill="1" applyBorder="1" applyProtection="1">
      <protection locked="0"/>
    </xf>
    <xf numFmtId="165" fontId="2" fillId="3" borderId="4" xfId="2" applyNumberFormat="1" applyFill="1" applyBorder="1" applyProtection="1">
      <protection locked="0"/>
    </xf>
    <xf numFmtId="49" fontId="2" fillId="3" borderId="3" xfId="2" applyNumberFormat="1" applyFill="1" applyBorder="1" applyProtection="1">
      <protection locked="0"/>
    </xf>
    <xf numFmtId="165" fontId="2" fillId="5" borderId="0" xfId="2" applyNumberFormat="1" applyFill="1" applyProtection="1">
      <protection locked="0"/>
    </xf>
    <xf numFmtId="164" fontId="2" fillId="4" borderId="1" xfId="2" applyNumberFormat="1" applyFill="1" applyBorder="1"/>
    <xf numFmtId="165" fontId="2" fillId="2" borderId="1" xfId="2" applyNumberFormat="1" applyFill="1" applyBorder="1" applyProtection="1">
      <protection locked="0"/>
    </xf>
    <xf numFmtId="165" fontId="2" fillId="5" borderId="2" xfId="2" applyNumberFormat="1" applyFill="1" applyBorder="1"/>
    <xf numFmtId="165" fontId="2" fillId="2" borderId="2" xfId="2" applyNumberFormat="1" applyFill="1" applyBorder="1"/>
    <xf numFmtId="165" fontId="2" fillId="3" borderId="11" xfId="2" applyNumberFormat="1" applyFill="1" applyBorder="1" applyProtection="1">
      <protection locked="0"/>
    </xf>
    <xf numFmtId="0" fontId="2" fillId="0" borderId="0" xfId="2" applyAlignment="1">
      <alignment horizontal="right"/>
    </xf>
    <xf numFmtId="10" fontId="2" fillId="3" borderId="2" xfId="2" applyNumberFormat="1" applyFill="1" applyBorder="1" applyProtection="1">
      <protection locked="0"/>
    </xf>
    <xf numFmtId="165" fontId="2" fillId="7" borderId="0" xfId="2" applyNumberFormat="1" applyFill="1" applyProtection="1">
      <protection locked="0"/>
    </xf>
    <xf numFmtId="165" fontId="2" fillId="7" borderId="0" xfId="2" applyNumberFormat="1" applyFill="1"/>
    <xf numFmtId="164" fontId="2" fillId="4" borderId="10" xfId="2" applyNumberFormat="1" applyFill="1" applyBorder="1"/>
    <xf numFmtId="165" fontId="2" fillId="2" borderId="10" xfId="2" applyNumberFormat="1" applyFill="1" applyBorder="1"/>
    <xf numFmtId="0" fontId="2" fillId="0" borderId="12" xfId="2" applyBorder="1"/>
    <xf numFmtId="164" fontId="2" fillId="0" borderId="0" xfId="2" applyNumberFormat="1"/>
    <xf numFmtId="0" fontId="2" fillId="0" borderId="0" xfId="2" applyAlignment="1">
      <alignment horizontal="centerContinuous"/>
    </xf>
    <xf numFmtId="49" fontId="2" fillId="7" borderId="0" xfId="2" applyNumberFormat="1" applyFill="1" applyAlignment="1" applyProtection="1">
      <alignment shrinkToFit="1"/>
      <protection locked="0"/>
    </xf>
    <xf numFmtId="3" fontId="2" fillId="6" borderId="8" xfId="2" applyNumberFormat="1" applyFill="1" applyBorder="1" applyAlignment="1" applyProtection="1">
      <alignment shrinkToFit="1"/>
      <protection locked="0"/>
    </xf>
    <xf numFmtId="0" fontId="2" fillId="6" borderId="8" xfId="2" applyFill="1" applyBorder="1" applyAlignment="1" applyProtection="1">
      <alignment shrinkToFit="1"/>
      <protection locked="0"/>
    </xf>
    <xf numFmtId="0" fontId="2" fillId="7" borderId="0" xfId="2" applyFill="1" applyAlignment="1" applyProtection="1">
      <alignment shrinkToFit="1"/>
      <protection locked="0"/>
    </xf>
    <xf numFmtId="3" fontId="2" fillId="7" borderId="0" xfId="2" applyNumberFormat="1" applyFill="1" applyAlignment="1" applyProtection="1">
      <alignment shrinkToFit="1"/>
      <protection locked="0"/>
    </xf>
    <xf numFmtId="0" fontId="2" fillId="6" borderId="0" xfId="2" applyFill="1"/>
    <xf numFmtId="49" fontId="2" fillId="6" borderId="8" xfId="2" applyNumberFormat="1" applyFill="1" applyBorder="1" applyAlignment="1" applyProtection="1">
      <alignment horizontal="center" shrinkToFit="1"/>
      <protection locked="0"/>
    </xf>
    <xf numFmtId="167" fontId="2" fillId="6" borderId="8" xfId="2" applyNumberFormat="1" applyFill="1" applyBorder="1" applyAlignment="1" applyProtection="1">
      <alignment shrinkToFit="1"/>
      <protection locked="0"/>
    </xf>
    <xf numFmtId="167" fontId="2" fillId="7" borderId="0" xfId="2" applyNumberFormat="1" applyFill="1" applyAlignment="1" applyProtection="1">
      <alignment shrinkToFit="1"/>
      <protection locked="0"/>
    </xf>
    <xf numFmtId="49" fontId="2" fillId="6" borderId="8" xfId="2" applyNumberFormat="1" applyFill="1" applyBorder="1" applyAlignment="1" applyProtection="1">
      <alignment shrinkToFit="1"/>
      <protection locked="0"/>
    </xf>
    <xf numFmtId="0" fontId="9" fillId="0" borderId="0" xfId="2" applyFont="1" applyAlignment="1">
      <alignment horizontal="centerContinuous"/>
    </xf>
    <xf numFmtId="165" fontId="2" fillId="2" borderId="1" xfId="2" applyNumberFormat="1" applyFill="1" applyBorder="1"/>
    <xf numFmtId="164" fontId="2" fillId="2" borderId="1" xfId="2" applyNumberFormat="1" applyFill="1" applyBorder="1"/>
    <xf numFmtId="165" fontId="0" fillId="3" borderId="2" xfId="0" applyNumberFormat="1" applyFill="1" applyBorder="1" applyProtection="1">
      <protection locked="0"/>
    </xf>
    <xf numFmtId="165" fontId="0" fillId="0" borderId="0" xfId="0" applyNumberFormat="1"/>
    <xf numFmtId="165" fontId="2" fillId="0" borderId="9" xfId="2" applyNumberFormat="1" applyBorder="1"/>
    <xf numFmtId="165" fontId="2" fillId="6" borderId="2" xfId="2" applyNumberFormat="1" applyFill="1" applyBorder="1" applyProtection="1">
      <protection locked="0"/>
    </xf>
    <xf numFmtId="49" fontId="2" fillId="3" borderId="4" xfId="2" applyNumberFormat="1" applyFill="1" applyBorder="1" applyProtection="1">
      <protection locked="0"/>
    </xf>
    <xf numFmtId="165" fontId="2" fillId="5" borderId="3" xfId="2" applyNumberFormat="1" applyFill="1" applyBorder="1"/>
    <xf numFmtId="0" fontId="2" fillId="5" borderId="0" xfId="2" applyFill="1"/>
    <xf numFmtId="0" fontId="2" fillId="3" borderId="2" xfId="2" applyFill="1" applyBorder="1" applyProtection="1">
      <protection locked="0"/>
    </xf>
    <xf numFmtId="165" fontId="2" fillId="3" borderId="3" xfId="2" applyNumberFormat="1" applyFill="1" applyBorder="1" applyProtection="1">
      <protection locked="0"/>
    </xf>
    <xf numFmtId="164" fontId="2" fillId="6" borderId="2" xfId="2" applyNumberFormat="1" applyFill="1" applyBorder="1"/>
    <xf numFmtId="0" fontId="2" fillId="0" borderId="13" xfId="2" applyBorder="1" applyAlignment="1">
      <alignment horizontal="left"/>
    </xf>
    <xf numFmtId="0" fontId="9" fillId="0" borderId="13" xfId="2" applyFont="1" applyBorder="1"/>
    <xf numFmtId="0" fontId="2" fillId="0" borderId="13" xfId="2" applyBorder="1"/>
    <xf numFmtId="165" fontId="7" fillId="8" borderId="2" xfId="0" applyNumberFormat="1" applyFont="1" applyFill="1" applyBorder="1"/>
    <xf numFmtId="164" fontId="2" fillId="4" borderId="14" xfId="2" applyNumberFormat="1" applyFill="1" applyBorder="1"/>
    <xf numFmtId="0" fontId="2" fillId="6" borderId="8" xfId="2" applyFill="1" applyBorder="1" applyAlignment="1" applyProtection="1">
      <alignment horizontal="left" shrinkToFit="1"/>
      <protection locked="0"/>
    </xf>
    <xf numFmtId="3" fontId="2" fillId="6" borderId="8" xfId="2" applyNumberFormat="1" applyFill="1" applyBorder="1" applyAlignment="1" applyProtection="1">
      <alignment horizontal="left" shrinkToFit="1"/>
      <protection locked="0"/>
    </xf>
    <xf numFmtId="49" fontId="1" fillId="6" borderId="8" xfId="1" applyNumberFormat="1" applyFill="1" applyBorder="1" applyAlignment="1" applyProtection="1">
      <alignment shrinkToFit="1"/>
      <protection locked="0"/>
    </xf>
    <xf numFmtId="165" fontId="2" fillId="0" borderId="2" xfId="2" applyNumberFormat="1" applyBorder="1"/>
    <xf numFmtId="165" fontId="2" fillId="5" borderId="15" xfId="2" applyNumberFormat="1" applyFill="1" applyBorder="1"/>
    <xf numFmtId="164" fontId="2" fillId="3" borderId="2" xfId="2" applyNumberFormat="1" applyFill="1" applyBorder="1" applyProtection="1">
      <protection locked="0"/>
    </xf>
    <xf numFmtId="165" fontId="2" fillId="6" borderId="2" xfId="2" applyNumberFormat="1" applyFill="1" applyBorder="1"/>
    <xf numFmtId="164" fontId="2" fillId="9" borderId="2" xfId="2" applyNumberFormat="1" applyFill="1" applyBorder="1"/>
    <xf numFmtId="164" fontId="2" fillId="9" borderId="10" xfId="2" applyNumberFormat="1" applyFill="1" applyBorder="1"/>
    <xf numFmtId="164" fontId="2" fillId="9" borderId="14" xfId="2" applyNumberFormat="1" applyFill="1" applyBorder="1"/>
    <xf numFmtId="49" fontId="2" fillId="6" borderId="8" xfId="2" applyNumberFormat="1" applyFill="1" applyBorder="1" applyAlignment="1" applyProtection="1">
      <alignment horizontal="left" shrinkToFit="1"/>
      <protection locked="0"/>
    </xf>
    <xf numFmtId="167" fontId="2" fillId="6" borderId="8" xfId="2" applyNumberFormat="1" applyFill="1" applyBorder="1" applyAlignment="1" applyProtection="1">
      <alignment horizontal="left" shrinkToFit="1"/>
      <protection locked="0"/>
    </xf>
    <xf numFmtId="10" fontId="0" fillId="4" borderId="2" xfId="3" applyNumberFormat="1" applyFont="1" applyFill="1" applyBorder="1" applyProtection="1"/>
    <xf numFmtId="164" fontId="2" fillId="3" borderId="1" xfId="2" applyNumberFormat="1" applyFill="1" applyBorder="1" applyProtection="1">
      <protection locked="0"/>
    </xf>
    <xf numFmtId="0" fontId="2" fillId="6" borderId="0" xfId="2" applyFill="1" applyAlignment="1">
      <alignment horizontal="left"/>
    </xf>
    <xf numFmtId="0" fontId="2" fillId="10" borderId="8" xfId="0" applyFont="1" applyFill="1" applyBorder="1"/>
    <xf numFmtId="0" fontId="2" fillId="10" borderId="13" xfId="0" applyFont="1" applyFill="1" applyBorder="1"/>
    <xf numFmtId="168" fontId="2" fillId="0" borderId="0" xfId="2" applyNumberFormat="1"/>
    <xf numFmtId="164" fontId="2" fillId="6" borderId="2" xfId="2" applyNumberFormat="1" applyFill="1" applyBorder="1" applyProtection="1">
      <protection locked="0"/>
    </xf>
    <xf numFmtId="164" fontId="2" fillId="6" borderId="1" xfId="2" applyNumberFormat="1" applyFill="1" applyBorder="1" applyProtection="1">
      <protection locked="0"/>
    </xf>
    <xf numFmtId="49" fontId="1" fillId="6" borderId="8" xfId="1" applyNumberFormat="1" applyFill="1" applyBorder="1" applyAlignment="1" applyProtection="1">
      <alignment horizontal="left" shrinkToFit="1"/>
      <protection locked="0"/>
    </xf>
    <xf numFmtId="169" fontId="2" fillId="6" borderId="2" xfId="7" applyNumberFormat="1" applyFont="1" applyFill="1" applyBorder="1"/>
    <xf numFmtId="169" fontId="2" fillId="3" borderId="2" xfId="7" applyNumberFormat="1" applyFont="1" applyFill="1" applyBorder="1" applyProtection="1">
      <protection locked="0"/>
    </xf>
    <xf numFmtId="169" fontId="2" fillId="3" borderId="1" xfId="7" applyNumberFormat="1" applyFont="1" applyFill="1" applyBorder="1" applyProtection="1">
      <protection locked="0"/>
    </xf>
    <xf numFmtId="164" fontId="2" fillId="3" borderId="10" xfId="2" applyNumberFormat="1" applyFill="1" applyBorder="1" applyProtection="1">
      <protection locked="0"/>
    </xf>
    <xf numFmtId="164" fontId="2" fillId="3" borderId="11" xfId="2" applyNumberFormat="1" applyFill="1" applyBorder="1" applyProtection="1">
      <protection locked="0"/>
    </xf>
    <xf numFmtId="3" fontId="18" fillId="6" borderId="8" xfId="2" applyNumberFormat="1" applyFont="1" applyFill="1" applyBorder="1" applyAlignment="1" applyProtection="1">
      <alignment shrinkToFit="1"/>
      <protection locked="0"/>
    </xf>
    <xf numFmtId="0" fontId="18" fillId="6" borderId="0" xfId="2" applyFont="1" applyFill="1"/>
    <xf numFmtId="0" fontId="4" fillId="0" borderId="0" xfId="0" applyFont="1"/>
    <xf numFmtId="165" fontId="2" fillId="0" borderId="0" xfId="2" applyNumberFormat="1" applyProtection="1">
      <protection locked="0"/>
    </xf>
    <xf numFmtId="49" fontId="2" fillId="0" borderId="0" xfId="2" applyNumberFormat="1" applyProtection="1">
      <protection locked="0"/>
    </xf>
    <xf numFmtId="164" fontId="2" fillId="8" borderId="2" xfId="2" applyNumberFormat="1" applyFill="1" applyBorder="1"/>
    <xf numFmtId="49" fontId="14" fillId="6" borderId="8" xfId="2" applyNumberFormat="1" applyFont="1" applyFill="1" applyBorder="1" applyAlignment="1" applyProtection="1">
      <alignment shrinkToFit="1"/>
      <protection locked="0"/>
    </xf>
    <xf numFmtId="170" fontId="2" fillId="3" borderId="2" xfId="8" applyNumberFormat="1" applyFont="1" applyFill="1" applyBorder="1" applyProtection="1">
      <protection locked="0"/>
    </xf>
    <xf numFmtId="170" fontId="2" fillId="3" borderId="1" xfId="8" applyNumberFormat="1" applyFont="1" applyFill="1" applyBorder="1" applyProtection="1">
      <protection locked="0"/>
    </xf>
    <xf numFmtId="170" fontId="2" fillId="6" borderId="2" xfId="8" applyNumberFormat="1" applyFont="1" applyFill="1" applyBorder="1"/>
    <xf numFmtId="170" fontId="2" fillId="4" borderId="2" xfId="8" applyNumberFormat="1" applyFont="1" applyFill="1" applyBorder="1"/>
    <xf numFmtId="170" fontId="2" fillId="3" borderId="10" xfId="8" applyNumberFormat="1" applyFont="1" applyFill="1" applyBorder="1" applyProtection="1">
      <protection locked="0"/>
    </xf>
    <xf numFmtId="170" fontId="2" fillId="3" borderId="4" xfId="8" applyNumberFormat="1" applyFont="1" applyFill="1" applyBorder="1" applyProtection="1">
      <protection locked="0"/>
    </xf>
    <xf numFmtId="170" fontId="2" fillId="0" borderId="0" xfId="8" applyNumberFormat="1" applyFont="1"/>
    <xf numFmtId="170" fontId="2" fillId="0" borderId="0" xfId="2" applyNumberFormat="1"/>
    <xf numFmtId="8" fontId="17" fillId="0" borderId="0" xfId="2" applyNumberFormat="1" applyFont="1"/>
    <xf numFmtId="0" fontId="17" fillId="0" borderId="0" xfId="2" applyFont="1"/>
    <xf numFmtId="3" fontId="2" fillId="10" borderId="13" xfId="0" applyNumberFormat="1" applyFont="1" applyFill="1" applyBorder="1" applyAlignment="1">
      <alignment horizontal="left"/>
    </xf>
    <xf numFmtId="0" fontId="2" fillId="10" borderId="13" xfId="0" applyFont="1" applyFill="1" applyBorder="1" applyAlignment="1">
      <alignment horizontal="left"/>
    </xf>
    <xf numFmtId="0" fontId="2" fillId="6" borderId="8" xfId="2" applyFill="1" applyBorder="1" applyAlignment="1" applyProtection="1">
      <alignment horizontal="center" shrinkToFit="1"/>
      <protection locked="0"/>
    </xf>
    <xf numFmtId="3" fontId="2" fillId="6" borderId="8" xfId="2" applyNumberFormat="1" applyFill="1" applyBorder="1" applyAlignment="1" applyProtection="1">
      <alignment horizontal="center" shrinkToFit="1"/>
      <protection locked="0"/>
    </xf>
    <xf numFmtId="164" fontId="2" fillId="2" borderId="1" xfId="2" applyNumberFormat="1" applyFill="1" applyBorder="1" applyProtection="1">
      <protection locked="0"/>
    </xf>
    <xf numFmtId="164" fontId="2" fillId="3" borderId="3" xfId="2" applyNumberFormat="1" applyFill="1" applyBorder="1" applyProtection="1">
      <protection locked="0"/>
    </xf>
    <xf numFmtId="164" fontId="2" fillId="10" borderId="2" xfId="0" applyNumberFormat="1" applyFont="1" applyFill="1" applyBorder="1"/>
    <xf numFmtId="5" fontId="2" fillId="6" borderId="2" xfId="2" applyNumberFormat="1" applyFill="1" applyBorder="1"/>
    <xf numFmtId="5" fontId="2" fillId="3" borderId="2" xfId="2" applyNumberFormat="1" applyFill="1" applyBorder="1" applyProtection="1">
      <protection locked="0"/>
    </xf>
    <xf numFmtId="5" fontId="2" fillId="3" borderId="1" xfId="2" applyNumberFormat="1" applyFill="1" applyBorder="1" applyProtection="1">
      <protection locked="0"/>
    </xf>
    <xf numFmtId="164" fontId="2" fillId="2" borderId="2" xfId="2" applyNumberFormat="1" applyFill="1" applyBorder="1"/>
    <xf numFmtId="166" fontId="2" fillId="3" borderId="2" xfId="9" applyNumberFormat="1" applyFont="1" applyFill="1" applyBorder="1" applyProtection="1">
      <protection locked="0"/>
    </xf>
    <xf numFmtId="9" fontId="2" fillId="3" borderId="2" xfId="9" applyFont="1" applyFill="1" applyBorder="1" applyProtection="1">
      <protection locked="0"/>
    </xf>
    <xf numFmtId="169" fontId="2" fillId="0" borderId="0" xfId="2" applyNumberFormat="1"/>
    <xf numFmtId="165" fontId="7" fillId="6" borderId="2" xfId="0" applyNumberFormat="1" applyFont="1" applyFill="1" applyBorder="1"/>
    <xf numFmtId="0" fontId="7" fillId="6" borderId="2" xfId="0" applyFont="1" applyFill="1" applyBorder="1"/>
    <xf numFmtId="0" fontId="2" fillId="6" borderId="0" xfId="2" applyFill="1" applyAlignment="1">
      <alignment horizontal="center"/>
    </xf>
    <xf numFmtId="167" fontId="2" fillId="6" borderId="8" xfId="2" applyNumberFormat="1" applyFill="1" applyBorder="1" applyAlignment="1" applyProtection="1">
      <alignment vertical="center"/>
      <protection locked="0"/>
    </xf>
    <xf numFmtId="49" fontId="1" fillId="6" borderId="8" xfId="1" applyNumberFormat="1" applyFill="1" applyBorder="1" applyAlignment="1" applyProtection="1">
      <alignment vertical="center"/>
      <protection locked="0"/>
    </xf>
    <xf numFmtId="43" fontId="2" fillId="3" borderId="1" xfId="7" applyFont="1" applyFill="1" applyBorder="1" applyProtection="1">
      <protection locked="0"/>
    </xf>
    <xf numFmtId="3" fontId="2" fillId="6" borderId="2" xfId="2" applyNumberFormat="1" applyFill="1" applyBorder="1"/>
    <xf numFmtId="44" fontId="2" fillId="3" borderId="2" xfId="2" applyNumberFormat="1" applyFill="1" applyBorder="1" applyProtection="1">
      <protection locked="0"/>
    </xf>
    <xf numFmtId="164" fontId="9" fillId="0" borderId="0" xfId="2" applyNumberFormat="1" applyFont="1"/>
    <xf numFmtId="1" fontId="2" fillId="3" borderId="2" xfId="2" applyNumberFormat="1" applyFill="1" applyBorder="1" applyProtection="1">
      <protection locked="0"/>
    </xf>
    <xf numFmtId="164" fontId="2" fillId="5" borderId="2" xfId="2" applyNumberFormat="1" applyFill="1" applyBorder="1"/>
    <xf numFmtId="169" fontId="2" fillId="3" borderId="10" xfId="7" applyNumberFormat="1" applyFont="1" applyFill="1" applyBorder="1" applyProtection="1">
      <protection locked="0"/>
    </xf>
    <xf numFmtId="6" fontId="2" fillId="6" borderId="2" xfId="2" applyNumberFormat="1" applyFill="1" applyBorder="1"/>
    <xf numFmtId="165" fontId="2" fillId="2" borderId="2" xfId="2" applyNumberFormat="1" applyFill="1" applyBorder="1" applyProtection="1">
      <protection locked="0"/>
    </xf>
    <xf numFmtId="165" fontId="2" fillId="4" borderId="2" xfId="2" applyNumberFormat="1" applyFill="1" applyBorder="1"/>
    <xf numFmtId="0" fontId="0" fillId="0" borderId="16" xfId="0" applyBorder="1"/>
    <xf numFmtId="6" fontId="2" fillId="4" borderId="2" xfId="2" applyNumberFormat="1" applyFill="1" applyBorder="1"/>
    <xf numFmtId="6" fontId="2" fillId="3" borderId="2" xfId="2" applyNumberFormat="1" applyFill="1" applyBorder="1" applyProtection="1">
      <protection locked="0"/>
    </xf>
    <xf numFmtId="6" fontId="2" fillId="3" borderId="1" xfId="2" applyNumberFormat="1" applyFill="1" applyBorder="1" applyProtection="1">
      <protection locked="0"/>
    </xf>
    <xf numFmtId="164" fontId="2" fillId="6" borderId="11" xfId="2" applyNumberFormat="1" applyFill="1" applyBorder="1" applyProtection="1">
      <protection locked="0"/>
    </xf>
    <xf numFmtId="3" fontId="2" fillId="6" borderId="8" xfId="2" quotePrefix="1" applyNumberFormat="1" applyFill="1" applyBorder="1" applyAlignment="1" applyProtection="1">
      <alignment shrinkToFit="1"/>
      <protection locked="0"/>
    </xf>
    <xf numFmtId="3" fontId="2" fillId="3" borderId="2" xfId="2" applyNumberFormat="1" applyFill="1" applyBorder="1" applyProtection="1">
      <protection locked="0"/>
    </xf>
    <xf numFmtId="165" fontId="2" fillId="3" borderId="2" xfId="7" applyNumberFormat="1" applyFont="1" applyFill="1" applyBorder="1" applyProtection="1">
      <protection locked="0"/>
    </xf>
    <xf numFmtId="165" fontId="2" fillId="3" borderId="1" xfId="7" applyNumberFormat="1" applyFon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65" fontId="2" fillId="6" borderId="2" xfId="7" applyNumberFormat="1" applyFont="1" applyFill="1" applyBorder="1"/>
    <xf numFmtId="43" fontId="2" fillId="6" borderId="2" xfId="7" applyFont="1" applyFill="1" applyBorder="1"/>
    <xf numFmtId="0" fontId="2" fillId="7" borderId="0" xfId="2" applyFill="1" applyAlignment="1">
      <alignment horizontal="left"/>
    </xf>
    <xf numFmtId="0" fontId="7" fillId="0" borderId="0" xfId="2" applyFont="1"/>
    <xf numFmtId="165" fontId="14" fillId="7" borderId="17" xfId="2" applyNumberFormat="1" applyFont="1" applyFill="1" applyBorder="1"/>
    <xf numFmtId="0" fontId="0" fillId="6" borderId="0" xfId="0" applyFill="1"/>
    <xf numFmtId="167" fontId="2" fillId="6" borderId="8" xfId="2" quotePrefix="1" applyNumberFormat="1" applyFill="1" applyBorder="1" applyAlignment="1" applyProtection="1">
      <alignment shrinkToFit="1"/>
      <protection locked="0"/>
    </xf>
    <xf numFmtId="165" fontId="2" fillId="6" borderId="2" xfId="8" applyNumberFormat="1" applyFont="1" applyFill="1" applyBorder="1"/>
    <xf numFmtId="44" fontId="2" fillId="6" borderId="2" xfId="8" applyFont="1" applyFill="1" applyBorder="1"/>
    <xf numFmtId="165" fontId="2" fillId="3" borderId="2" xfId="8" applyNumberFormat="1" applyFont="1" applyFill="1" applyBorder="1" applyProtection="1">
      <protection locked="0"/>
    </xf>
    <xf numFmtId="10" fontId="2" fillId="11" borderId="2" xfId="2" applyNumberFormat="1" applyFill="1" applyBorder="1" applyProtection="1">
      <protection locked="0"/>
    </xf>
    <xf numFmtId="43" fontId="2" fillId="0" borderId="0" xfId="7" applyFont="1"/>
    <xf numFmtId="49" fontId="21" fillId="6" borderId="8" xfId="1" applyNumberFormat="1" applyFont="1" applyFill="1" applyBorder="1" applyAlignment="1" applyProtection="1">
      <alignment shrinkToFit="1"/>
      <protection locked="0"/>
    </xf>
    <xf numFmtId="0" fontId="17" fillId="0" borderId="0" xfId="2" applyFont="1" applyAlignment="1">
      <alignment horizontal="centerContinuous"/>
    </xf>
    <xf numFmtId="169" fontId="2" fillId="3" borderId="2" xfId="12" applyNumberFormat="1" applyFont="1" applyFill="1" applyBorder="1" applyProtection="1">
      <protection locked="0"/>
    </xf>
    <xf numFmtId="169" fontId="2" fillId="3" borderId="1" xfId="12" applyNumberFormat="1" applyFont="1" applyFill="1" applyBorder="1" applyProtection="1">
      <protection locked="0"/>
    </xf>
    <xf numFmtId="169" fontId="2" fillId="4" borderId="2" xfId="12" applyNumberFormat="1" applyFont="1" applyFill="1" applyBorder="1"/>
    <xf numFmtId="169" fontId="10" fillId="3" borderId="2" xfId="12" applyNumberFormat="1" applyFont="1" applyFill="1" applyBorder="1" applyProtection="1">
      <protection locked="0"/>
    </xf>
    <xf numFmtId="169" fontId="10" fillId="3" borderId="1" xfId="12" applyNumberFormat="1" applyFont="1" applyFill="1" applyBorder="1" applyProtection="1">
      <protection locked="0"/>
    </xf>
    <xf numFmtId="169" fontId="10" fillId="4" borderId="2" xfId="12" applyNumberFormat="1" applyFont="1" applyFill="1" applyBorder="1"/>
    <xf numFmtId="169" fontId="7" fillId="3" borderId="1" xfId="12" applyNumberFormat="1" applyFont="1" applyFill="1" applyBorder="1" applyProtection="1">
      <protection locked="0"/>
    </xf>
    <xf numFmtId="169" fontId="2" fillId="0" borderId="0" xfId="12" applyNumberFormat="1" applyFont="1"/>
    <xf numFmtId="169" fontId="2" fillId="0" borderId="2" xfId="12" applyNumberFormat="1" applyFont="1" applyBorder="1"/>
    <xf numFmtId="169" fontId="2" fillId="0" borderId="9" xfId="12" applyNumberFormat="1" applyFont="1" applyBorder="1"/>
    <xf numFmtId="169" fontId="2" fillId="5" borderId="15" xfId="12" applyNumberFormat="1" applyFont="1" applyFill="1" applyBorder="1"/>
    <xf numFmtId="169" fontId="9" fillId="0" borderId="0" xfId="12" applyNumberFormat="1" applyFont="1" applyAlignment="1">
      <alignment horizontal="center" wrapText="1"/>
    </xf>
    <xf numFmtId="169" fontId="2" fillId="6" borderId="2" xfId="12" applyNumberFormat="1" applyFont="1" applyFill="1" applyBorder="1" applyProtection="1">
      <protection locked="0"/>
    </xf>
    <xf numFmtId="169" fontId="2" fillId="6" borderId="1" xfId="12" applyNumberFormat="1" applyFont="1" applyFill="1" applyBorder="1" applyProtection="1">
      <protection locked="0"/>
    </xf>
    <xf numFmtId="169" fontId="2" fillId="6" borderId="2" xfId="12" applyNumberFormat="1" applyFont="1" applyFill="1" applyBorder="1"/>
    <xf numFmtId="169" fontId="2" fillId="3" borderId="10" xfId="12" applyNumberFormat="1" applyFont="1" applyFill="1" applyBorder="1" applyProtection="1">
      <protection locked="0"/>
    </xf>
    <xf numFmtId="169" fontId="2" fillId="3" borderId="4" xfId="12" applyNumberFormat="1" applyFont="1" applyFill="1" applyBorder="1" applyProtection="1">
      <protection locked="0"/>
    </xf>
    <xf numFmtId="169" fontId="2" fillId="5" borderId="3" xfId="12" applyNumberFormat="1" applyFont="1" applyFill="1" applyBorder="1"/>
    <xf numFmtId="169" fontId="2" fillId="5" borderId="0" xfId="12" applyNumberFormat="1" applyFont="1" applyFill="1"/>
    <xf numFmtId="169" fontId="2" fillId="0" borderId="12" xfId="12" applyNumberFormat="1" applyFont="1" applyBorder="1"/>
    <xf numFmtId="169" fontId="2" fillId="5" borderId="0" xfId="12" applyNumberFormat="1" applyFont="1" applyFill="1" applyProtection="1">
      <protection locked="0"/>
    </xf>
    <xf numFmtId="169" fontId="2" fillId="4" borderId="1" xfId="12" applyNumberFormat="1" applyFont="1" applyFill="1" applyBorder="1"/>
    <xf numFmtId="169" fontId="2" fillId="2" borderId="1" xfId="12" applyNumberFormat="1" applyFont="1" applyFill="1" applyBorder="1" applyProtection="1">
      <protection locked="0"/>
    </xf>
    <xf numFmtId="169" fontId="2" fillId="5" borderId="2" xfId="12" applyNumberFormat="1" applyFont="1" applyFill="1" applyBorder="1"/>
    <xf numFmtId="169" fontId="2" fillId="2" borderId="2" xfId="12" applyNumberFormat="1" applyFont="1" applyFill="1" applyBorder="1"/>
    <xf numFmtId="169" fontId="2" fillId="3" borderId="11" xfId="12" applyNumberFormat="1" applyFont="1" applyFill="1" applyBorder="1" applyProtection="1">
      <protection locked="0"/>
    </xf>
    <xf numFmtId="169" fontId="2" fillId="3" borderId="3" xfId="12" applyNumberFormat="1" applyFont="1" applyFill="1" applyBorder="1" applyProtection="1">
      <protection locked="0"/>
    </xf>
    <xf numFmtId="169" fontId="9" fillId="0" borderId="0" xfId="12" applyNumberFormat="1" applyFont="1"/>
    <xf numFmtId="0" fontId="23" fillId="0" borderId="0" xfId="2" applyFont="1"/>
    <xf numFmtId="0" fontId="24" fillId="0" borderId="0" xfId="2" applyFont="1"/>
    <xf numFmtId="3" fontId="2" fillId="4" borderId="2" xfId="2" applyNumberFormat="1" applyFill="1" applyBorder="1"/>
    <xf numFmtId="3" fontId="2" fillId="3" borderId="1" xfId="2" applyNumberFormat="1" applyFill="1" applyBorder="1" applyProtection="1">
      <protection locked="0"/>
    </xf>
    <xf numFmtId="3" fontId="2" fillId="3" borderId="10" xfId="2" applyNumberFormat="1" applyFill="1" applyBorder="1" applyProtection="1">
      <protection locked="0"/>
    </xf>
    <xf numFmtId="3" fontId="2" fillId="3" borderId="4" xfId="2" applyNumberFormat="1" applyFill="1" applyBorder="1" applyProtection="1">
      <protection locked="0"/>
    </xf>
    <xf numFmtId="0" fontId="2" fillId="10" borderId="2" xfId="0" applyFont="1" applyFill="1" applyBorder="1"/>
    <xf numFmtId="0" fontId="1" fillId="10" borderId="13" xfId="1" applyFill="1" applyBorder="1" applyAlignment="1"/>
    <xf numFmtId="169" fontId="2" fillId="0" borderId="0" xfId="7" applyNumberFormat="1" applyFont="1" applyAlignment="1">
      <alignment horizontal="centerContinuous"/>
    </xf>
    <xf numFmtId="0" fontId="25" fillId="0" borderId="0" xfId="0" applyFont="1"/>
    <xf numFmtId="169" fontId="2" fillId="0" borderId="0" xfId="7" applyNumberFormat="1" applyFont="1"/>
    <xf numFmtId="0" fontId="7" fillId="6" borderId="8" xfId="0" applyFont="1" applyFill="1" applyBorder="1"/>
    <xf numFmtId="169" fontId="2" fillId="6" borderId="8" xfId="7" applyNumberFormat="1" applyFont="1" applyFill="1" applyBorder="1" applyAlignment="1" applyProtection="1">
      <alignment wrapText="1" shrinkToFit="1"/>
      <protection locked="0"/>
    </xf>
    <xf numFmtId="169" fontId="2" fillId="7" borderId="0" xfId="7" applyNumberFormat="1" applyFont="1" applyFill="1" applyAlignment="1" applyProtection="1">
      <alignment shrinkToFit="1"/>
      <protection locked="0"/>
    </xf>
    <xf numFmtId="0" fontId="2" fillId="6" borderId="8" xfId="2" applyFill="1" applyBorder="1"/>
    <xf numFmtId="169" fontId="2" fillId="6" borderId="0" xfId="7" applyNumberFormat="1" applyFont="1" applyFill="1" applyAlignment="1">
      <alignment wrapText="1"/>
    </xf>
    <xf numFmtId="169" fontId="2" fillId="7" borderId="0" xfId="7" applyNumberFormat="1" applyFont="1" applyFill="1"/>
    <xf numFmtId="0" fontId="7" fillId="6" borderId="0" xfId="0" applyFont="1" applyFill="1"/>
    <xf numFmtId="0" fontId="3" fillId="6" borderId="8" xfId="1" applyFont="1" applyFill="1" applyBorder="1"/>
    <xf numFmtId="169" fontId="9" fillId="0" borderId="0" xfId="7" applyNumberFormat="1" applyFont="1" applyAlignment="1">
      <alignment horizontal="center" wrapText="1"/>
    </xf>
    <xf numFmtId="169" fontId="2" fillId="2" borderId="1" xfId="7" applyNumberFormat="1" applyFont="1" applyFill="1" applyBorder="1"/>
    <xf numFmtId="0" fontId="26" fillId="0" borderId="0" xfId="0" applyFont="1" applyAlignment="1">
      <alignment horizontal="center"/>
    </xf>
    <xf numFmtId="169" fontId="2" fillId="4" borderId="2" xfId="7" applyNumberFormat="1" applyFont="1" applyFill="1" applyBorder="1"/>
    <xf numFmtId="170" fontId="25" fillId="7" borderId="0" xfId="8" applyNumberFormat="1" applyFont="1" applyFill="1"/>
    <xf numFmtId="9" fontId="2" fillId="0" borderId="0" xfId="9" applyFont="1"/>
    <xf numFmtId="170" fontId="2" fillId="7" borderId="16" xfId="8" applyNumberFormat="1" applyFont="1" applyFill="1" applyBorder="1" applyProtection="1">
      <protection locked="0"/>
    </xf>
    <xf numFmtId="0" fontId="25" fillId="7" borderId="0" xfId="0" applyFont="1" applyFill="1"/>
    <xf numFmtId="169" fontId="2" fillId="0" borderId="2" xfId="7" applyNumberFormat="1" applyFont="1" applyBorder="1"/>
    <xf numFmtId="170" fontId="25" fillId="7" borderId="0" xfId="0" applyNumberFormat="1" applyFont="1" applyFill="1"/>
    <xf numFmtId="169" fontId="2" fillId="0" borderId="9" xfId="7" applyNumberFormat="1" applyFont="1" applyBorder="1"/>
    <xf numFmtId="169" fontId="2" fillId="5" borderId="15" xfId="7" applyNumberFormat="1" applyFont="1" applyFill="1" applyBorder="1"/>
    <xf numFmtId="164" fontId="2" fillId="7" borderId="16" xfId="2" applyNumberFormat="1" applyFill="1" applyBorder="1" applyProtection="1">
      <protection locked="0"/>
    </xf>
    <xf numFmtId="5" fontId="2" fillId="0" borderId="0" xfId="2" applyNumberFormat="1"/>
    <xf numFmtId="169" fontId="2" fillId="6" borderId="0" xfId="7" applyNumberFormat="1" applyFont="1" applyFill="1"/>
    <xf numFmtId="164" fontId="2" fillId="7" borderId="0" xfId="2" applyNumberFormat="1" applyFill="1" applyProtection="1">
      <protection locked="0"/>
    </xf>
    <xf numFmtId="169" fontId="2" fillId="6" borderId="2" xfId="7" applyNumberFormat="1" applyFont="1" applyFill="1" applyBorder="1" applyProtection="1">
      <protection locked="0"/>
    </xf>
    <xf numFmtId="169" fontId="2" fillId="6" borderId="1" xfId="7" applyNumberFormat="1" applyFont="1" applyFill="1" applyBorder="1" applyProtection="1">
      <protection locked="0"/>
    </xf>
    <xf numFmtId="164" fontId="25" fillId="7" borderId="0" xfId="0" applyNumberFormat="1" applyFont="1" applyFill="1"/>
    <xf numFmtId="169" fontId="2" fillId="3" borderId="4" xfId="7" applyNumberFormat="1" applyFont="1" applyFill="1" applyBorder="1" applyProtection="1">
      <protection locked="0"/>
    </xf>
    <xf numFmtId="169" fontId="2" fillId="5" borderId="3" xfId="7" applyNumberFormat="1" applyFont="1" applyFill="1" applyBorder="1"/>
    <xf numFmtId="169" fontId="2" fillId="5" borderId="0" xfId="7" applyNumberFormat="1" applyFont="1" applyFill="1"/>
    <xf numFmtId="169" fontId="2" fillId="0" borderId="12" xfId="7" applyNumberFormat="1" applyFont="1" applyBorder="1"/>
    <xf numFmtId="169" fontId="2" fillId="5" borderId="0" xfId="7" applyNumberFormat="1" applyFont="1" applyFill="1" applyProtection="1">
      <protection locked="0"/>
    </xf>
    <xf numFmtId="169" fontId="2" fillId="4" borderId="1" xfId="7" applyNumberFormat="1" applyFont="1" applyFill="1" applyBorder="1"/>
    <xf numFmtId="169" fontId="2" fillId="2" borderId="1" xfId="7" applyNumberFormat="1" applyFont="1" applyFill="1" applyBorder="1" applyProtection="1">
      <protection locked="0"/>
    </xf>
    <xf numFmtId="169" fontId="2" fillId="5" borderId="2" xfId="7" applyNumberFormat="1" applyFont="1" applyFill="1" applyBorder="1"/>
    <xf numFmtId="169" fontId="2" fillId="2" borderId="2" xfId="7" applyNumberFormat="1" applyFont="1" applyFill="1" applyBorder="1"/>
    <xf numFmtId="169" fontId="25" fillId="7" borderId="0" xfId="7" applyNumberFormat="1" applyFont="1" applyFill="1"/>
    <xf numFmtId="169" fontId="25" fillId="7" borderId="0" xfId="0" applyNumberFormat="1" applyFont="1" applyFill="1"/>
    <xf numFmtId="169" fontId="2" fillId="3" borderId="11" xfId="7" applyNumberFormat="1" applyFont="1" applyFill="1" applyBorder="1" applyProtection="1">
      <protection locked="0"/>
    </xf>
    <xf numFmtId="169" fontId="9" fillId="0" borderId="0" xfId="7" applyNumberFormat="1" applyFont="1"/>
    <xf numFmtId="169" fontId="2" fillId="0" borderId="0" xfId="7" applyNumberFormat="1" applyFont="1" applyAlignment="1">
      <alignment horizontal="right"/>
    </xf>
    <xf numFmtId="43" fontId="2" fillId="3" borderId="2" xfId="7" applyFont="1" applyFill="1" applyBorder="1" applyProtection="1">
      <protection locked="0"/>
    </xf>
    <xf numFmtId="169" fontId="2" fillId="7" borderId="0" xfId="7" applyNumberFormat="1" applyFont="1" applyFill="1" applyProtection="1">
      <protection locked="0"/>
    </xf>
    <xf numFmtId="169" fontId="2" fillId="4" borderId="10" xfId="7" applyNumberFormat="1" applyFont="1" applyFill="1" applyBorder="1"/>
    <xf numFmtId="169" fontId="2" fillId="2" borderId="10" xfId="7" applyNumberFormat="1" applyFont="1" applyFill="1" applyBorder="1"/>
    <xf numFmtId="169" fontId="2" fillId="4" borderId="14" xfId="7" applyNumberFormat="1" applyFont="1" applyFill="1" applyBorder="1"/>
    <xf numFmtId="43" fontId="0" fillId="4" borderId="2" xfId="7" applyFont="1" applyFill="1" applyBorder="1" applyProtection="1"/>
    <xf numFmtId="168" fontId="0" fillId="0" borderId="0" xfId="0" applyNumberFormat="1"/>
    <xf numFmtId="0" fontId="2" fillId="10" borderId="0" xfId="0" applyFont="1" applyFill="1"/>
    <xf numFmtId="164" fontId="10" fillId="3" borderId="2" xfId="2" applyNumberFormat="1" applyFont="1" applyFill="1" applyBorder="1" applyProtection="1">
      <protection locked="0"/>
    </xf>
    <xf numFmtId="164" fontId="10" fillId="3" borderId="1" xfId="2" applyNumberFormat="1" applyFont="1" applyFill="1" applyBorder="1" applyProtection="1">
      <protection locked="0"/>
    </xf>
    <xf numFmtId="164" fontId="10" fillId="4" borderId="2" xfId="2" applyNumberFormat="1" applyFont="1" applyFill="1" applyBorder="1"/>
    <xf numFmtId="0" fontId="11" fillId="10" borderId="1" xfId="0" applyFont="1" applyFill="1" applyBorder="1"/>
    <xf numFmtId="164" fontId="2" fillId="0" borderId="2" xfId="2" applyNumberFormat="1" applyBorder="1"/>
    <xf numFmtId="164" fontId="2" fillId="0" borderId="9" xfId="2" applyNumberFormat="1" applyBorder="1"/>
    <xf numFmtId="164" fontId="2" fillId="5" borderId="15" xfId="2" applyNumberFormat="1" applyFill="1" applyBorder="1"/>
    <xf numFmtId="164" fontId="9" fillId="0" borderId="0" xfId="2" applyNumberFormat="1" applyFont="1" applyAlignment="1">
      <alignment horizontal="center" wrapText="1"/>
    </xf>
    <xf numFmtId="164" fontId="2" fillId="3" borderId="4" xfId="2" applyNumberFormat="1" applyFill="1" applyBorder="1" applyProtection="1">
      <protection locked="0"/>
    </xf>
    <xf numFmtId="164" fontId="2" fillId="5" borderId="3" xfId="2" applyNumberFormat="1" applyFill="1" applyBorder="1"/>
    <xf numFmtId="164" fontId="2" fillId="5" borderId="0" xfId="2" applyNumberFormat="1" applyFill="1"/>
    <xf numFmtId="164" fontId="2" fillId="0" borderId="12" xfId="2" applyNumberFormat="1" applyBorder="1"/>
    <xf numFmtId="164" fontId="2" fillId="5" borderId="0" xfId="2" applyNumberFormat="1" applyFill="1" applyProtection="1">
      <protection locked="0"/>
    </xf>
    <xf numFmtId="39" fontId="2" fillId="6" borderId="2" xfId="2" applyNumberFormat="1" applyFill="1" applyBorder="1"/>
    <xf numFmtId="5" fontId="2" fillId="6" borderId="2" xfId="8" applyNumberFormat="1" applyFont="1" applyFill="1" applyBorder="1"/>
    <xf numFmtId="167" fontId="1" fillId="6" borderId="8" xfId="1" applyNumberFormat="1" applyFill="1" applyBorder="1" applyAlignment="1" applyProtection="1">
      <alignment shrinkToFit="1"/>
      <protection locked="0"/>
    </xf>
    <xf numFmtId="3" fontId="0" fillId="6" borderId="0" xfId="0" applyNumberFormat="1" applyFill="1"/>
    <xf numFmtId="49" fontId="2" fillId="2" borderId="1" xfId="2" applyNumberFormat="1" applyFill="1" applyBorder="1" applyProtection="1">
      <protection locked="0"/>
    </xf>
    <xf numFmtId="165" fontId="2" fillId="0" borderId="0" xfId="2" applyNumberFormat="1" applyAlignment="1">
      <alignment horizontal="center"/>
    </xf>
    <xf numFmtId="165" fontId="2" fillId="0" borderId="0" xfId="2" applyNumberFormat="1" applyAlignment="1" applyProtection="1">
      <alignment horizontal="center"/>
      <protection locked="0"/>
    </xf>
    <xf numFmtId="171" fontId="2" fillId="6" borderId="2" xfId="2" applyNumberFormat="1" applyFill="1" applyBorder="1"/>
    <xf numFmtId="171" fontId="2" fillId="3" borderId="2" xfId="2" applyNumberFormat="1" applyFill="1" applyBorder="1" applyProtection="1">
      <protection locked="0"/>
    </xf>
    <xf numFmtId="165" fontId="27" fillId="6" borderId="2" xfId="0" applyNumberFormat="1" applyFont="1" applyFill="1" applyBorder="1"/>
    <xf numFmtId="164" fontId="2" fillId="4" borderId="4" xfId="2" applyNumberFormat="1" applyFill="1" applyBorder="1"/>
    <xf numFmtId="49" fontId="19" fillId="6" borderId="8" xfId="2" applyNumberFormat="1" applyFont="1" applyFill="1" applyBorder="1" applyAlignment="1" applyProtection="1">
      <alignment horizontal="centerContinuous" shrinkToFit="1"/>
      <protection locked="0"/>
    </xf>
    <xf numFmtId="49" fontId="2" fillId="6" borderId="8" xfId="2" applyNumberFormat="1" applyFill="1" applyBorder="1" applyAlignment="1" applyProtection="1">
      <alignment horizontal="centerContinuous" shrinkToFit="1"/>
      <protection locked="0"/>
    </xf>
    <xf numFmtId="170" fontId="0" fillId="0" borderId="0" xfId="8" applyNumberFormat="1" applyFont="1"/>
    <xf numFmtId="170" fontId="0" fillId="0" borderId="0" xfId="0" applyNumberFormat="1"/>
    <xf numFmtId="166" fontId="0" fillId="0" borderId="0" xfId="9" applyNumberFormat="1" applyFont="1"/>
    <xf numFmtId="0" fontId="18" fillId="0" borderId="0" xfId="2" applyFont="1" applyAlignment="1">
      <alignment horizontal="centerContinuous"/>
    </xf>
    <xf numFmtId="0" fontId="18" fillId="0" borderId="0" xfId="2" applyFont="1"/>
    <xf numFmtId="0" fontId="28" fillId="0" borderId="0" xfId="2" applyFont="1" applyAlignment="1">
      <alignment horizontal="right"/>
    </xf>
    <xf numFmtId="0" fontId="28" fillId="0" borderId="0" xfId="2" applyFont="1"/>
    <xf numFmtId="0" fontId="18" fillId="7" borderId="0" xfId="2" applyFont="1" applyFill="1"/>
    <xf numFmtId="0" fontId="18" fillId="0" borderId="13" xfId="2" applyFont="1" applyBorder="1"/>
    <xf numFmtId="165" fontId="2" fillId="4" borderId="1" xfId="2" applyNumberFormat="1" applyFill="1" applyBorder="1"/>
    <xf numFmtId="164" fontId="29" fillId="0" borderId="0" xfId="2" applyNumberFormat="1" applyFont="1"/>
    <xf numFmtId="0" fontId="29" fillId="0" borderId="0" xfId="2" applyFont="1" applyAlignment="1">
      <alignment horizontal="right"/>
    </xf>
    <xf numFmtId="49" fontId="2" fillId="6" borderId="8" xfId="2" applyNumberFormat="1" applyFill="1" applyBorder="1" applyAlignment="1" applyProtection="1">
      <alignment horizontal="left" vertical="center" shrinkToFit="1"/>
      <protection locked="0"/>
    </xf>
    <xf numFmtId="0" fontId="2" fillId="6" borderId="8" xfId="2" applyFill="1" applyBorder="1" applyAlignment="1" applyProtection="1">
      <alignment horizontal="left" vertical="center" shrinkToFit="1"/>
      <protection locked="0"/>
    </xf>
    <xf numFmtId="3" fontId="2" fillId="6" borderId="8" xfId="2" applyNumberFormat="1" applyFill="1" applyBorder="1" applyAlignment="1" applyProtection="1">
      <alignment horizontal="left" vertical="center" shrinkToFit="1"/>
      <protection locked="0"/>
    </xf>
    <xf numFmtId="0" fontId="2" fillId="6" borderId="0" xfId="2" applyFill="1" applyAlignment="1">
      <alignment horizontal="left" vertical="center"/>
    </xf>
    <xf numFmtId="164" fontId="6" fillId="0" borderId="0" xfId="10" applyNumberFormat="1"/>
    <xf numFmtId="5" fontId="6" fillId="0" borderId="0" xfId="10" applyNumberFormat="1"/>
    <xf numFmtId="164" fontId="6" fillId="0" borderId="0" xfId="13" applyNumberFormat="1" applyFont="1"/>
    <xf numFmtId="9" fontId="6" fillId="0" borderId="0" xfId="14" applyFont="1"/>
    <xf numFmtId="0" fontId="6" fillId="0" borderId="0" xfId="10"/>
    <xf numFmtId="49" fontId="4" fillId="12" borderId="2" xfId="10" applyNumberFormat="1" applyFont="1" applyFill="1" applyBorder="1" applyAlignment="1">
      <alignment horizontal="center" vertical="center" wrapText="1"/>
    </xf>
    <xf numFmtId="164" fontId="4" fillId="12" borderId="2" xfId="10" applyNumberFormat="1" applyFont="1" applyFill="1" applyBorder="1" applyAlignment="1">
      <alignment horizontal="center" vertical="center" wrapText="1"/>
    </xf>
    <xf numFmtId="9" fontId="4" fillId="12" borderId="2" xfId="14" applyFont="1" applyFill="1" applyBorder="1" applyAlignment="1">
      <alignment horizontal="center" vertical="center" wrapText="1"/>
    </xf>
    <xf numFmtId="164" fontId="4" fillId="12" borderId="2" xfId="13" applyNumberFormat="1" applyFont="1" applyFill="1" applyBorder="1" applyAlignment="1">
      <alignment horizontal="center" vertical="center" wrapText="1"/>
    </xf>
    <xf numFmtId="0" fontId="6" fillId="0" borderId="0" xfId="10" applyAlignment="1">
      <alignment vertical="center" wrapText="1"/>
    </xf>
    <xf numFmtId="0" fontId="31" fillId="0" borderId="2" xfId="2" applyFont="1" applyBorder="1"/>
    <xf numFmtId="0" fontId="31" fillId="0" borderId="2" xfId="2" applyFont="1" applyBorder="1" applyAlignment="1">
      <alignment horizontal="right"/>
    </xf>
    <xf numFmtId="0" fontId="20" fillId="0" borderId="0" xfId="10" applyFont="1"/>
    <xf numFmtId="0" fontId="6" fillId="7" borderId="0" xfId="10" applyFill="1"/>
    <xf numFmtId="0" fontId="31" fillId="7" borderId="2" xfId="2" applyFont="1" applyFill="1" applyBorder="1"/>
    <xf numFmtId="0" fontId="6" fillId="0" borderId="0" xfId="11"/>
    <xf numFmtId="0" fontId="6" fillId="0" borderId="0" xfId="10" applyAlignment="1">
      <alignment horizontal="right"/>
    </xf>
    <xf numFmtId="172" fontId="6" fillId="0" borderId="0" xfId="9" applyNumberFormat="1" applyFont="1" applyAlignment="1"/>
    <xf numFmtId="164" fontId="6" fillId="0" borderId="0" xfId="14" applyNumberFormat="1" applyFont="1" applyAlignment="1"/>
    <xf numFmtId="3" fontId="6" fillId="0" borderId="0" xfId="10" applyNumberFormat="1"/>
    <xf numFmtId="9" fontId="6" fillId="0" borderId="0" xfId="14" applyFont="1" applyBorder="1"/>
    <xf numFmtId="37" fontId="6" fillId="0" borderId="0" xfId="10" applyNumberFormat="1"/>
    <xf numFmtId="0" fontId="4" fillId="0" borderId="0" xfId="10" applyFont="1"/>
    <xf numFmtId="0" fontId="4" fillId="12" borderId="2" xfId="10" applyFont="1" applyFill="1" applyBorder="1" applyAlignment="1">
      <alignment horizontal="center" vertical="center" wrapText="1"/>
    </xf>
    <xf numFmtId="0" fontId="32" fillId="12" borderId="2" xfId="2" applyFont="1" applyFill="1" applyBorder="1" applyAlignment="1">
      <alignment horizontal="center" vertical="center" wrapText="1"/>
    </xf>
    <xf numFmtId="0" fontId="6" fillId="0" borderId="0" xfId="10" applyAlignment="1">
      <alignment horizontal="center" wrapText="1"/>
    </xf>
    <xf numFmtId="0" fontId="31" fillId="0" borderId="0" xfId="2" applyFont="1"/>
    <xf numFmtId="164" fontId="31" fillId="0" borderId="2" xfId="15" applyNumberFormat="1" applyFont="1" applyBorder="1" applyAlignment="1">
      <alignment horizontal="center" vertical="center"/>
    </xf>
    <xf numFmtId="164" fontId="31" fillId="0" borderId="2" xfId="12" applyNumberFormat="1" applyFont="1" applyBorder="1" applyAlignment="1">
      <alignment horizontal="center" vertical="center"/>
    </xf>
    <xf numFmtId="0" fontId="5" fillId="0" borderId="0" xfId="2" applyFont="1"/>
    <xf numFmtId="164" fontId="31" fillId="0" borderId="11" xfId="15" applyNumberFormat="1" applyFont="1" applyBorder="1" applyAlignment="1">
      <alignment horizontal="center" vertical="center"/>
    </xf>
    <xf numFmtId="164" fontId="5" fillId="12" borderId="2" xfId="15" applyNumberFormat="1" applyFont="1" applyFill="1" applyBorder="1" applyAlignment="1">
      <alignment horizontal="center" vertical="center"/>
    </xf>
    <xf numFmtId="164" fontId="5" fillId="12" borderId="2" xfId="12" applyNumberFormat="1" applyFont="1" applyFill="1" applyBorder="1" applyAlignment="1">
      <alignment horizontal="center" vertical="center"/>
    </xf>
    <xf numFmtId="0" fontId="5" fillId="12" borderId="2" xfId="2" applyFont="1" applyFill="1" applyBorder="1" applyAlignment="1">
      <alignment horizontal="center"/>
    </xf>
    <xf numFmtId="164" fontId="5" fillId="12" borderId="2" xfId="2" applyNumberFormat="1" applyFont="1" applyFill="1" applyBorder="1" applyAlignment="1">
      <alignment horizontal="center" vertical="center"/>
    </xf>
    <xf numFmtId="0" fontId="34" fillId="0" borderId="0" xfId="10" applyFont="1"/>
    <xf numFmtId="0" fontId="6" fillId="13" borderId="0" xfId="10" applyFill="1"/>
    <xf numFmtId="0" fontId="6" fillId="0" borderId="0" xfId="10" applyAlignment="1">
      <alignment wrapText="1"/>
    </xf>
    <xf numFmtId="0" fontId="35" fillId="0" borderId="0" xfId="0" applyFont="1" applyAlignment="1">
      <alignment horizontal="center" vertical="center" readingOrder="1"/>
    </xf>
    <xf numFmtId="0" fontId="36" fillId="0" borderId="0" xfId="2" applyFont="1" applyAlignment="1">
      <alignment horizontal="left" vertical="center" wrapText="1"/>
    </xf>
    <xf numFmtId="9" fontId="6" fillId="0" borderId="0" xfId="3" applyFont="1" applyFill="1"/>
    <xf numFmtId="10" fontId="6" fillId="13" borderId="0" xfId="3" applyNumberFormat="1" applyFont="1" applyFill="1"/>
    <xf numFmtId="0" fontId="36" fillId="13" borderId="0" xfId="10" applyFont="1" applyFill="1" applyAlignment="1">
      <alignment horizontal="left" vertical="center"/>
    </xf>
    <xf numFmtId="9" fontId="6" fillId="13" borderId="0" xfId="3" applyFont="1" applyFill="1"/>
    <xf numFmtId="0" fontId="5" fillId="13" borderId="0" xfId="2" applyFont="1" applyFill="1"/>
    <xf numFmtId="9" fontId="6" fillId="0" borderId="0" xfId="10" applyNumberFormat="1"/>
    <xf numFmtId="0" fontId="37" fillId="0" borderId="0" xfId="10" applyFont="1"/>
    <xf numFmtId="0" fontId="6" fillId="0" borderId="2" xfId="10" applyBorder="1" applyAlignment="1">
      <alignment horizontal="right"/>
    </xf>
    <xf numFmtId="0" fontId="6" fillId="0" borderId="2" xfId="10" applyBorder="1" applyAlignment="1">
      <alignment horizontal="right" wrapText="1"/>
    </xf>
    <xf numFmtId="6" fontId="6" fillId="0" borderId="0" xfId="10" applyNumberFormat="1"/>
    <xf numFmtId="6" fontId="6" fillId="0" borderId="0" xfId="10" applyNumberFormat="1" applyAlignment="1">
      <alignment horizontal="right"/>
    </xf>
    <xf numFmtId="164" fontId="6" fillId="7" borderId="0" xfId="15" applyNumberFormat="1" applyFont="1" applyFill="1" applyAlignment="1">
      <alignment horizontal="right"/>
    </xf>
    <xf numFmtId="164" fontId="6" fillId="7" borderId="0" xfId="15" applyNumberFormat="1" applyFont="1" applyFill="1" applyAlignment="1">
      <alignment horizontal="right" vertical="top"/>
    </xf>
    <xf numFmtId="6" fontId="6" fillId="0" borderId="0" xfId="17" applyNumberFormat="1" applyAlignment="1">
      <alignment horizontal="right"/>
    </xf>
    <xf numFmtId="6" fontId="6" fillId="0" borderId="0" xfId="17" applyNumberFormat="1"/>
    <xf numFmtId="6" fontId="6" fillId="0" borderId="0" xfId="18" applyNumberFormat="1"/>
    <xf numFmtId="0" fontId="6" fillId="0" borderId="1" xfId="10" applyBorder="1" applyAlignment="1">
      <alignment horizontal="right"/>
    </xf>
    <xf numFmtId="0" fontId="6" fillId="0" borderId="2" xfId="10" applyBorder="1" applyAlignment="1">
      <alignment horizontal="center" wrapText="1"/>
    </xf>
    <xf numFmtId="166" fontId="0" fillId="0" borderId="0" xfId="14" applyNumberFormat="1" applyFont="1" applyFill="1"/>
    <xf numFmtId="166" fontId="6" fillId="0" borderId="0" xfId="10" applyNumberFormat="1"/>
    <xf numFmtId="0" fontId="6" fillId="0" borderId="2" xfId="10" applyBorder="1" applyAlignment="1">
      <alignment wrapText="1"/>
    </xf>
    <xf numFmtId="169" fontId="31" fillId="0" borderId="0" xfId="12" applyNumberFormat="1" applyFont="1" applyFill="1"/>
    <xf numFmtId="169" fontId="31" fillId="0" borderId="0" xfId="19" applyNumberFormat="1" applyFont="1"/>
    <xf numFmtId="169" fontId="31" fillId="0" borderId="0" xfId="12" applyNumberFormat="1" applyFont="1"/>
    <xf numFmtId="169" fontId="6" fillId="7" borderId="0" xfId="19" applyNumberFormat="1" applyFont="1" applyFill="1"/>
    <xf numFmtId="169" fontId="31" fillId="0" borderId="0" xfId="20" applyNumberFormat="1" applyFont="1"/>
    <xf numFmtId="169" fontId="38" fillId="0" borderId="0" xfId="19" applyNumberFormat="1" applyFont="1"/>
    <xf numFmtId="169" fontId="0" fillId="13" borderId="0" xfId="12" applyNumberFormat="1" applyFont="1" applyFill="1"/>
    <xf numFmtId="169" fontId="6" fillId="13" borderId="0" xfId="10" applyNumberFormat="1" applyFill="1"/>
    <xf numFmtId="9" fontId="0" fillId="13" borderId="0" xfId="14" applyFont="1" applyFill="1"/>
    <xf numFmtId="0" fontId="39" fillId="13" borderId="0" xfId="10" applyFont="1" applyFill="1"/>
    <xf numFmtId="38" fontId="6" fillId="13" borderId="0" xfId="10" applyNumberFormat="1" applyFill="1"/>
    <xf numFmtId="0" fontId="37" fillId="13" borderId="13" xfId="10" applyFont="1" applyFill="1" applyBorder="1" applyAlignment="1">
      <alignment horizontal="center"/>
    </xf>
    <xf numFmtId="0" fontId="37" fillId="13" borderId="13" xfId="10" applyFont="1" applyFill="1" applyBorder="1" applyAlignment="1">
      <alignment horizontal="center" wrapText="1"/>
    </xf>
    <xf numFmtId="5" fontId="6" fillId="13" borderId="0" xfId="10" applyNumberFormat="1" applyFill="1"/>
    <xf numFmtId="169" fontId="40" fillId="13" borderId="0" xfId="12" applyNumberFormat="1" applyFont="1" applyFill="1"/>
    <xf numFmtId="0" fontId="30" fillId="13" borderId="0" xfId="10" applyFont="1" applyFill="1"/>
    <xf numFmtId="38" fontId="30" fillId="13" borderId="0" xfId="10" applyNumberFormat="1" applyFont="1" applyFill="1"/>
    <xf numFmtId="5" fontId="30" fillId="13" borderId="0" xfId="10" applyNumberFormat="1" applyFont="1" applyFill="1"/>
    <xf numFmtId="0" fontId="41" fillId="13" borderId="0" xfId="10" applyFont="1" applyFill="1"/>
    <xf numFmtId="169" fontId="30" fillId="13" borderId="0" xfId="10" applyNumberFormat="1" applyFont="1" applyFill="1"/>
    <xf numFmtId="170" fontId="42" fillId="13" borderId="0" xfId="13" applyNumberFormat="1" applyFont="1" applyFill="1"/>
    <xf numFmtId="44" fontId="30" fillId="13" borderId="0" xfId="13" applyFont="1" applyFill="1"/>
    <xf numFmtId="169" fontId="43" fillId="13" borderId="0" xfId="10" applyNumberFormat="1" applyFont="1" applyFill="1"/>
    <xf numFmtId="170" fontId="43" fillId="13" borderId="0" xfId="13" applyNumberFormat="1" applyFont="1" applyFill="1"/>
    <xf numFmtId="170" fontId="42" fillId="13" borderId="0" xfId="10" applyNumberFormat="1" applyFont="1" applyFill="1"/>
    <xf numFmtId="170" fontId="40" fillId="13" borderId="0" xfId="10" applyNumberFormat="1" applyFont="1" applyFill="1"/>
    <xf numFmtId="0" fontId="44" fillId="13" borderId="0" xfId="10" applyFont="1" applyFill="1"/>
    <xf numFmtId="10" fontId="45" fillId="13" borderId="0" xfId="14" applyNumberFormat="1" applyFont="1" applyFill="1"/>
    <xf numFmtId="0" fontId="6" fillId="0" borderId="16" xfId="10" applyBorder="1"/>
    <xf numFmtId="0" fontId="6" fillId="0" borderId="2" xfId="10" applyBorder="1" applyAlignment="1">
      <alignment horizontal="left" vertical="center" wrapText="1"/>
    </xf>
    <xf numFmtId="5" fontId="6" fillId="0" borderId="2" xfId="15" applyNumberFormat="1" applyFont="1" applyFill="1" applyBorder="1" applyAlignment="1">
      <alignment horizontal="center" vertical="center"/>
    </xf>
    <xf numFmtId="10" fontId="6" fillId="0" borderId="2" xfId="14" applyNumberFormat="1" applyFont="1" applyFill="1" applyBorder="1" applyAlignment="1">
      <alignment horizontal="center" vertical="center"/>
    </xf>
    <xf numFmtId="164" fontId="6" fillId="0" borderId="2" xfId="15" applyNumberFormat="1" applyFont="1" applyFill="1" applyBorder="1" applyAlignment="1">
      <alignment horizontal="center" vertical="center"/>
    </xf>
    <xf numFmtId="164" fontId="6" fillId="0" borderId="2" xfId="20" applyNumberFormat="1" applyFont="1" applyFill="1" applyBorder="1" applyAlignment="1">
      <alignment horizontal="center" vertical="center"/>
    </xf>
    <xf numFmtId="0" fontId="4" fillId="0" borderId="0" xfId="10" applyFont="1" applyAlignment="1">
      <alignment horizontal="left" vertical="center"/>
    </xf>
    <xf numFmtId="0" fontId="46" fillId="0" borderId="0" xfId="16" applyFont="1"/>
    <xf numFmtId="38" fontId="6" fillId="0" borderId="0" xfId="16" applyNumberFormat="1" applyFont="1"/>
    <xf numFmtId="170" fontId="6" fillId="0" borderId="0" xfId="15" applyNumberFormat="1" applyFont="1"/>
    <xf numFmtId="0" fontId="6" fillId="0" borderId="0" xfId="16" applyFont="1"/>
    <xf numFmtId="0" fontId="4" fillId="12" borderId="2" xfId="16" applyFont="1" applyFill="1" applyBorder="1" applyAlignment="1">
      <alignment horizontal="center" vertical="center" wrapText="1"/>
    </xf>
    <xf numFmtId="170" fontId="4" fillId="12" borderId="2" xfId="15" applyNumberFormat="1" applyFont="1" applyFill="1" applyBorder="1" applyAlignment="1">
      <alignment horizontal="center" vertical="center" wrapText="1"/>
    </xf>
    <xf numFmtId="38" fontId="4" fillId="12" borderId="2" xfId="16" applyNumberFormat="1" applyFont="1" applyFill="1" applyBorder="1" applyAlignment="1">
      <alignment horizontal="center" vertical="center" wrapText="1"/>
    </xf>
    <xf numFmtId="37" fontId="4" fillId="12" borderId="2" xfId="16" applyNumberFormat="1" applyFont="1" applyFill="1" applyBorder="1" applyAlignment="1">
      <alignment horizontal="center" vertical="center" wrapText="1"/>
    </xf>
    <xf numFmtId="0" fontId="2" fillId="0" borderId="0" xfId="2" applyAlignment="1">
      <alignment vertical="center"/>
    </xf>
    <xf numFmtId="164" fontId="31" fillId="0" borderId="2" xfId="15" applyNumberFormat="1" applyFont="1" applyFill="1" applyBorder="1" applyAlignment="1">
      <alignment horizontal="center" vertical="center"/>
    </xf>
    <xf numFmtId="164" fontId="6" fillId="0" borderId="2" xfId="15" applyNumberFormat="1" applyFont="1" applyBorder="1" applyAlignment="1">
      <alignment horizontal="center" vertical="center"/>
    </xf>
    <xf numFmtId="0" fontId="47" fillId="0" borderId="0" xfId="2" applyFont="1"/>
    <xf numFmtId="0" fontId="2" fillId="0" borderId="0" xfId="2" quotePrefix="1"/>
    <xf numFmtId="49" fontId="48" fillId="0" borderId="0" xfId="21" applyNumberFormat="1" applyFont="1" applyAlignment="1">
      <alignment vertical="center"/>
    </xf>
    <xf numFmtId="0" fontId="2" fillId="0" borderId="0" xfId="21" applyFont="1" applyAlignment="1">
      <alignment vertical="center"/>
    </xf>
    <xf numFmtId="170" fontId="2" fillId="0" borderId="0" xfId="21" applyNumberFormat="1" applyFont="1" applyAlignment="1">
      <alignment vertical="center"/>
    </xf>
    <xf numFmtId="0" fontId="9" fillId="0" borderId="0" xfId="21" applyFont="1" applyAlignment="1">
      <alignment horizontal="left" vertical="center"/>
    </xf>
    <xf numFmtId="0" fontId="9" fillId="0" borderId="0" xfId="21" applyFont="1" applyAlignment="1">
      <alignment horizontal="center" vertical="center"/>
    </xf>
    <xf numFmtId="0" fontId="9" fillId="0" borderId="0" xfId="21" applyFont="1" applyAlignment="1">
      <alignment horizontal="center" vertical="center" wrapText="1"/>
    </xf>
    <xf numFmtId="0" fontId="9" fillId="0" borderId="0" xfId="22" applyFont="1" applyAlignment="1">
      <alignment horizontal="center" vertical="center" wrapText="1"/>
    </xf>
    <xf numFmtId="165" fontId="9" fillId="0" borderId="0" xfId="21" applyNumberFormat="1" applyFont="1" applyAlignment="1">
      <alignment horizontal="center" vertical="center" wrapText="1"/>
    </xf>
    <xf numFmtId="0" fontId="9" fillId="0" borderId="0" xfId="21" applyFont="1" applyAlignment="1">
      <alignment vertical="center"/>
    </xf>
    <xf numFmtId="3" fontId="2" fillId="0" borderId="0" xfId="21" applyNumberFormat="1" applyFont="1" applyAlignment="1">
      <alignment vertical="center"/>
    </xf>
    <xf numFmtId="170" fontId="9" fillId="10" borderId="2" xfId="23" applyNumberFormat="1" applyFont="1" applyFill="1" applyBorder="1" applyAlignment="1">
      <alignment vertical="center"/>
    </xf>
    <xf numFmtId="0" fontId="2" fillId="0" borderId="0" xfId="21" applyFont="1" applyAlignment="1">
      <alignment horizontal="center" vertical="center"/>
    </xf>
    <xf numFmtId="165" fontId="2" fillId="0" borderId="0" xfId="21" applyNumberFormat="1" applyFont="1" applyAlignment="1">
      <alignment vertical="center"/>
    </xf>
    <xf numFmtId="7" fontId="2" fillId="0" borderId="0" xfId="21" applyNumberFormat="1" applyFont="1" applyAlignment="1">
      <alignment vertical="center"/>
    </xf>
    <xf numFmtId="0" fontId="9" fillId="0" borderId="0" xfId="21" applyFont="1" applyAlignment="1">
      <alignment horizontal="right" vertical="center"/>
    </xf>
    <xf numFmtId="37" fontId="9" fillId="10" borderId="2" xfId="23" applyNumberFormat="1" applyFont="1" applyFill="1" applyBorder="1" applyAlignment="1">
      <alignment vertical="center"/>
    </xf>
    <xf numFmtId="0" fontId="9" fillId="0" borderId="0" xfId="2" applyFont="1" applyAlignment="1">
      <alignment horizontal="right" vertical="center"/>
    </xf>
    <xf numFmtId="49" fontId="9" fillId="0" borderId="0" xfId="2" applyNumberFormat="1" applyFont="1" applyAlignment="1" applyProtection="1">
      <alignment vertical="center"/>
      <protection locked="0"/>
    </xf>
    <xf numFmtId="3" fontId="2" fillId="0" borderId="0" xfId="2" applyNumberFormat="1" applyAlignment="1" applyProtection="1">
      <alignment vertical="center"/>
      <protection locked="0"/>
    </xf>
    <xf numFmtId="3" fontId="2" fillId="0" borderId="0" xfId="21" applyNumberFormat="1" applyFont="1" applyAlignment="1" applyProtection="1">
      <alignment vertical="center"/>
      <protection locked="0"/>
    </xf>
    <xf numFmtId="3" fontId="9" fillId="0" borderId="0" xfId="21" applyNumberFormat="1" applyFont="1" applyAlignment="1">
      <alignment vertical="center"/>
    </xf>
    <xf numFmtId="164" fontId="2" fillId="14" borderId="0" xfId="21" applyNumberFormat="1" applyFont="1" applyFill="1" applyAlignment="1">
      <alignment vertical="center"/>
    </xf>
    <xf numFmtId="164" fontId="2" fillId="0" borderId="0" xfId="21" applyNumberFormat="1" applyFont="1" applyAlignment="1">
      <alignment vertical="center"/>
    </xf>
    <xf numFmtId="0" fontId="2" fillId="0" borderId="0" xfId="21" applyFont="1" applyAlignment="1">
      <alignment horizontal="left" vertical="center"/>
    </xf>
    <xf numFmtId="0" fontId="2" fillId="0" borderId="18" xfId="21" applyFont="1" applyBorder="1" applyAlignment="1">
      <alignment vertical="center"/>
    </xf>
    <xf numFmtId="3" fontId="2" fillId="0" borderId="0" xfId="2" applyNumberFormat="1" applyAlignment="1">
      <alignment vertical="center"/>
    </xf>
    <xf numFmtId="170" fontId="9" fillId="0" borderId="0" xfId="23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9" fillId="0" borderId="0" xfId="21" applyFont="1" applyAlignment="1">
      <alignment vertical="center" wrapText="1"/>
    </xf>
    <xf numFmtId="170" fontId="9" fillId="10" borderId="2" xfId="8" applyNumberFormat="1" applyFont="1" applyFill="1" applyBorder="1" applyAlignment="1">
      <alignment vertical="center"/>
    </xf>
    <xf numFmtId="3" fontId="9" fillId="0" borderId="12" xfId="21" applyNumberFormat="1" applyFont="1" applyBorder="1" applyAlignment="1">
      <alignment vertical="center"/>
    </xf>
    <xf numFmtId="3" fontId="2" fillId="0" borderId="12" xfId="21" applyNumberFormat="1" applyFont="1" applyBorder="1" applyAlignment="1">
      <alignment vertical="center"/>
    </xf>
    <xf numFmtId="170" fontId="9" fillId="10" borderId="2" xfId="23" applyNumberFormat="1" applyFont="1" applyFill="1" applyBorder="1" applyAlignment="1" applyProtection="1">
      <alignment vertical="center"/>
    </xf>
    <xf numFmtId="3" fontId="9" fillId="0" borderId="0" xfId="21" applyNumberFormat="1" applyFont="1" applyAlignment="1" applyProtection="1">
      <alignment vertical="center"/>
      <protection locked="0"/>
    </xf>
    <xf numFmtId="49" fontId="9" fillId="0" borderId="0" xfId="21" applyNumberFormat="1" applyFont="1" applyAlignment="1">
      <alignment horizontal="left" vertical="center"/>
    </xf>
    <xf numFmtId="3" fontId="17" fillId="0" borderId="0" xfId="21" applyNumberFormat="1" applyFont="1" applyAlignment="1">
      <alignment vertical="center"/>
    </xf>
    <xf numFmtId="49" fontId="2" fillId="14" borderId="0" xfId="21" applyNumberFormat="1" applyFont="1" applyFill="1" applyAlignment="1" applyProtection="1">
      <alignment vertical="center"/>
      <protection locked="0"/>
    </xf>
    <xf numFmtId="164" fontId="9" fillId="0" borderId="0" xfId="21" applyNumberFormat="1" applyFont="1" applyAlignment="1">
      <alignment vertical="center"/>
    </xf>
    <xf numFmtId="0" fontId="9" fillId="0" borderId="18" xfId="21" applyFont="1" applyBorder="1" applyAlignment="1">
      <alignment vertical="center"/>
    </xf>
    <xf numFmtId="170" fontId="9" fillId="10" borderId="10" xfId="8" applyNumberFormat="1" applyFont="1" applyFill="1" applyBorder="1" applyAlignment="1">
      <alignment vertical="center"/>
    </xf>
    <xf numFmtId="3" fontId="2" fillId="0" borderId="12" xfId="21" applyNumberFormat="1" applyFont="1" applyBorder="1" applyAlignment="1" applyProtection="1">
      <alignment vertical="center"/>
      <protection locked="0"/>
    </xf>
    <xf numFmtId="164" fontId="9" fillId="10" borderId="2" xfId="21" applyNumberFormat="1" applyFont="1" applyFill="1" applyBorder="1" applyAlignment="1">
      <alignment vertical="center"/>
    </xf>
    <xf numFmtId="0" fontId="49" fillId="0" borderId="0" xfId="21" applyFont="1" applyAlignment="1">
      <alignment horizontal="center" vertical="center" wrapText="1"/>
    </xf>
    <xf numFmtId="3" fontId="9" fillId="10" borderId="2" xfId="21" applyNumberFormat="1" applyFont="1" applyFill="1" applyBorder="1" applyAlignment="1">
      <alignment vertical="center"/>
    </xf>
    <xf numFmtId="170" fontId="9" fillId="6" borderId="2" xfId="23" applyNumberFormat="1" applyFont="1" applyFill="1" applyBorder="1" applyAlignment="1">
      <alignment vertical="center"/>
    </xf>
    <xf numFmtId="170" fontId="9" fillId="10" borderId="10" xfId="23" applyNumberFormat="1" applyFont="1" applyFill="1" applyBorder="1" applyAlignment="1">
      <alignment vertical="center"/>
    </xf>
    <xf numFmtId="0" fontId="2" fillId="0" borderId="12" xfId="21" applyFont="1" applyBorder="1" applyAlignment="1">
      <alignment vertical="center"/>
    </xf>
    <xf numFmtId="165" fontId="9" fillId="0" borderId="0" xfId="21" applyNumberFormat="1" applyFont="1" applyAlignment="1">
      <alignment vertical="center"/>
    </xf>
    <xf numFmtId="10" fontId="9" fillId="0" borderId="0" xfId="24" applyNumberFormat="1" applyFont="1" applyFill="1" applyBorder="1" applyAlignment="1" applyProtection="1">
      <alignment vertical="center"/>
    </xf>
    <xf numFmtId="10" fontId="9" fillId="10" borderId="2" xfId="21" applyNumberFormat="1" applyFont="1" applyFill="1" applyBorder="1" applyAlignment="1">
      <alignment vertical="center"/>
    </xf>
    <xf numFmtId="0" fontId="17" fillId="0" borderId="0" xfId="25" applyNumberFormat="1" applyFont="1" applyFill="1" applyBorder="1" applyAlignment="1">
      <alignment horizontal="left" vertical="center"/>
    </xf>
    <xf numFmtId="0" fontId="17" fillId="0" borderId="0" xfId="21" applyFont="1" applyAlignment="1">
      <alignment horizontal="left" vertical="center"/>
    </xf>
    <xf numFmtId="10" fontId="9" fillId="0" borderId="0" xfId="21" applyNumberFormat="1" applyFont="1" applyAlignment="1">
      <alignment vertical="center"/>
    </xf>
    <xf numFmtId="0" fontId="17" fillId="0" borderId="0" xfId="26" applyNumberFormat="1" applyFont="1" applyFill="1" applyBorder="1" applyAlignment="1">
      <alignment horizontal="left" vertical="center"/>
    </xf>
    <xf numFmtId="0" fontId="17" fillId="0" borderId="0" xfId="21" applyFont="1" applyAlignment="1">
      <alignment vertical="center"/>
    </xf>
    <xf numFmtId="169" fontId="0" fillId="0" borderId="0" xfId="0" applyNumberFormat="1"/>
    <xf numFmtId="164" fontId="4" fillId="12" borderId="2" xfId="16" applyNumberFormat="1" applyFont="1" applyFill="1" applyBorder="1" applyAlignment="1">
      <alignment horizontal="center" vertical="center" wrapText="1"/>
    </xf>
    <xf numFmtId="5" fontId="4" fillId="12" borderId="2" xfId="15" applyNumberFormat="1" applyFont="1" applyFill="1" applyBorder="1" applyAlignment="1">
      <alignment horizontal="center" vertical="center"/>
    </xf>
    <xf numFmtId="10" fontId="4" fillId="12" borderId="2" xfId="14" applyNumberFormat="1" applyFont="1" applyFill="1" applyBorder="1" applyAlignment="1">
      <alignment horizontal="center" vertical="center"/>
    </xf>
    <xf numFmtId="164" fontId="4" fillId="12" borderId="2" xfId="20" applyNumberFormat="1" applyFont="1" applyFill="1" applyBorder="1" applyAlignment="1">
      <alignment horizontal="center" vertical="center"/>
    </xf>
    <xf numFmtId="5" fontId="4" fillId="12" borderId="2" xfId="10" applyNumberFormat="1" applyFont="1" applyFill="1" applyBorder="1" applyAlignment="1">
      <alignment horizontal="center" vertical="center"/>
    </xf>
    <xf numFmtId="10" fontId="4" fillId="12" borderId="2" xfId="10" applyNumberFormat="1" applyFont="1" applyFill="1" applyBorder="1" applyAlignment="1">
      <alignment horizontal="center" vertical="center"/>
    </xf>
    <xf numFmtId="164" fontId="6" fillId="0" borderId="0" xfId="10" applyNumberFormat="1" applyAlignment="1">
      <alignment vertical="center"/>
    </xf>
    <xf numFmtId="0" fontId="0" fillId="0" borderId="0" xfId="10" applyFont="1"/>
    <xf numFmtId="0" fontId="51" fillId="12" borderId="20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vertical="center" wrapText="1"/>
    </xf>
    <xf numFmtId="6" fontId="25" fillId="0" borderId="22" xfId="0" applyNumberFormat="1" applyFont="1" applyBorder="1" applyAlignment="1">
      <alignment horizontal="center" vertical="center"/>
    </xf>
    <xf numFmtId="0" fontId="51" fillId="12" borderId="19" xfId="0" applyFont="1" applyFill="1" applyBorder="1" applyAlignment="1">
      <alignment horizontal="center" vertical="center" wrapText="1"/>
    </xf>
    <xf numFmtId="0" fontId="26" fillId="15" borderId="21" xfId="0" applyFont="1" applyFill="1" applyBorder="1" applyAlignment="1">
      <alignment horizontal="center" vertical="center"/>
    </xf>
    <xf numFmtId="6" fontId="26" fillId="15" borderId="22" xfId="0" applyNumberFormat="1" applyFont="1" applyFill="1" applyBorder="1" applyAlignment="1">
      <alignment horizontal="center" vertical="center"/>
    </xf>
    <xf numFmtId="0" fontId="50" fillId="0" borderId="0" xfId="0" applyFont="1"/>
    <xf numFmtId="0" fontId="25" fillId="0" borderId="23" xfId="0" applyFont="1" applyBorder="1" applyAlignment="1">
      <alignment vertical="center"/>
    </xf>
    <xf numFmtId="6" fontId="25" fillId="0" borderId="21" xfId="0" applyNumberFormat="1" applyFont="1" applyBorder="1" applyAlignment="1">
      <alignment horizontal="center" vertical="center"/>
    </xf>
    <xf numFmtId="0" fontId="52" fillId="0" borderId="21" xfId="0" applyFont="1" applyBorder="1" applyAlignment="1">
      <alignment vertical="center"/>
    </xf>
    <xf numFmtId="6" fontId="51" fillId="15" borderId="22" xfId="0" applyNumberFormat="1" applyFont="1" applyFill="1" applyBorder="1" applyAlignment="1">
      <alignment horizontal="center" vertical="center"/>
    </xf>
    <xf numFmtId="0" fontId="51" fillId="15" borderId="21" xfId="0" applyFont="1" applyFill="1" applyBorder="1" applyAlignment="1">
      <alignment horizontal="center" vertical="center"/>
    </xf>
    <xf numFmtId="0" fontId="31" fillId="0" borderId="2" xfId="2" applyFont="1" applyBorder="1" applyAlignment="1">
      <alignment vertical="center"/>
    </xf>
    <xf numFmtId="164" fontId="6" fillId="0" borderId="2" xfId="10" applyNumberFormat="1" applyBorder="1" applyAlignment="1">
      <alignment horizontal="center" vertical="center"/>
    </xf>
    <xf numFmtId="5" fontId="6" fillId="0" borderId="2" xfId="10" applyNumberFormat="1" applyBorder="1" applyAlignment="1">
      <alignment horizontal="center" vertical="center"/>
    </xf>
    <xf numFmtId="10" fontId="6" fillId="0" borderId="2" xfId="10" applyNumberFormat="1" applyBorder="1" applyAlignment="1">
      <alignment horizontal="center" vertical="center"/>
    </xf>
    <xf numFmtId="5" fontId="6" fillId="0" borderId="2" xfId="12" applyNumberFormat="1" applyFont="1" applyFill="1" applyBorder="1" applyAlignment="1">
      <alignment horizontal="center" vertical="center"/>
    </xf>
    <xf numFmtId="164" fontId="6" fillId="0" borderId="2" xfId="13" applyNumberFormat="1" applyFont="1" applyFill="1" applyBorder="1" applyAlignment="1">
      <alignment horizontal="center" vertical="center"/>
    </xf>
    <xf numFmtId="0" fontId="31" fillId="0" borderId="2" xfId="2" applyFont="1" applyBorder="1" applyAlignment="1">
      <alignment horizontal="right" vertical="center"/>
    </xf>
    <xf numFmtId="164" fontId="6" fillId="7" borderId="2" xfId="10" applyNumberFormat="1" applyFill="1" applyBorder="1" applyAlignment="1">
      <alignment horizontal="center" vertical="center"/>
    </xf>
    <xf numFmtId="5" fontId="6" fillId="7" borderId="2" xfId="10" applyNumberFormat="1" applyFill="1" applyBorder="1" applyAlignment="1">
      <alignment horizontal="center" vertical="center"/>
    </xf>
    <xf numFmtId="0" fontId="6" fillId="0" borderId="2" xfId="10" applyBorder="1" applyAlignment="1">
      <alignment vertical="center"/>
    </xf>
    <xf numFmtId="0" fontId="31" fillId="7" borderId="2" xfId="2" applyFont="1" applyFill="1" applyBorder="1" applyAlignment="1">
      <alignment vertical="center"/>
    </xf>
    <xf numFmtId="0" fontId="31" fillId="0" borderId="2" xfId="11" applyFont="1" applyBorder="1" applyAlignment="1">
      <alignment vertical="center"/>
    </xf>
    <xf numFmtId="164" fontId="6" fillId="0" borderId="2" xfId="11" applyNumberFormat="1" applyBorder="1" applyAlignment="1">
      <alignment horizontal="center" vertical="center"/>
    </xf>
    <xf numFmtId="5" fontId="6" fillId="0" borderId="2" xfId="11" applyNumberFormat="1" applyBorder="1" applyAlignment="1">
      <alignment horizontal="center" vertical="center"/>
    </xf>
    <xf numFmtId="164" fontId="4" fillId="12" borderId="2" xfId="10" applyNumberFormat="1" applyFont="1" applyFill="1" applyBorder="1" applyAlignment="1">
      <alignment horizontal="center" vertical="center"/>
    </xf>
    <xf numFmtId="0" fontId="6" fillId="0" borderId="0" xfId="10" applyAlignment="1">
      <alignment vertical="center"/>
    </xf>
    <xf numFmtId="164" fontId="4" fillId="0" borderId="2" xfId="10" applyNumberFormat="1" applyFont="1" applyBorder="1" applyAlignment="1">
      <alignment vertical="center"/>
    </xf>
    <xf numFmtId="164" fontId="4" fillId="0" borderId="2" xfId="13" applyNumberFormat="1" applyFont="1" applyFill="1" applyBorder="1" applyAlignment="1">
      <alignment vertical="center"/>
    </xf>
    <xf numFmtId="10" fontId="4" fillId="0" borderId="2" xfId="14" applyNumberFormat="1" applyFont="1" applyFill="1" applyBorder="1" applyAlignment="1">
      <alignment horizontal="right" vertical="center"/>
    </xf>
    <xf numFmtId="0" fontId="54" fillId="12" borderId="20" xfId="0" applyFont="1" applyFill="1" applyBorder="1" applyAlignment="1">
      <alignment horizontal="center" vertical="center" wrapText="1"/>
    </xf>
    <xf numFmtId="6" fontId="54" fillId="17" borderId="22" xfId="0" applyNumberFormat="1" applyFont="1" applyFill="1" applyBorder="1" applyAlignment="1">
      <alignment horizontal="center" vertical="center"/>
    </xf>
    <xf numFmtId="0" fontId="53" fillId="0" borderId="22" xfId="0" applyFont="1" applyBorder="1" applyAlignment="1">
      <alignment vertical="center"/>
    </xf>
    <xf numFmtId="6" fontId="53" fillId="17" borderId="22" xfId="0" applyNumberFormat="1" applyFont="1" applyFill="1" applyBorder="1" applyAlignment="1">
      <alignment horizontal="center" vertical="center"/>
    </xf>
    <xf numFmtId="0" fontId="4" fillId="12" borderId="19" xfId="0" applyFont="1" applyFill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/>
    </xf>
    <xf numFmtId="0" fontId="54" fillId="12" borderId="24" xfId="0" applyFont="1" applyFill="1" applyBorder="1" applyAlignment="1">
      <alignment horizontal="center" vertical="center"/>
    </xf>
    <xf numFmtId="0" fontId="54" fillId="12" borderId="19" xfId="0" applyFont="1" applyFill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4" fillId="12" borderId="22" xfId="0" applyFont="1" applyFill="1" applyBorder="1" applyAlignment="1">
      <alignment horizontal="center" vertical="center"/>
    </xf>
    <xf numFmtId="6" fontId="54" fillId="12" borderId="22" xfId="0" applyNumberFormat="1" applyFont="1" applyFill="1" applyBorder="1" applyAlignment="1">
      <alignment horizontal="center" vertical="center"/>
    </xf>
    <xf numFmtId="0" fontId="54" fillId="12" borderId="21" xfId="0" applyFont="1" applyFill="1" applyBorder="1" applyAlignment="1">
      <alignment horizontal="center" vertical="center"/>
    </xf>
    <xf numFmtId="0" fontId="5" fillId="12" borderId="1" xfId="16" applyFont="1" applyFill="1" applyBorder="1" applyAlignment="1">
      <alignment horizontal="center"/>
    </xf>
    <xf numFmtId="0" fontId="5" fillId="12" borderId="5" xfId="16" applyFont="1" applyFill="1" applyBorder="1" applyAlignment="1">
      <alignment horizontal="center"/>
    </xf>
    <xf numFmtId="0" fontId="5" fillId="12" borderId="1" xfId="2" applyFont="1" applyFill="1" applyBorder="1" applyAlignment="1">
      <alignment horizontal="center"/>
    </xf>
    <xf numFmtId="0" fontId="5" fillId="12" borderId="5" xfId="2" applyFont="1" applyFill="1" applyBorder="1" applyAlignment="1">
      <alignment horizontal="center"/>
    </xf>
    <xf numFmtId="0" fontId="4" fillId="0" borderId="13" xfId="10" applyFont="1" applyBorder="1" applyAlignment="1">
      <alignment horizontal="left" vertical="center" wrapText="1"/>
    </xf>
    <xf numFmtId="0" fontId="4" fillId="0" borderId="0" xfId="10" applyFont="1" applyAlignment="1">
      <alignment horizontal="left" vertical="center" wrapText="1"/>
    </xf>
    <xf numFmtId="0" fontId="4" fillId="12" borderId="1" xfId="16" applyFont="1" applyFill="1" applyBorder="1" applyAlignment="1">
      <alignment horizontal="center" vertical="center" wrapText="1"/>
    </xf>
    <xf numFmtId="0" fontId="4" fillId="12" borderId="5" xfId="16" applyFont="1" applyFill="1" applyBorder="1" applyAlignment="1">
      <alignment horizontal="center" vertical="center" wrapText="1"/>
    </xf>
    <xf numFmtId="0" fontId="4" fillId="7" borderId="13" xfId="10" applyFont="1" applyFill="1" applyBorder="1" applyAlignment="1">
      <alignment horizontal="left" vertical="center"/>
    </xf>
    <xf numFmtId="0" fontId="6" fillId="0" borderId="0" xfId="10" applyAlignment="1">
      <alignment horizontal="left" wrapText="1"/>
    </xf>
    <xf numFmtId="0" fontId="4" fillId="12" borderId="1" xfId="10" applyFont="1" applyFill="1" applyBorder="1" applyAlignment="1">
      <alignment horizontal="center" vertical="center"/>
    </xf>
    <xf numFmtId="0" fontId="4" fillId="12" borderId="5" xfId="10" applyFont="1" applyFill="1" applyBorder="1" applyAlignment="1">
      <alignment horizontal="center" vertical="center"/>
    </xf>
    <xf numFmtId="0" fontId="4" fillId="12" borderId="2" xfId="10" applyFont="1" applyFill="1" applyBorder="1" applyAlignment="1">
      <alignment horizontal="center" vertical="center"/>
    </xf>
    <xf numFmtId="49" fontId="48" fillId="0" borderId="0" xfId="21" applyNumberFormat="1" applyFont="1" applyAlignment="1">
      <alignment horizontal="center" vertical="center"/>
    </xf>
    <xf numFmtId="0" fontId="54" fillId="16" borderId="24" xfId="0" applyFont="1" applyFill="1" applyBorder="1" applyAlignment="1">
      <alignment horizontal="center" vertical="center"/>
    </xf>
    <xf numFmtId="0" fontId="54" fillId="16" borderId="25" xfId="0" applyFont="1" applyFill="1" applyBorder="1" applyAlignment="1">
      <alignment horizontal="center" vertical="center"/>
    </xf>
    <xf numFmtId="0" fontId="54" fillId="16" borderId="20" xfId="0" applyFont="1" applyFill="1" applyBorder="1" applyAlignment="1">
      <alignment horizontal="center" vertical="center"/>
    </xf>
    <xf numFmtId="6" fontId="54" fillId="0" borderId="24" xfId="0" applyNumberFormat="1" applyFont="1" applyBorder="1" applyAlignment="1">
      <alignment horizontal="center" vertical="center"/>
    </xf>
    <xf numFmtId="6" fontId="54" fillId="0" borderId="25" xfId="0" applyNumberFormat="1" applyFont="1" applyBorder="1" applyAlignment="1">
      <alignment horizontal="center" vertical="center"/>
    </xf>
    <xf numFmtId="6" fontId="54" fillId="0" borderId="20" xfId="0" applyNumberFormat="1" applyFont="1" applyBorder="1" applyAlignment="1">
      <alignment horizontal="center" vertical="center"/>
    </xf>
    <xf numFmtId="49" fontId="2" fillId="6" borderId="8" xfId="2" applyNumberFormat="1" applyFill="1" applyBorder="1" applyAlignment="1" applyProtection="1">
      <alignment horizontal="center" shrinkToFit="1"/>
      <protection locked="0"/>
    </xf>
    <xf numFmtId="0" fontId="15" fillId="0" borderId="0" xfId="2" applyFont="1" applyAlignment="1">
      <alignment vertical="justify" wrapText="1"/>
    </xf>
    <xf numFmtId="0" fontId="16" fillId="0" borderId="0" xfId="2" applyFont="1" applyAlignment="1">
      <alignment vertical="justify" wrapText="1"/>
    </xf>
    <xf numFmtId="0" fontId="16" fillId="0" borderId="0" xfId="2" applyFont="1"/>
    <xf numFmtId="0" fontId="8" fillId="0" borderId="0" xfId="2" applyFont="1" applyAlignment="1">
      <alignment horizontal="center"/>
    </xf>
    <xf numFmtId="0" fontId="2" fillId="6" borderId="8" xfId="2" applyFill="1" applyBorder="1" applyAlignment="1" applyProtection="1">
      <alignment horizontal="center" shrinkToFit="1"/>
      <protection locked="0"/>
    </xf>
    <xf numFmtId="3" fontId="2" fillId="6" borderId="8" xfId="2" applyNumberFormat="1" applyFill="1" applyBorder="1" applyAlignment="1" applyProtection="1">
      <alignment horizontal="center" shrinkToFit="1"/>
      <protection locked="0"/>
    </xf>
    <xf numFmtId="167" fontId="2" fillId="6" borderId="8" xfId="2" applyNumberFormat="1" applyFill="1" applyBorder="1" applyAlignment="1" applyProtection="1">
      <alignment horizontal="center" shrinkToFit="1"/>
      <protection locked="0"/>
    </xf>
    <xf numFmtId="49" fontId="2" fillId="6" borderId="8" xfId="2" applyNumberFormat="1" applyFill="1" applyBorder="1" applyAlignment="1" applyProtection="1">
      <alignment horizontal="left" shrinkToFit="1"/>
      <protection locked="0"/>
    </xf>
    <xf numFmtId="0" fontId="2" fillId="6" borderId="8" xfId="2" applyFill="1" applyBorder="1" applyAlignment="1" applyProtection="1">
      <alignment horizontal="left" shrinkToFit="1"/>
      <protection locked="0"/>
    </xf>
    <xf numFmtId="3" fontId="2" fillId="6" borderId="8" xfId="2" applyNumberFormat="1" applyFill="1" applyBorder="1" applyAlignment="1" applyProtection="1">
      <alignment horizontal="left" shrinkToFit="1"/>
      <protection locked="0"/>
    </xf>
    <xf numFmtId="49" fontId="21" fillId="6" borderId="8" xfId="1" applyNumberFormat="1" applyFont="1" applyFill="1" applyBorder="1" applyAlignment="1" applyProtection="1">
      <alignment horizontal="left" shrinkToFit="1"/>
      <protection locked="0"/>
    </xf>
    <xf numFmtId="49" fontId="1" fillId="6" borderId="1" xfId="1" applyNumberFormat="1" applyFill="1" applyBorder="1" applyAlignment="1" applyProtection="1">
      <alignment shrinkToFit="1"/>
      <protection locked="0"/>
    </xf>
    <xf numFmtId="49" fontId="2" fillId="6" borderId="8" xfId="2" applyNumberFormat="1" applyFill="1" applyBorder="1" applyAlignment="1" applyProtection="1">
      <alignment shrinkToFit="1"/>
      <protection locked="0"/>
    </xf>
    <xf numFmtId="49" fontId="2" fillId="6" borderId="1" xfId="2" applyNumberFormat="1" applyFill="1" applyBorder="1" applyAlignment="1" applyProtection="1">
      <alignment shrinkToFit="1"/>
      <protection locked="0"/>
    </xf>
    <xf numFmtId="1" fontId="2" fillId="6" borderId="1" xfId="2" quotePrefix="1" applyNumberFormat="1" applyFill="1" applyBorder="1" applyAlignment="1" applyProtection="1">
      <alignment shrinkToFit="1"/>
      <protection locked="0"/>
    </xf>
    <xf numFmtId="1" fontId="2" fillId="6" borderId="8" xfId="2" quotePrefix="1" applyNumberFormat="1" applyFill="1" applyBorder="1" applyAlignment="1" applyProtection="1">
      <alignment shrinkToFit="1"/>
      <protection locked="0"/>
    </xf>
    <xf numFmtId="3" fontId="2" fillId="6" borderId="1" xfId="2" applyNumberFormat="1" applyFill="1" applyBorder="1" applyAlignment="1" applyProtection="1">
      <alignment horizontal="left" shrinkToFit="1"/>
      <protection locked="0"/>
    </xf>
    <xf numFmtId="167" fontId="2" fillId="6" borderId="1" xfId="2" applyNumberFormat="1" applyFill="1" applyBorder="1" applyAlignment="1" applyProtection="1">
      <alignment shrinkToFit="1"/>
      <protection locked="0"/>
    </xf>
    <xf numFmtId="167" fontId="2" fillId="6" borderId="8" xfId="2" applyNumberFormat="1" applyFill="1" applyBorder="1" applyAlignment="1" applyProtection="1">
      <alignment shrinkToFit="1"/>
      <protection locked="0"/>
    </xf>
    <xf numFmtId="49" fontId="1" fillId="6" borderId="8" xfId="1" applyNumberFormat="1" applyFill="1" applyBorder="1" applyAlignment="1" applyProtection="1">
      <alignment horizontal="center" shrinkToFit="1"/>
      <protection locked="0"/>
    </xf>
    <xf numFmtId="0" fontId="2" fillId="10" borderId="8" xfId="0" applyFont="1" applyFill="1" applyBorder="1" applyAlignment="1">
      <alignment horizontal="left"/>
    </xf>
    <xf numFmtId="0" fontId="2" fillId="10" borderId="8" xfId="0" applyFont="1" applyFill="1" applyBorder="1"/>
    <xf numFmtId="167" fontId="2" fillId="6" borderId="8" xfId="2" applyNumberFormat="1" applyFill="1" applyBorder="1" applyAlignment="1" applyProtection="1">
      <alignment horizontal="left" shrinkToFit="1"/>
      <protection locked="0"/>
    </xf>
    <xf numFmtId="49" fontId="1" fillId="6" borderId="8" xfId="1" applyNumberFormat="1" applyFill="1" applyBorder="1" applyAlignment="1" applyProtection="1">
      <alignment horizontal="left" shrinkToFit="1"/>
      <protection locked="0"/>
    </xf>
    <xf numFmtId="0" fontId="1" fillId="6" borderId="8" xfId="1" quotePrefix="1" applyNumberFormat="1" applyFill="1" applyBorder="1" applyAlignment="1" applyProtection="1">
      <alignment shrinkToFit="1"/>
      <protection locked="0"/>
    </xf>
    <xf numFmtId="0" fontId="22" fillId="0" borderId="0" xfId="2" applyFont="1"/>
    <xf numFmtId="0" fontId="1" fillId="10" borderId="8" xfId="1" applyFill="1" applyBorder="1" applyAlignment="1"/>
    <xf numFmtId="0" fontId="2" fillId="6" borderId="8" xfId="2" applyFill="1" applyBorder="1" applyAlignment="1">
      <alignment horizontal="left"/>
    </xf>
    <xf numFmtId="0" fontId="18" fillId="10" borderId="8" xfId="0" applyFont="1" applyFill="1" applyBorder="1"/>
    <xf numFmtId="0" fontId="18" fillId="10" borderId="8" xfId="0" applyFont="1" applyFill="1" applyBorder="1" applyAlignment="1">
      <alignment horizontal="left"/>
    </xf>
    <xf numFmtId="0" fontId="2" fillId="0" borderId="0" xfId="2" applyAlignment="1">
      <alignment horizontal="center" vertical="center" wrapText="1"/>
    </xf>
    <xf numFmtId="49" fontId="1" fillId="6" borderId="8" xfId="1" applyNumberFormat="1" applyFill="1" applyBorder="1" applyAlignment="1" applyProtection="1">
      <alignment shrinkToFit="1"/>
      <protection locked="0"/>
    </xf>
    <xf numFmtId="0" fontId="14" fillId="10" borderId="8" xfId="0" applyFont="1" applyFill="1" applyBorder="1"/>
    <xf numFmtId="0" fontId="14" fillId="10" borderId="8" xfId="0" applyFont="1" applyFill="1" applyBorder="1" applyAlignment="1">
      <alignment horizontal="left"/>
    </xf>
    <xf numFmtId="3" fontId="2" fillId="6" borderId="8" xfId="2" quotePrefix="1" applyNumberFormat="1" applyFill="1" applyBorder="1" applyAlignment="1" applyProtection="1">
      <alignment horizontal="left" shrinkToFit="1"/>
      <protection locked="0"/>
    </xf>
    <xf numFmtId="3" fontId="21" fillId="6" borderId="8" xfId="1" applyNumberFormat="1" applyFont="1" applyFill="1" applyBorder="1" applyAlignment="1" applyProtection="1">
      <alignment horizontal="center" shrinkToFit="1"/>
      <protection locked="0"/>
    </xf>
    <xf numFmtId="49" fontId="18" fillId="6" borderId="8" xfId="2" applyNumberFormat="1" applyFont="1" applyFill="1" applyBorder="1" applyAlignment="1" applyProtection="1">
      <alignment horizontal="left" shrinkToFit="1"/>
      <protection locked="0"/>
    </xf>
    <xf numFmtId="167" fontId="2" fillId="6" borderId="8" xfId="2" applyNumberFormat="1" applyFill="1" applyBorder="1" applyAlignment="1" applyProtection="1">
      <alignment horizontal="left" vertical="center" shrinkToFit="1"/>
      <protection locked="0"/>
    </xf>
    <xf numFmtId="49" fontId="1" fillId="6" borderId="8" xfId="1" applyNumberFormat="1" applyFill="1" applyBorder="1" applyAlignment="1" applyProtection="1">
      <alignment horizontal="left" vertical="center" shrinkToFit="1"/>
      <protection locked="0"/>
    </xf>
  </cellXfs>
  <cellStyles count="27">
    <cellStyle name="Comma" xfId="7" builtinId="3"/>
    <cellStyle name="Comma 10" xfId="20" xr:uid="{9585E372-24A2-4187-B40E-AA6690FEFC8C}"/>
    <cellStyle name="Comma 2" xfId="12" xr:uid="{35676260-B64A-47D9-A4B2-0C98ACEF23BE}"/>
    <cellStyle name="Comma 3" xfId="19" xr:uid="{3B7B605F-2CCB-4F78-893F-B285944DEBE2}"/>
    <cellStyle name="Comma 4" xfId="25" xr:uid="{4706FE7B-9540-4E5C-96F8-C69DDDD533AD}"/>
    <cellStyle name="Currency" xfId="8" builtinId="4"/>
    <cellStyle name="Currency 10 2" xfId="23" xr:uid="{663A3AE1-C623-4512-90CD-DF538044777C}"/>
    <cellStyle name="Currency 2" xfId="13" xr:uid="{22FBBF31-E0A2-4C50-9203-DE93200764B6}"/>
    <cellStyle name="Currency 2 5" xfId="15" xr:uid="{CD62EE8F-8795-417E-B4F8-8B26A168A1FF}"/>
    <cellStyle name="Hyperlink" xfId="1" builtinId="8"/>
    <cellStyle name="Hyperlink 2" xfId="5" xr:uid="{3D129AC9-64FB-46C8-AECE-FBEF547C0AC2}"/>
    <cellStyle name="Hyperlink 3" xfId="6" xr:uid="{0E7DE5DD-5B67-4091-B255-FD8D77E10980}"/>
    <cellStyle name="Normal" xfId="0" builtinId="0"/>
    <cellStyle name="Normal 2" xfId="2" xr:uid="{919D5CF1-4C5D-48EC-A0CD-09F9B10786F7}"/>
    <cellStyle name="Normal 2 2" xfId="22" xr:uid="{9AF5613C-86CD-488D-93D3-3537A266A2CA}"/>
    <cellStyle name="Normal 3" xfId="10" xr:uid="{C872E4C5-6F01-4E80-BEDA-5FC273076EE9}"/>
    <cellStyle name="Normal 3 2" xfId="16" xr:uid="{57F9B219-55D0-4EAE-9B4D-C069F08AB40C}"/>
    <cellStyle name="Normal 3 3 2 2" xfId="18" xr:uid="{19F83BF9-D337-4600-9B4C-C5248D3C6589}"/>
    <cellStyle name="Normal 3 5" xfId="11" xr:uid="{4CFDFADF-E8F4-4A5D-AD42-87E31C69ADE9}"/>
    <cellStyle name="Normal 3 7" xfId="17" xr:uid="{35B747EF-92A9-4DB6-A552-C2E5EC7017BB}"/>
    <cellStyle name="Normal 4" xfId="4" xr:uid="{36E54B1E-9E13-42DC-8B85-36D6EA6858E9}"/>
    <cellStyle name="Normal 9" xfId="21" xr:uid="{417F7744-F28C-44BC-88B9-C7BE73ADAA2D}"/>
    <cellStyle name="Percent" xfId="9" builtinId="5"/>
    <cellStyle name="Percent 10" xfId="24" xr:uid="{4B93545F-B241-48CA-8680-19B62BF9B850}"/>
    <cellStyle name="Percent 2" xfId="3" xr:uid="{A0D6341D-0218-4FF3-A0DE-8E863615C9E1}"/>
    <cellStyle name="Percent 2 2" xfId="14" xr:uid="{7CE02CC9-2467-476D-AFBD-C30A433444B4}"/>
    <cellStyle name="Percent 4" xfId="26" xr:uid="{BE7F8964-5C1E-4AF2-9DCB-886B8EAE71E0}"/>
  </cellStyles>
  <dxfs count="4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1"/>
      </font>
      <fill>
        <patternFill patternType="solid">
          <fgColor theme="4"/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fgColor rgb="FFB7DEE8"/>
          <bgColor rgb="FFB7DEE8"/>
        </patternFill>
      </fill>
      <border>
        <top style="double">
          <color theme="4"/>
        </top>
      </border>
    </dxf>
    <dxf>
      <font>
        <b/>
        <i val="0"/>
        <color theme="1"/>
      </font>
      <fill>
        <patternFill patternType="solid">
          <fgColor rgb="FFB7DEE8"/>
          <bgColor rgb="FFB7DEE8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6"/>
        </left>
      </border>
    </dxf>
    <dxf>
      <border>
        <left style="thin">
          <color theme="6"/>
        </left>
      </border>
    </dxf>
    <dxf>
      <border>
        <top style="thin">
          <color theme="6"/>
        </top>
      </border>
    </dxf>
    <dxf>
      <border>
        <top style="thin">
          <color theme="6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>
          <bgColor rgb="FF215867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/>
        <color theme="1"/>
      </font>
    </dxf>
    <dxf>
      <font>
        <b/>
        <color theme="1"/>
      </font>
      <border>
        <left style="thin">
          <color theme="1"/>
        </left>
        <right/>
        <top style="thin">
          <color theme="1"/>
        </top>
        <bottom/>
        <vertical/>
      </border>
    </dxf>
    <dxf>
      <font>
        <b/>
        <i/>
        <color theme="1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/>
        <color theme="1"/>
      </font>
      <fill>
        <patternFill patternType="solid">
          <fgColor theme="4" tint="0.79992065187536243"/>
          <bgColor rgb="FFEE823A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b/>
        <i val="0"/>
        <color theme="0"/>
      </font>
      <fill>
        <patternFill patternType="solid">
          <fgColor theme="4" tint="0.79992065187536243"/>
          <bgColor rgb="FF215867"/>
        </patternFill>
      </fill>
      <border>
        <bottom style="thin">
          <color theme="4" tint="0.3999755851924192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color theme="1"/>
      </font>
      <fill>
        <patternFill>
          <bgColor rgb="FFB7DEE8"/>
        </patternFill>
      </fill>
    </dxf>
    <dxf>
      <font>
        <b val="0"/>
        <i/>
        <color theme="1"/>
      </font>
      <fill>
        <patternFill>
          <bgColor rgb="FFB7DEE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 patternType="solid">
          <fgColor theme="0" tint="-0.14996795556505021"/>
          <bgColor rgb="FFFFC000"/>
        </patternFill>
      </fill>
    </dxf>
    <dxf>
      <font>
        <b/>
        <color theme="1"/>
      </font>
      <fill>
        <patternFill patternType="solid">
          <fgColor theme="4" tint="0.79995117038483843"/>
          <bgColor rgb="FFFFC000"/>
        </patternFill>
      </fill>
      <border>
        <top style="thin">
          <color theme="4" tint="0.39997558519241921"/>
        </top>
      </border>
    </dxf>
    <dxf>
      <font>
        <b/>
        <i val="0"/>
        <color theme="0"/>
      </font>
      <fill>
        <patternFill patternType="solid">
          <fgColor theme="4" tint="0.79995117038483843"/>
          <bgColor rgb="FF00A0AF"/>
        </patternFill>
      </fill>
      <border>
        <bottom style="thin">
          <color theme="4" tint="0.39997558519241921"/>
        </bottom>
      </border>
    </dxf>
  </dxfs>
  <tableStyles count="6" defaultTableStyle="TableStyleMedium2" defaultPivotStyle="PivotStyleLight16">
    <tableStyle name="Hilltop" table="0" count="7" xr9:uid="{00000000-0011-0000-FFFF-FFFF00000000}">
      <tableStyleElement type="headerRow" dxfId="45"/>
      <tableStyleElement type="totalRow" dxfId="44"/>
      <tableStyleElement type="firstSubtotalColumn" dxfId="43"/>
      <tableStyleElement type="firstSubtotalRow" dxfId="42"/>
      <tableStyleElement type="secondColumnSubheading" dxfId="41"/>
      <tableStyleElement type="firstRowSubheading" dxfId="40"/>
      <tableStyleElement type="secondRowSubheading" dxfId="39"/>
    </tableStyle>
    <tableStyle name="Hilltop 2" table="0" count="6" xr9:uid="{8CCDE280-3A31-4211-99B5-5E575843F158}">
      <tableStyleElement type="wholeTable" dxfId="38"/>
      <tableStyleElement type="headerRow" dxfId="37"/>
      <tableStyleElement type="totalRow" dxfId="36"/>
      <tableStyleElement type="firstSubtotalRow" dxfId="35"/>
      <tableStyleElement type="firstRowSubheading" dxfId="34"/>
      <tableStyleElement type="secondRowSubheading" dxfId="33"/>
    </tableStyle>
    <tableStyle name="Hilltop2" pivot="0" count="9" xr9:uid="{53A055DE-9A73-46A8-810C-3B5873072417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secondRowStripe" dxfId="26"/>
      <tableStyleElement type="firstColumnStripe" dxfId="25"/>
      <tableStyleElement type="secondColumnStripe" dxfId="24"/>
    </tableStyle>
    <tableStyle name="Hilltop3" pivot="0" count="9" xr9:uid="{ABE98A36-9B22-4171-B46B-64D2F8E49AFF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</tableStyle>
    <tableStyle name="Hilltop4" pivot="0" count="9" xr9:uid="{3E4029A0-0244-4184-A3CB-E80ABF9C6571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secondRowStripe" dxfId="8"/>
      <tableStyleElement type="firstColumnStripe" dxfId="7"/>
      <tableStyleElement type="secondColumnStripe" dxfId="6"/>
    </tableStyle>
    <tableStyle name="Invisible" pivot="0" table="0" count="0" xr9:uid="{00000000-0011-0000-FFFF-FFFF01000000}"/>
  </tableStyles>
  <colors>
    <mruColors>
      <color rgb="FFB8CCE4"/>
      <color rgb="FFFFFF99"/>
      <color rgb="FFEE823A"/>
      <color rgb="FF215867"/>
      <color rgb="FFB7DEE8"/>
      <color rgb="FF00A0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externalLink" Target="externalLinks/externalLink9.xml"/><Relationship Id="rId84" Type="http://schemas.openxmlformats.org/officeDocument/2006/relationships/externalLink" Target="externalLinks/externalLink25.xml"/><Relationship Id="rId89" Type="http://schemas.openxmlformats.org/officeDocument/2006/relationships/externalLink" Target="externalLinks/externalLink30.xml"/><Relationship Id="rId112" Type="http://schemas.openxmlformats.org/officeDocument/2006/relationships/customXml" Target="../customXml/item5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15.xml"/><Relationship Id="rId79" Type="http://schemas.openxmlformats.org/officeDocument/2006/relationships/externalLink" Target="externalLinks/externalLink20.xml"/><Relationship Id="rId102" Type="http://schemas.openxmlformats.org/officeDocument/2006/relationships/externalLink" Target="externalLinks/externalLink4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31.xml"/><Relationship Id="rId95" Type="http://schemas.openxmlformats.org/officeDocument/2006/relationships/externalLink" Target="externalLinks/externalLink36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externalLink" Target="externalLinks/externalLink5.xml"/><Relationship Id="rId69" Type="http://schemas.openxmlformats.org/officeDocument/2006/relationships/externalLink" Target="externalLinks/externalLink10.xml"/><Relationship Id="rId113" Type="http://schemas.openxmlformats.org/officeDocument/2006/relationships/customXml" Target="../customXml/item6.xml"/><Relationship Id="rId80" Type="http://schemas.openxmlformats.org/officeDocument/2006/relationships/externalLink" Target="externalLinks/externalLink21.xml"/><Relationship Id="rId85" Type="http://schemas.openxmlformats.org/officeDocument/2006/relationships/externalLink" Target="externalLinks/externalLink26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108" Type="http://schemas.openxmlformats.org/officeDocument/2006/relationships/customXml" Target="../customXml/item1.xml"/><Relationship Id="rId54" Type="http://schemas.openxmlformats.org/officeDocument/2006/relationships/worksheet" Target="worksheets/sheet54.xml"/><Relationship Id="rId70" Type="http://schemas.openxmlformats.org/officeDocument/2006/relationships/externalLink" Target="externalLinks/externalLink11.xml"/><Relationship Id="rId75" Type="http://schemas.openxmlformats.org/officeDocument/2006/relationships/externalLink" Target="externalLinks/externalLink16.xml"/><Relationship Id="rId91" Type="http://schemas.openxmlformats.org/officeDocument/2006/relationships/externalLink" Target="externalLinks/externalLink32.xml"/><Relationship Id="rId96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externalLink" Target="externalLinks/externalLink14.xml"/><Relationship Id="rId78" Type="http://schemas.openxmlformats.org/officeDocument/2006/relationships/externalLink" Target="externalLinks/externalLink19.xml"/><Relationship Id="rId81" Type="http://schemas.openxmlformats.org/officeDocument/2006/relationships/externalLink" Target="externalLinks/externalLink22.xml"/><Relationship Id="rId86" Type="http://schemas.openxmlformats.org/officeDocument/2006/relationships/externalLink" Target="externalLinks/externalLink27.xml"/><Relationship Id="rId94" Type="http://schemas.openxmlformats.org/officeDocument/2006/relationships/externalLink" Target="externalLinks/externalLink35.xml"/><Relationship Id="rId99" Type="http://schemas.openxmlformats.org/officeDocument/2006/relationships/externalLink" Target="externalLinks/externalLink40.xml"/><Relationship Id="rId101" Type="http://schemas.openxmlformats.org/officeDocument/2006/relationships/externalLink" Target="externalLinks/externalLink4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ustomXml" Target="../customXml/item2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7.xml"/><Relationship Id="rId97" Type="http://schemas.openxmlformats.org/officeDocument/2006/relationships/externalLink" Target="externalLinks/externalLink38.xml"/><Relationship Id="rId104" Type="http://schemas.openxmlformats.org/officeDocument/2006/relationships/connections" Target="connection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2.xml"/><Relationship Id="rId92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7.xml"/><Relationship Id="rId87" Type="http://schemas.openxmlformats.org/officeDocument/2006/relationships/externalLink" Target="externalLinks/externalLink28.xml"/><Relationship Id="rId110" Type="http://schemas.openxmlformats.org/officeDocument/2006/relationships/customXml" Target="../customXml/item3.xml"/><Relationship Id="rId61" Type="http://schemas.openxmlformats.org/officeDocument/2006/relationships/externalLink" Target="externalLinks/externalLink2.xml"/><Relationship Id="rId82" Type="http://schemas.openxmlformats.org/officeDocument/2006/relationships/externalLink" Target="externalLinks/externalLink2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18.xml"/><Relationship Id="rId100" Type="http://schemas.openxmlformats.org/officeDocument/2006/relationships/externalLink" Target="externalLinks/externalLink41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3.xml"/><Relationship Id="rId93" Type="http://schemas.openxmlformats.org/officeDocument/2006/relationships/externalLink" Target="externalLinks/externalLink34.xml"/><Relationship Id="rId98" Type="http://schemas.openxmlformats.org/officeDocument/2006/relationships/externalLink" Target="externalLinks/externalLink3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externalLink" Target="externalLinks/externalLink3.xml"/><Relationship Id="rId83" Type="http://schemas.openxmlformats.org/officeDocument/2006/relationships/externalLink" Target="externalLinks/externalLink24.xml"/><Relationship Id="rId88" Type="http://schemas.openxmlformats.org/officeDocument/2006/relationships/externalLink" Target="externalLinks/externalLink29.xml"/><Relationship Id="rId111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FY2013 - FY2023 Rate Support for Charity Care</a:t>
            </a:r>
          </a:p>
          <a:p>
            <a:pPr>
              <a:defRPr/>
            </a:pPr>
            <a:r>
              <a:rPr lang="en-US" sz="1200" baseline="0"/>
              <a:t>(in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28799531801311"/>
          <c:y val="0.22101851851851817"/>
          <c:w val="0.87140846625634893"/>
          <c:h val="0.547160250801982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263149519055297E-2"/>
                  <c:y val="3.287671232876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44-491A-9C2D-DB38426F8482}"/>
                </c:ext>
              </c:extLst>
            </c:dLbl>
            <c:dLbl>
              <c:idx val="1"/>
              <c:layout>
                <c:manualLayout>
                  <c:x val="-3.3684199358740369E-2"/>
                  <c:y val="-2.5570776255707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44-491A-9C2D-DB38426F8482}"/>
                </c:ext>
              </c:extLst>
            </c:dLbl>
            <c:dLbl>
              <c:idx val="2"/>
              <c:layout>
                <c:manualLayout>
                  <c:x val="-3.7894724278582918E-2"/>
                  <c:y val="-3.2876712328767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44-491A-9C2D-DB38426F8482}"/>
                </c:ext>
              </c:extLst>
            </c:dLbl>
            <c:dLbl>
              <c:idx val="3"/>
              <c:layout>
                <c:manualLayout>
                  <c:x val="-3.7894724278582995E-2"/>
                  <c:y val="-3.652968036529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4-491A-9C2D-DB38426F8482}"/>
                </c:ext>
              </c:extLst>
            </c:dLbl>
            <c:dLbl>
              <c:idx val="4"/>
              <c:layout>
                <c:manualLayout>
                  <c:x val="-3.7894724278582918E-2"/>
                  <c:y val="-3.287671232876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44-491A-9C2D-DB38426F8482}"/>
                </c:ext>
              </c:extLst>
            </c:dLbl>
            <c:dLbl>
              <c:idx val="5"/>
              <c:layout>
                <c:manualLayout>
                  <c:x val="-3.1578936898819097E-2"/>
                  <c:y val="-3.287671232876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44-491A-9C2D-DB38426F8482}"/>
                </c:ext>
              </c:extLst>
            </c:dLbl>
            <c:dLbl>
              <c:idx val="6"/>
              <c:layout>
                <c:manualLayout>
                  <c:x val="-3.999998673850419E-2"/>
                  <c:y val="3.2876712328767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4-491A-9C2D-DB38426F8482}"/>
                </c:ext>
              </c:extLst>
            </c:dLbl>
            <c:dLbl>
              <c:idx val="7"/>
              <c:layout>
                <c:manualLayout>
                  <c:x val="-3.7894724278582995E-2"/>
                  <c:y val="-3.287671232876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44-491A-9C2D-DB38426F8482}"/>
                </c:ext>
              </c:extLst>
            </c:dLbl>
            <c:dLbl>
              <c:idx val="8"/>
              <c:layout>
                <c:manualLayout>
                  <c:x val="-4.2105249198425461E-2"/>
                  <c:y val="3.652968036529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44-491A-9C2D-DB38426F8482}"/>
                </c:ext>
              </c:extLst>
            </c:dLbl>
            <c:dLbl>
              <c:idx val="9"/>
              <c:layout>
                <c:manualLayout>
                  <c:x val="-4.2105249198425461E-2"/>
                  <c:y val="4.0182648401826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44-491A-9C2D-DB38426F8482}"/>
                </c:ext>
              </c:extLst>
            </c:dLbl>
            <c:dLbl>
              <c:idx val="10"/>
              <c:layout>
                <c:manualLayout>
                  <c:x val="-4.631577411826801E-2"/>
                  <c:y val="-2.9223744292237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44-491A-9C2D-DB38426F8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Figures!$A$22:$A$32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Figures!$B$22:$B$32</c:f>
              <c:numCache>
                <c:formatCode>"$"#,##0_);[Red]\("$"#,##0\)</c:formatCode>
                <c:ptCount val="11"/>
                <c:pt idx="0">
                  <c:v>462.590418</c:v>
                </c:pt>
                <c:pt idx="1">
                  <c:v>463.908838</c:v>
                </c:pt>
                <c:pt idx="2">
                  <c:v>428.14220477171256</c:v>
                </c:pt>
                <c:pt idx="3">
                  <c:v>343.87975935278638</c:v>
                </c:pt>
                <c:pt idx="4">
                  <c:v>307.57909999999998</c:v>
                </c:pt>
                <c:pt idx="5">
                  <c:v>301.54137674841866</c:v>
                </c:pt>
                <c:pt idx="6">
                  <c:v>280.32054054977982</c:v>
                </c:pt>
                <c:pt idx="7">
                  <c:v>332.22753366999643</c:v>
                </c:pt>
                <c:pt idx="8">
                  <c:v>329.41137069998263</c:v>
                </c:pt>
                <c:pt idx="9">
                  <c:v>375.73154277467074</c:v>
                </c:pt>
                <c:pt idx="10">
                  <c:v>438.67755785027401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7-4B9D-B48C-307225EA8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90784"/>
        <c:axId val="114792320"/>
      </c:lineChart>
      <c:catAx>
        <c:axId val="114790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2320"/>
        <c:crosses val="autoZero"/>
        <c:auto val="1"/>
        <c:lblAlgn val="ctr"/>
        <c:lblOffset val="100"/>
        <c:noMultiLvlLbl val="0"/>
      </c:catAx>
      <c:valAx>
        <c:axId val="11479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Rate Support, Millions of 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078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FY2013</a:t>
            </a:r>
            <a:r>
              <a:rPr lang="en-US" baseline="0"/>
              <a:t> </a:t>
            </a:r>
            <a:r>
              <a:rPr lang="en-US"/>
              <a:t>- FY2023</a:t>
            </a:r>
            <a:r>
              <a:rPr lang="en-US" baseline="0"/>
              <a:t> Community Benefit Expense</a:t>
            </a:r>
          </a:p>
          <a:p>
            <a:pPr algn="ctr">
              <a:defRPr/>
            </a:pPr>
            <a:r>
              <a:rPr lang="en-US" sz="1100" baseline="0"/>
              <a:t>(in millions)</a:t>
            </a:r>
            <a:endParaRPr lang="en-US" sz="1100"/>
          </a:p>
        </c:rich>
      </c:tx>
      <c:layout>
        <c:manualLayout>
          <c:xMode val="edge"/>
          <c:yMode val="edge"/>
          <c:x val="0.22909102641278678"/>
          <c:y val="4.2424252546946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Figures!$B$46</c:f>
              <c:strCache>
                <c:ptCount val="1"/>
                <c:pt idx="0">
                  <c:v>CB Expense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Figures!$A$47:$A$57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Figures!$B$47:$B$57</c:f>
              <c:numCache>
                <c:formatCode>"$"#,##0_);[Red]\("$"#,##0\)</c:formatCode>
                <c:ptCount val="11"/>
                <c:pt idx="0">
                  <c:v>1505.554321846221</c:v>
                </c:pt>
                <c:pt idx="1">
                  <c:v>1498.125311</c:v>
                </c:pt>
                <c:pt idx="2">
                  <c:v>1477.3026560000001</c:v>
                </c:pt>
                <c:pt idx="3">
                  <c:v>1523.6728668289177</c:v>
                </c:pt>
                <c:pt idx="4">
                  <c:v>1562.5152129999999</c:v>
                </c:pt>
                <c:pt idx="5">
                  <c:v>1748.4416889699364</c:v>
                </c:pt>
                <c:pt idx="6">
                  <c:v>1885.9526062099812</c:v>
                </c:pt>
                <c:pt idx="7">
                  <c:v>1942.5955654023769</c:v>
                </c:pt>
                <c:pt idx="8">
                  <c:v>1952.5760372664199</c:v>
                </c:pt>
                <c:pt idx="9">
                  <c:v>2064.6443077946828</c:v>
                </c:pt>
                <c:pt idx="10">
                  <c:v>2281.463323967826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1-47FE-82C1-FA1614B3D6F0}"/>
            </c:ext>
          </c:extLst>
        </c:ser>
        <c:ser>
          <c:idx val="1"/>
          <c:order val="1"/>
          <c:tx>
            <c:strRef>
              <c:f>Figures!$C$46</c:f>
              <c:strCache>
                <c:ptCount val="1"/>
                <c:pt idx="0">
                  <c:v>CB Expense Less Rate Support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55267582532682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83-4A47-A817-49DB8DA208DB}"/>
                </c:ext>
              </c:extLst>
            </c:dLbl>
            <c:dLbl>
              <c:idx val="1"/>
              <c:layout>
                <c:manualLayout>
                  <c:x val="9.44084478165850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83-4A47-A817-49DB8DA208DB}"/>
                </c:ext>
              </c:extLst>
            </c:dLbl>
            <c:dLbl>
              <c:idx val="2"/>
              <c:layout>
                <c:manualLayout>
                  <c:x val="5.6645068689951212E-3"/>
                  <c:y val="-7.04258398730413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83-4A47-A817-49DB8DA208DB}"/>
                </c:ext>
              </c:extLst>
            </c:dLbl>
            <c:dLbl>
              <c:idx val="3"/>
              <c:layout>
                <c:manualLayout>
                  <c:x val="5.6645068689951212E-3"/>
                  <c:y val="-7.04258398730413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83-4A47-A817-49DB8DA208DB}"/>
                </c:ext>
              </c:extLst>
            </c:dLbl>
            <c:dLbl>
              <c:idx val="4"/>
              <c:layout>
                <c:manualLayout>
                  <c:x val="1.13290137379902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83-4A47-A817-49DB8DA208DB}"/>
                </c:ext>
              </c:extLst>
            </c:dLbl>
            <c:dLbl>
              <c:idx val="5"/>
              <c:layout>
                <c:manualLayout>
                  <c:x val="9.44084478165846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83-4A47-A817-49DB8DA208DB}"/>
                </c:ext>
              </c:extLst>
            </c:dLbl>
            <c:dLbl>
              <c:idx val="6"/>
              <c:layout>
                <c:manualLayout>
                  <c:x val="9.44084478165846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83-4A47-A817-49DB8DA208DB}"/>
                </c:ext>
              </c:extLst>
            </c:dLbl>
            <c:dLbl>
              <c:idx val="7"/>
              <c:layout>
                <c:manualLayout>
                  <c:x val="1.6993520606985363E-2"/>
                  <c:y val="-7.04258398730413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83-4A47-A817-49DB8DA208DB}"/>
                </c:ext>
              </c:extLst>
            </c:dLbl>
            <c:dLbl>
              <c:idx val="8"/>
              <c:layout>
                <c:manualLayout>
                  <c:x val="1.3217182694321948E-2"/>
                  <c:y val="3.8414538239101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83-4A47-A817-49DB8DA208DB}"/>
                </c:ext>
              </c:extLst>
            </c:dLbl>
            <c:dLbl>
              <c:idx val="9"/>
              <c:layout>
                <c:manualLayout>
                  <c:x val="1.13290137379902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83-4A47-A817-49DB8DA208DB}"/>
                </c:ext>
              </c:extLst>
            </c:dLbl>
            <c:dLbl>
              <c:idx val="10"/>
              <c:layout>
                <c:manualLayout>
                  <c:x val="1.3217182694321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83-4A47-A817-49DB8DA208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Figures!$A$47:$A$57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Figures!$C$47:$C$57</c:f>
              <c:numCache>
                <c:formatCode>"$"#,##0_);[Red]\("$"#,##0\)</c:formatCode>
                <c:ptCount val="11"/>
                <c:pt idx="0">
                  <c:v>713.44631884622095</c:v>
                </c:pt>
                <c:pt idx="1">
                  <c:v>724.6684919999999</c:v>
                </c:pt>
                <c:pt idx="2">
                  <c:v>731.20237529969745</c:v>
                </c:pt>
                <c:pt idx="3">
                  <c:v>827.66715307936329</c:v>
                </c:pt>
                <c:pt idx="4">
                  <c:v>895.94846399999994</c:v>
                </c:pt>
                <c:pt idx="5">
                  <c:v>1086.1815225812397</c:v>
                </c:pt>
                <c:pt idx="6">
                  <c:v>1236.0251120028438</c:v>
                </c:pt>
                <c:pt idx="7">
                  <c:v>1236.8535759472793</c:v>
                </c:pt>
                <c:pt idx="8">
                  <c:v>1203.0787068146478</c:v>
                </c:pt>
                <c:pt idx="9">
                  <c:v>1215.0493513186484</c:v>
                </c:pt>
                <c:pt idx="10">
                  <c:v>1335.5970817480161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1-47FE-82C1-FA1614B3D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23936"/>
        <c:axId val="115225728"/>
      </c:barChart>
      <c:catAx>
        <c:axId val="115223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25728"/>
        <c:crosses val="autoZero"/>
        <c:auto val="1"/>
        <c:lblAlgn val="ctr"/>
        <c:lblOffset val="100"/>
        <c:noMultiLvlLbl val="0"/>
      </c:catAx>
      <c:valAx>
        <c:axId val="1152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baseline="0"/>
                  <a:t>Millions of $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2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FY2013 - FY2023   </a:t>
            </a:r>
          </a:p>
          <a:p>
            <a:pPr algn="ctr" rtl="0">
              <a:defRPr lang="en-US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 % of Operating Expense</a:t>
            </a:r>
          </a:p>
        </c:rich>
      </c:tx>
      <c:layout>
        <c:manualLayout>
          <c:xMode val="edge"/>
          <c:yMode val="edge"/>
          <c:x val="0.34680060393694734"/>
          <c:y val="3.86392525639078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Figures!$B$72</c:f>
              <c:strCache>
                <c:ptCount val="1"/>
                <c:pt idx="0">
                  <c:v>% of Operating Expense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Figures!$A$73:$A$83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Figures!$B$73:$B$83</c:f>
              <c:numCache>
                <c:formatCode>0.0%</c:formatCode>
                <c:ptCount val="11"/>
                <c:pt idx="0">
                  <c:v>0.1104988049791147</c:v>
                </c:pt>
                <c:pt idx="1">
                  <c:v>0.10620841479725308</c:v>
                </c:pt>
                <c:pt idx="2">
                  <c:v>0.10054156065587122</c:v>
                </c:pt>
                <c:pt idx="3">
                  <c:v>9.3308531422878357E-2</c:v>
                </c:pt>
                <c:pt idx="4">
                  <c:v>9.8678472055513361E-2</c:v>
                </c:pt>
                <c:pt idx="5">
                  <c:v>0.1083059645415272</c:v>
                </c:pt>
                <c:pt idx="6">
                  <c:v>0.11240129144569644</c:v>
                </c:pt>
                <c:pt idx="7">
                  <c:v>0.11328343960549368</c:v>
                </c:pt>
                <c:pt idx="8">
                  <c:v>0.10713076094640465</c:v>
                </c:pt>
                <c:pt idx="9">
                  <c:v>0.10608418170454868</c:v>
                </c:pt>
                <c:pt idx="10">
                  <c:v>0.11321797559167836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4-48BD-88A8-460393B81A57}"/>
            </c:ext>
          </c:extLst>
        </c:ser>
        <c:ser>
          <c:idx val="1"/>
          <c:order val="1"/>
          <c:tx>
            <c:strRef>
              <c:f>Figures!$C$72</c:f>
              <c:strCache>
                <c:ptCount val="1"/>
                <c:pt idx="0">
                  <c:v>% of Operating Expense less Rate Support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624707112936171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6-4322-9B6E-309D1D883E6F}"/>
                </c:ext>
              </c:extLst>
            </c:dLbl>
            <c:dLbl>
              <c:idx val="1"/>
              <c:layout>
                <c:manualLayout>
                  <c:x val="5.718530334702128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6-4322-9B6E-309D1D883E6F}"/>
                </c:ext>
              </c:extLst>
            </c:dLbl>
            <c:dLbl>
              <c:idx val="2"/>
              <c:layout>
                <c:manualLayout>
                  <c:x val="1.1437060669404257E-2"/>
                  <c:y val="-6.60653028740496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56-4322-9B6E-309D1D883E6F}"/>
                </c:ext>
              </c:extLst>
            </c:dLbl>
            <c:dLbl>
              <c:idx val="3"/>
              <c:layout>
                <c:manualLayout>
                  <c:x val="9.5308838911702144E-3"/>
                  <c:y val="-6.60653028740496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56-4322-9B6E-309D1D883E6F}"/>
                </c:ext>
              </c:extLst>
            </c:dLbl>
            <c:dLbl>
              <c:idx val="4"/>
              <c:layout>
                <c:manualLayout>
                  <c:x val="1.14370606694042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56-4322-9B6E-309D1D883E6F}"/>
                </c:ext>
              </c:extLst>
            </c:dLbl>
            <c:dLbl>
              <c:idx val="5"/>
              <c:layout>
                <c:manualLayout>
                  <c:x val="9.53088389117021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56-4322-9B6E-309D1D883E6F}"/>
                </c:ext>
              </c:extLst>
            </c:dLbl>
            <c:dLbl>
              <c:idx val="6"/>
              <c:layout>
                <c:manualLayout>
                  <c:x val="9.5308838911702838E-3"/>
                  <c:y val="-6.60653028740496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56-4322-9B6E-309D1D883E6F}"/>
                </c:ext>
              </c:extLst>
            </c:dLbl>
            <c:dLbl>
              <c:idx val="7"/>
              <c:layout>
                <c:manualLayout>
                  <c:x val="9.53088389117021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56-4322-9B6E-309D1D883E6F}"/>
                </c:ext>
              </c:extLst>
            </c:dLbl>
            <c:dLbl>
              <c:idx val="8"/>
              <c:layout>
                <c:manualLayout>
                  <c:x val="1.14370606694042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56-4322-9B6E-309D1D883E6F}"/>
                </c:ext>
              </c:extLst>
            </c:dLbl>
            <c:dLbl>
              <c:idx val="9"/>
              <c:layout>
                <c:manualLayout>
                  <c:x val="1.143706066940411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56-4322-9B6E-309D1D883E6F}"/>
                </c:ext>
              </c:extLst>
            </c:dLbl>
            <c:dLbl>
              <c:idx val="10"/>
              <c:layout>
                <c:manualLayout>
                  <c:x val="1.14370606694042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56-4322-9B6E-309D1D883E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Figures!$A$73:$A$83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Figures!$C$73:$C$83</c:f>
              <c:numCache>
                <c:formatCode>0.0%</c:formatCode>
                <c:ptCount val="11"/>
                <c:pt idx="0">
                  <c:v>5.2362750719338144E-2</c:v>
                </c:pt>
                <c:pt idx="1">
                  <c:v>5.1374802377152994E-2</c:v>
                </c:pt>
                <c:pt idx="2">
                  <c:v>4.9763823052323575E-2</c:v>
                </c:pt>
                <c:pt idx="3">
                  <c:v>5.0685687355920786E-2</c:v>
                </c:pt>
                <c:pt idx="4">
                  <c:v>5.6582377395389953E-2</c:v>
                </c:pt>
                <c:pt idx="5">
                  <c:v>6.7282734226985441E-2</c:v>
                </c:pt>
                <c:pt idx="6">
                  <c:v>7.3666124159730187E-2</c:v>
                </c:pt>
                <c:pt idx="7">
                  <c:v>7.2127739745272174E-2</c:v>
                </c:pt>
                <c:pt idx="8">
                  <c:v>6.6008562473146695E-2</c:v>
                </c:pt>
                <c:pt idx="9">
                  <c:v>6.2430858273579019E-2</c:v>
                </c:pt>
                <c:pt idx="10">
                  <c:v>6.6279214841235903E-2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4-48BD-88A8-460393B81A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271936"/>
        <c:axId val="115679232"/>
      </c:barChart>
      <c:catAx>
        <c:axId val="115271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9232"/>
        <c:crosses val="autoZero"/>
        <c:auto val="1"/>
        <c:lblAlgn val="ctr"/>
        <c:lblOffset val="100"/>
        <c:noMultiLvlLbl val="0"/>
      </c:catAx>
      <c:valAx>
        <c:axId val="11567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7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Community</a:t>
            </a:r>
            <a:r>
              <a:rPr lang="en-US" baseline="0"/>
              <a:t> Benefit</a:t>
            </a:r>
            <a:r>
              <a:rPr lang="en-US"/>
              <a:t> Expenditures With and Without Rate Support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642923204464371E-2"/>
          <c:y val="0.19968425809503534"/>
          <c:w val="0.90858596445359274"/>
          <c:h val="0.44738430736957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Figures!$B$2</c:f>
              <c:strCache>
                <c:ptCount val="1"/>
                <c:pt idx="0">
                  <c:v>Percent of Total CB Expenditures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78227327381140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D0-44CE-BBCB-ABD7F61D6F3B}"/>
                </c:ext>
              </c:extLst>
            </c:dLbl>
            <c:dLbl>
              <c:idx val="2"/>
              <c:layout>
                <c:manualLayout>
                  <c:x val="1.8104660311891341E-3"/>
                  <c:y val="2.1789359357157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D0-44CE-BBCB-ABD7F61D6F3B}"/>
                </c:ext>
              </c:extLst>
            </c:dLbl>
            <c:dLbl>
              <c:idx val="4"/>
              <c:layout>
                <c:manualLayout>
                  <c:x val="-5.0867439730674473E-3"/>
                  <c:y val="7.6562658756863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D0-44CE-BBCB-ABD7F61D6F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Figures!$A$3:$A$11</c:f>
              <c:strCache>
                <c:ptCount val="9"/>
                <c:pt idx="0">
                  <c:v>Charity Care</c:v>
                </c:pt>
                <c:pt idx="1">
                  <c:v>Mission Driven Health Services</c:v>
                </c:pt>
                <c:pt idx="2">
                  <c:v>Health Professions Education</c:v>
                </c:pt>
                <c:pt idx="3">
                  <c:v>Community Health Services</c:v>
                </c:pt>
                <c:pt idx="4">
                  <c:v>Unreimbursed Medicaid Cost</c:v>
                </c:pt>
                <c:pt idx="5">
                  <c:v>Community Building</c:v>
                </c:pt>
                <c:pt idx="6">
                  <c:v>Financial Contributions</c:v>
                </c:pt>
                <c:pt idx="7">
                  <c:v>Research</c:v>
                </c:pt>
                <c:pt idx="8">
                  <c:v>Community Benefit Operations</c:v>
                </c:pt>
              </c:strCache>
            </c:strRef>
          </c:cat>
          <c:val>
            <c:numRef>
              <c:f>Figures!$B$3:$B$11</c:f>
              <c:numCache>
                <c:formatCode>0%</c:formatCode>
                <c:ptCount val="9"/>
                <c:pt idx="0">
                  <c:v>0.19828055060909847</c:v>
                </c:pt>
                <c:pt idx="1">
                  <c:v>0.36500576280598263</c:v>
                </c:pt>
                <c:pt idx="2">
                  <c:v>0.30317506556301144</c:v>
                </c:pt>
                <c:pt idx="3">
                  <c:v>7.4781780828172342E-2</c:v>
                </c:pt>
                <c:pt idx="4">
                  <c:v>2.4311662798086633E-2</c:v>
                </c:pt>
                <c:pt idx="5">
                  <c:v>1.105723763020346E-2</c:v>
                </c:pt>
                <c:pt idx="6">
                  <c:v>8.8219288481005635E-3</c:v>
                </c:pt>
                <c:pt idx="7">
                  <c:v>6.2145643866298433E-3</c:v>
                </c:pt>
                <c:pt idx="8">
                  <c:v>7.3645099419262791E-3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D0-44CE-BBCB-ABD7F61D6F3B}"/>
            </c:ext>
          </c:extLst>
        </c:ser>
        <c:ser>
          <c:idx val="1"/>
          <c:order val="1"/>
          <c:tx>
            <c:strRef>
              <c:f>Figures!$C$2</c:f>
              <c:strCache>
                <c:ptCount val="1"/>
                <c:pt idx="0">
                  <c:v>Percent of Total CB Expenditures w/o Rate Support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7822732738113478E-3"/>
                  <c:y val="1.91921899431623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D0-44CE-BBCB-ABD7F61D6F3B}"/>
                </c:ext>
              </c:extLst>
            </c:dLbl>
            <c:dLbl>
              <c:idx val="1"/>
              <c:layout>
                <c:manualLayout>
                  <c:x val="3.3911366369056002E-3"/>
                  <c:y val="-2.5104100773000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D0-44CE-BBCB-ABD7F61D6F3B}"/>
                </c:ext>
              </c:extLst>
            </c:dLbl>
            <c:dLbl>
              <c:idx val="2"/>
              <c:layout>
                <c:manualLayout>
                  <c:x val="3.6783314200214117E-3"/>
                  <c:y val="1.63420195178671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D0-44CE-BBCB-ABD7F61D6F3B}"/>
                </c:ext>
              </c:extLst>
            </c:dLbl>
            <c:dLbl>
              <c:idx val="3"/>
              <c:layout>
                <c:manualLayout>
                  <c:x val="3.563403717414578E-3"/>
                  <c:y val="4.3728669217721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D0-44CE-BBCB-ABD7F61D6F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Figures!$A$3:$A$11</c:f>
              <c:strCache>
                <c:ptCount val="9"/>
                <c:pt idx="0">
                  <c:v>Charity Care</c:v>
                </c:pt>
                <c:pt idx="1">
                  <c:v>Mission Driven Health Services</c:v>
                </c:pt>
                <c:pt idx="2">
                  <c:v>Health Professions Education</c:v>
                </c:pt>
                <c:pt idx="3">
                  <c:v>Community Health Services</c:v>
                </c:pt>
                <c:pt idx="4">
                  <c:v>Unreimbursed Medicaid Cost</c:v>
                </c:pt>
                <c:pt idx="5">
                  <c:v>Community Building</c:v>
                </c:pt>
                <c:pt idx="6">
                  <c:v>Financial Contributions</c:v>
                </c:pt>
                <c:pt idx="7">
                  <c:v>Research</c:v>
                </c:pt>
                <c:pt idx="8">
                  <c:v>Community Benefit Operations</c:v>
                </c:pt>
              </c:strCache>
            </c:strRef>
          </c:cat>
          <c:val>
            <c:numRef>
              <c:f>Figures!$C$3:$C$11</c:f>
              <c:numCache>
                <c:formatCode>0%</c:formatCode>
                <c:ptCount val="9"/>
                <c:pt idx="0">
                  <c:v>1.0251779021547112E-2</c:v>
                </c:pt>
                <c:pt idx="1">
                  <c:v>0.62350185723242368</c:v>
                </c:pt>
                <c:pt idx="2">
                  <c:v>0.16254079424681708</c:v>
                </c:pt>
                <c:pt idx="3">
                  <c:v>0.10333729392933938</c:v>
                </c:pt>
                <c:pt idx="4">
                  <c:v>4.152911666513278E-2</c:v>
                </c:pt>
                <c:pt idx="5">
                  <c:v>1.8887943426681424E-2</c:v>
                </c:pt>
                <c:pt idx="6">
                  <c:v>1.5069595008248568E-2</c:v>
                </c:pt>
                <c:pt idx="7">
                  <c:v>1.0615702084171792E-2</c:v>
                </c:pt>
                <c:pt idx="8">
                  <c:v>1.2580035972852375E-2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D0-44CE-BBCB-ABD7F61D6F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730304"/>
        <c:axId val="115731840"/>
      </c:barChart>
      <c:catAx>
        <c:axId val="11573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Community Benefit</a:t>
                </a:r>
                <a:r>
                  <a:rPr lang="en-US" b="1" baseline="0"/>
                  <a:t> Category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31840"/>
        <c:crosses val="autoZero"/>
        <c:auto val="1"/>
        <c:lblAlgn val="ctr"/>
        <c:lblOffset val="300"/>
        <c:noMultiLvlLbl val="0"/>
      </c:catAx>
      <c:valAx>
        <c:axId val="11573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851279226576003"/>
          <c:y val="0.90080438103663885"/>
          <c:w val="0.65455271670541171"/>
          <c:h val="5.3688978495499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20</xdr:row>
      <xdr:rowOff>36657</xdr:rowOff>
    </xdr:from>
    <xdr:to>
      <xdr:col>16</xdr:col>
      <xdr:colOff>85439</xdr:colOff>
      <xdr:row>36</xdr:row>
      <xdr:rowOff>84282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14FB13-4EA2-4091-B409-AE91FFBFA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447675</xdr:colOff>
      <xdr:row>44</xdr:row>
      <xdr:rowOff>28575</xdr:rowOff>
    </xdr:from>
    <xdr:to>
      <xdr:col>15</xdr:col>
      <xdr:colOff>182418</xdr:colOff>
      <xdr:row>59</xdr:row>
      <xdr:rowOff>96115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3C025F-1218-4708-981E-40441FB06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247650</xdr:colOff>
      <xdr:row>71</xdr:row>
      <xdr:rowOff>285750</xdr:rowOff>
    </xdr:from>
    <xdr:to>
      <xdr:col>14</xdr:col>
      <xdr:colOff>537976</xdr:colOff>
      <xdr:row>85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2B863E0-C242-4738-B2D1-56936D224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1142999</xdr:colOff>
      <xdr:row>1</xdr:row>
      <xdr:rowOff>446881</xdr:rowOff>
    </xdr:from>
    <xdr:to>
      <xdr:col>12</xdr:col>
      <xdr:colOff>246999</xdr:colOff>
      <xdr:row>14</xdr:row>
      <xdr:rowOff>180974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1A3D82D-4CEA-4C97-A851-9DB743524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0.04846</cdr:x>
      <cdr:y>0.87404</cdr:y>
    </cdr:from>
    <cdr:to>
      <cdr:x>0.19751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7296" y="3554916"/>
          <a:ext cx="914400" cy="51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0.03576</cdr:x>
      <cdr:y>0.94428</cdr:y>
    </cdr:from>
    <cdr:to>
      <cdr:x>0.1848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1988" y="4127500"/>
          <a:ext cx="1133588" cy="243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share.jhmi.edu/JHHS/Packages/Consolidated%20Financials/0102/Medicine/0102Sump&amp;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ANU_FILE\FY%202011\UMMC\UMH\Annual%20Filing%20Model\UMH%20AF_2011_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JHHS\JHHS%20-%20FY17\JHHS_BUDGET17_SCHEDULE%20A%20Templat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REV\HSCRC16\JHH\AF%20Model%202016%20-JHH%20Final%20-%20Sept%2015%202016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s\CLIENTS%20-%20DATA%20FILES\2015\UMMS\Annual%20Filings%20FY%2014\SJMC\SJMC%20Annual%20Filing%202014_Final2%20(unlinked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REV\HSCRC20\JHH\AF%20xxx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philli2\Local%20Settings\Temporary%20Internet%20Files\Content.Outlook\6W3COOGF\Packages\Consolidated%20Financials\Prior%20Fiscal%20Years\0902\Exec&amp;Expan\0902exec_maste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luke1\AppData\Local\Microsoft\Windows\INetCache\Content.Outlook\TQLQNALW\HSCRC%20PWSDA%20Hospital%20Financial%20Report%20Template%20-%20FY%202020%20Tota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iraewaltemyer\AppData\Local\Microsoft\Windows\INetCache\Content.Outlook\J500BLID\St%20Joseph%202019%20BHC%20HSCRC%20year%20end%20reporting%20budget%20sheet%20updated%209-25-19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MAS\MASTER\FY03\Control%20Structure\Control%20Structure%20FY03%20060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saha\My%20Documents\AGENDAS\Kernan+Texas%20Staff%20Meeting%203_14_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JHHS\JHHS%20-%20FY16\ScheduleA_Returns\FU03_PFS_Financial%20Clearance%20Phase%202%20Proforma%20-%20%20Lease%20Synopsi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philli2\Local%20Settings\Temporary%20Internet%20Files\Content.Outlook\6W3COOGF\Packages\Consolidated%20Financials\11-05\1105CFelim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artments\Central%20Accounting\REIMB\Charles\Checklist\CR%20Checkli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.ad.jhu.edu\users$\My%20Documents\CAS%202001\FY2001_budge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.ad.jhu.edu\users$\My%20Documents\Cas%202000\historical_charts.berry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philli2\Local%20Settings\Temporary%20Internet%20Files\Content.Outlook\6W3COOGF\Packages\Eliminations\P&amp;L%20Elims\P&amp;L04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9%20HSCRC\Annual%20Report%202009\Submission%202009\0010%20DGH%20AF_2009%20Submission%201103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ANU_FILE\FY%202008\JLK\JLK%20-%20AF_2008%20(Volume%20Adjustment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LLFS1\chpdm\VP%20&amp;%20DirF&amp;A\Sherry%20Fluke\EBCA%20Budget%20FY2014\EBCA_JHHS_FY2014_MasterBook_JUN2014_071414_SF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P%20&amp;%20DirF&amp;A\Sherry%20Fluke\EBCA%20Budget%20FY2014\EBCA_JHHS_FY2014_MasterBook_JUN2014_071414_S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snoyes\Desktop\CHGH%20Baseline%20Model%20-%201116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LLFS1\chpdm\VP%20&amp;%20DirF&amp;A\Sherry%20Fluke\EBCA%20Budget%20FY2017\ebca450_JHHS_FY2017_MasterBook%20FINAL%20SF0712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P%20&amp;%20DirF&amp;A\Sherry%20Fluke\EBCA%20Budget%20FY2017\ebca450_JHHS_FY2017_MasterBook%20FINAL%20SF071217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.ad.jhu.edu\users$\cpa_shared\FY2005\Department%20spreadsheets\State%20Relations%20FY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%20for%20SJMC\Case%20Counts\CCL\Case%20Counts\CaseCounts%20GE%20&amp;%20Mennen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ILLFS1\chpdm\projects\HSCRC-Community%20Benefit%20Reporting\FY%202023%20Financials\Final%20Reports%20for%20Merge%20Tool\FY23_Financials_0006_UM%20Harford%20Memorial_v2.xlsx" TargetMode="External"/><Relationship Id="rId1" Type="http://schemas.openxmlformats.org/officeDocument/2006/relationships/externalLinkPath" Target="file:///J:\projects\HSCRC-Community%20Benefit%20Reporting\FY%202023%20Financials\Final%20Reports%20for%20Merge%20Tool\FY23_Financials_0006_UM%20Harford%20Memorial_v2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ILLFS1\chpdm\projects\HSCRC-Community%20Benefit%20Reporting\FY%202023%20Financials\Final%20Reports%20for%20Merge%20Tool\FY23_Financials_0017_Garrett_v3.xlsx" TargetMode="External"/><Relationship Id="rId1" Type="http://schemas.openxmlformats.org/officeDocument/2006/relationships/externalLinkPath" Target="file:///J:\projects\HSCRC-Community%20Benefit%20Reporting\FY%202023%20Financials\Final%20Reports%20for%20Merge%20Tool\FY23_Financials_0017_Garrett_v3.xlsx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ILLFS1\chpdm\projects\HSCRC-Community%20Benefit%20Reporting\FY%202023%20Financials\Final%20Reports%20for%20Merge%20Tool\FY23_Financials_0022_Suburban.xlsx" TargetMode="External"/><Relationship Id="rId1" Type="http://schemas.openxmlformats.org/officeDocument/2006/relationships/externalLinkPath" Target="file:///J:\projects\HSCRC-Community%20Benefit%20Reporting\FY%202023%20Financials\Final%20Reports%20for%20Merge%20Tool\FY23_Financials_0022_Suburban.xlsx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ILLFS1\chpdm\projects\HSCRC-Community%20Benefit%20Reporting\FY%202023%20Financials\Final%20Reports%20for%20Merge%20Tool\FY23_Financials_0030_UM%20Shore%20Chester_v4.xlsx" TargetMode="External"/><Relationship Id="rId1" Type="http://schemas.openxmlformats.org/officeDocument/2006/relationships/externalLinkPath" Target="file:///J:\projects\HSCRC-Community%20Benefit%20Reporting\FY%202023%20Financials\Final%20Reports%20for%20Merge%20Tool\FY23_Financials_0030_UM%20Shore%20Chester_v4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ILLFS1\chpdm\projects\HSCRC-Community%20Benefit%20Reporting\FY%202023%20Financials\Final%20Reports%20for%20Merge%20Tool\FY23_Financials_0035_UM%20Charles%20Regional_v3.xlsx" TargetMode="External"/><Relationship Id="rId1" Type="http://schemas.openxmlformats.org/officeDocument/2006/relationships/externalLinkPath" Target="file:///J:\projects\HSCRC-Community%20Benefit%20Reporting\FY%202023%20Financials\Final%20Reports%20for%20Merge%20Tool\FY23_Financials_0035_UM%20Charles%20Regional_v3.xlsx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ILLFS1\chpdm\projects\HSCRC-Community%20Benefit%20Reporting\FY%202023%20Financials\Final%20Reports%20for%20Merge%20Tool\FY23_Financials_0037_UM%20Shore%20Easton_v2.xlsx" TargetMode="External"/><Relationship Id="rId1" Type="http://schemas.openxmlformats.org/officeDocument/2006/relationships/externalLinkPath" Target="file:///J:\projects\HSCRC-Community%20Benefit%20Reporting\FY%202023%20Financials\Final%20Reports%20for%20Merge%20Tool\FY23_Financials_0037_UM%20Shore%20Easton_v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LTC%20Unit\bsun\For%20Tim%20Williams\test_FY22\FY22_Financials_0064_Lifebridge%20Levindale_v2.xlsx" TargetMode="External"/><Relationship Id="rId1" Type="http://schemas.openxmlformats.org/officeDocument/2006/relationships/externalLinkPath" Target="file:///K:\LTC%20Unit\bsun\For%20Tim%20Williams\test_FY22\FY22_Financials_0064_Lifebridge%20Levindale_v2.xlsx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ILLFS1\chpdm\projects\HSCRC-Community%20Benefit%20Reporting\FY%202023%20Financials\Final%20Reports%20for%20Merge%20Tool\FY23_Financials_0038_UMMC%20Midtown_v4.xlsx" TargetMode="External"/><Relationship Id="rId1" Type="http://schemas.openxmlformats.org/officeDocument/2006/relationships/externalLinkPath" Target="file:///J:\projects\HSCRC-Community%20Benefit%20Reporting\FY%202023%20Financials\Final%20Reports%20for%20Merge%20Tool\FY23_Financials_0038_UMMC%20Midtown_v4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ILLFS1\chpdm\projects\HSCRC-Community%20Benefit%20Reporting\FY%202023%20Financials\Final%20Reports%20for%20Merge%20Tool\FY23_Financials_0044_GBMC_v3.xlsx" TargetMode="External"/><Relationship Id="rId1" Type="http://schemas.openxmlformats.org/officeDocument/2006/relationships/externalLinkPath" Target="file:///J:\projects\HSCRC-Community%20Benefit%20Reporting\FY%202023%20Financials\Final%20Reports%20for%20Merge%20Tool\FY23_Financials_0044_GBMC_v3.xlsx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ILLFS1\chpdm\projects\HSCRC-Community%20Benefit%20Reporting\FY%202023%20Financials\Final%20Reports%20for%20Merge%20Tool\FY23_Financials_0049_UM%20Upper%20Chesapeake_v2.xlsx" TargetMode="External"/><Relationship Id="rId1" Type="http://schemas.openxmlformats.org/officeDocument/2006/relationships/externalLinkPath" Target="file:///J:\projects\HSCRC-Community%20Benefit%20Reporting\FY%202023%20Financials\Final%20Reports%20for%20Merge%20Tool\FY23_Financials_0049_UM%20Upper%20Chesapeake_v2.xlsx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ILLFS1\chpdm\projects\HSCRC-Community%20Benefit%20Reporting\FY%202023%20Financials\Final%20Reports%20for%20Merge%20Tool\FY23_Financials_0063_UM%20St%20Joseph.xlsx" TargetMode="External"/><Relationship Id="rId1" Type="http://schemas.openxmlformats.org/officeDocument/2006/relationships/externalLinkPath" Target="file:///J:\projects\HSCRC-Community%20Benefit%20Reporting\FY%202023%20Financials\Final%20Reports%20for%20Merge%20Tool\FY23_Financials_0063_UM%20St%20Josep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intiha\LOCALS~1\Temp\Projections%20for%20SG\JH%20Operating%20Costs_3rd%20draf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LLFS1\chpdm\Charles\Square%20Footage\Charles\Reference%20Files\Cost%20Report%20Workpaper%20Set%20C-D%20Part%20V%20UMMS%20UMMS%2006-30-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share.jhmi.edu/jhhs/Packages/Consolidated%20Financials/0302/Exec&amp;Expan/0101ExecSu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200010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augustin\Local%20Settings\Temp\DOCUME~1\GHEMIN~1\LOCALS~1\Temp\UMMS_BudBk_FY06_draft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ine"/>
      <sheetName val="Rollforward"/>
      <sheetName val="som amount vs 50%"/>
      <sheetName val="0102Sump&amp;l"/>
      <sheetName val="Sheet1"/>
      <sheetName val="som_amount_vs_50%"/>
      <sheetName val="JHHS Obligated Group Rollup"/>
    </sheetNames>
    <sheetDataSet>
      <sheetData sheetId="0" refreshError="1">
        <row r="8">
          <cell r="C8" t="str">
            <v>Month of January</v>
          </cell>
          <cell r="I8" t="str">
            <v>Period Ended January 31, 2002</v>
          </cell>
        </row>
        <row r="9">
          <cell r="C9" t="str">
            <v>Actual</v>
          </cell>
          <cell r="E9" t="str">
            <v>Budget</v>
          </cell>
          <cell r="G9" t="str">
            <v>Variance</v>
          </cell>
          <cell r="I9" t="str">
            <v>Actual</v>
          </cell>
          <cell r="K9" t="str">
            <v>Budget</v>
          </cell>
        </row>
        <row r="11">
          <cell r="C11">
            <v>7314</v>
          </cell>
          <cell r="E11">
            <v>2292</v>
          </cell>
          <cell r="G11">
            <v>5022</v>
          </cell>
          <cell r="I11">
            <v>11028</v>
          </cell>
          <cell r="K11">
            <v>8528</v>
          </cell>
        </row>
        <row r="13">
          <cell r="C13">
            <v>231</v>
          </cell>
          <cell r="E13">
            <v>227</v>
          </cell>
          <cell r="G13">
            <v>4</v>
          </cell>
          <cell r="I13">
            <v>1089</v>
          </cell>
          <cell r="K13">
            <v>1071</v>
          </cell>
        </row>
        <row r="15">
          <cell r="C15">
            <v>198</v>
          </cell>
          <cell r="E15">
            <v>167</v>
          </cell>
          <cell r="G15">
            <v>31</v>
          </cell>
          <cell r="I15">
            <v>1014</v>
          </cell>
          <cell r="K15">
            <v>1329</v>
          </cell>
        </row>
        <row r="17">
          <cell r="C17">
            <v>-501</v>
          </cell>
          <cell r="E17">
            <v>-165</v>
          </cell>
          <cell r="G17">
            <v>-336</v>
          </cell>
          <cell r="I17">
            <v>-757</v>
          </cell>
          <cell r="K17">
            <v>-357</v>
          </cell>
        </row>
        <row r="19">
          <cell r="C19">
            <v>-830.46408999999915</v>
          </cell>
          <cell r="E19">
            <v>-274.95900000000097</v>
          </cell>
          <cell r="G19">
            <v>-555.50508999999818</v>
          </cell>
          <cell r="I19">
            <v>-5147.3224399999963</v>
          </cell>
          <cell r="K19">
            <v>-5138.7100000000128</v>
          </cell>
        </row>
        <row r="21">
          <cell r="C21">
            <v>5323.8830000000162</v>
          </cell>
          <cell r="E21">
            <v>920</v>
          </cell>
          <cell r="G21">
            <v>4403.8830000000162</v>
          </cell>
          <cell r="I21">
            <v>3891.7469999999739</v>
          </cell>
          <cell r="K21">
            <v>-6235</v>
          </cell>
        </row>
        <row r="23">
          <cell r="C23">
            <v>0</v>
          </cell>
          <cell r="E23">
            <v>0</v>
          </cell>
          <cell r="G23">
            <v>0</v>
          </cell>
          <cell r="I23">
            <v>0</v>
          </cell>
          <cell r="K23">
            <v>0</v>
          </cell>
        </row>
        <row r="26">
          <cell r="C26">
            <v>11735.418910000017</v>
          </cell>
          <cell r="E26">
            <v>3166.0409999999993</v>
          </cell>
          <cell r="G26">
            <v>8569.3779100000174</v>
          </cell>
          <cell r="I26">
            <v>11118.424559999978</v>
          </cell>
          <cell r="K26">
            <v>-802.71000000001277</v>
          </cell>
        </row>
        <row r="30">
          <cell r="C30" t="str">
            <v>Actual</v>
          </cell>
          <cell r="E30" t="str">
            <v>Budget</v>
          </cell>
          <cell r="G30" t="str">
            <v>Variance</v>
          </cell>
          <cell r="I30" t="str">
            <v>Actual</v>
          </cell>
          <cell r="K30" t="str">
            <v>Budget</v>
          </cell>
        </row>
        <row r="31">
          <cell r="C31">
            <v>-612.77299999999923</v>
          </cell>
          <cell r="E31">
            <v>-274.55100000000289</v>
          </cell>
          <cell r="G31">
            <v>-338.22199999999634</v>
          </cell>
          <cell r="I31">
            <v>-4688.0579999999864</v>
          </cell>
          <cell r="K31">
            <v>-4789.2110000000157</v>
          </cell>
        </row>
        <row r="32">
          <cell r="C32">
            <v>-397.7940000000001</v>
          </cell>
          <cell r="E32">
            <v>-10.643000000000029</v>
          </cell>
          <cell r="G32">
            <v>-387.15100000000007</v>
          </cell>
          <cell r="I32">
            <v>-1421.719000000001</v>
          </cell>
          <cell r="K32">
            <v>-199.31600000000071</v>
          </cell>
        </row>
        <row r="33">
          <cell r="C33">
            <v>5</v>
          </cell>
          <cell r="E33">
            <v>-8</v>
          </cell>
          <cell r="G33">
            <v>13</v>
          </cell>
          <cell r="I33">
            <v>10</v>
          </cell>
          <cell r="K33">
            <v>-445</v>
          </cell>
        </row>
        <row r="34">
          <cell r="C34">
            <v>-1005.5669999999993</v>
          </cell>
          <cell r="E34">
            <v>-293.19400000000292</v>
          </cell>
          <cell r="G34">
            <v>-712.37299999999641</v>
          </cell>
          <cell r="I34">
            <v>-6099.7769999999873</v>
          </cell>
          <cell r="K34">
            <v>-5433.5270000000164</v>
          </cell>
        </row>
        <row r="38">
          <cell r="C38">
            <v>-8.0340899999991393</v>
          </cell>
          <cell r="E38">
            <v>-83.151000000000963</v>
          </cell>
          <cell r="G38">
            <v>75.116910000001823</v>
          </cell>
          <cell r="I38">
            <v>-758.16043999999624</v>
          </cell>
          <cell r="K38">
            <v>-1893.077000000013</v>
          </cell>
        </row>
        <row r="39">
          <cell r="C39">
            <v>-425</v>
          </cell>
          <cell r="E39">
            <v>-177.167</v>
          </cell>
          <cell r="G39">
            <v>-247.833</v>
          </cell>
          <cell r="I39">
            <v>-2969</v>
          </cell>
          <cell r="K39">
            <v>-2823.8449999999998</v>
          </cell>
        </row>
        <row r="40">
          <cell r="C40">
            <v>-399.93</v>
          </cell>
          <cell r="E40">
            <v>-10.641</v>
          </cell>
          <cell r="G40">
            <v>-389.28899999999999</v>
          </cell>
          <cell r="I40">
            <v>-1425.162</v>
          </cell>
          <cell r="K40">
            <v>-199.28800000000001</v>
          </cell>
        </row>
        <row r="41">
          <cell r="C41">
            <v>2.5</v>
          </cell>
          <cell r="E41">
            <v>-4</v>
          </cell>
          <cell r="G41">
            <v>6.5</v>
          </cell>
          <cell r="I41">
            <v>5</v>
          </cell>
          <cell r="K41">
            <v>-222.5</v>
          </cell>
        </row>
        <row r="42">
          <cell r="C42">
            <v>-830.46408999999915</v>
          </cell>
          <cell r="E42">
            <v>-274.95900000000097</v>
          </cell>
          <cell r="G42">
            <v>-555.50508999999818</v>
          </cell>
          <cell r="I42">
            <v>-5147.3224399999963</v>
          </cell>
          <cell r="K42">
            <v>-5138.7100000000137</v>
          </cell>
        </row>
        <row r="44">
          <cell r="C44">
            <v>5891.8830000000162</v>
          </cell>
          <cell r="E44">
            <v>1021</v>
          </cell>
          <cell r="G44">
            <v>4870.8830000000162</v>
          </cell>
          <cell r="I44">
            <v>5988.7469999999739</v>
          </cell>
          <cell r="K44">
            <v>-4050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E_I"/>
      <sheetName val="E_II"/>
      <sheetName val="E_II (b)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E_XII"/>
      <sheetName val="E_XIII"/>
      <sheetName val="E_XIV"/>
      <sheetName val="Hospital Phys Cost"/>
      <sheetName val="Med Ed Cost"/>
      <sheetName val="RR"/>
      <sheetName val="PY_M"/>
      <sheetName val="EC"/>
      <sheetName val="Instructions"/>
      <sheetName val="Rct (DON'T HIDE)"/>
      <sheetName val="Cvr (DON'T HIDE)"/>
      <sheetName val="Sig (DON'T HIDE)"/>
      <sheetName val="Sch"/>
      <sheetName val="cdefhpv"/>
      <sheetName val="rev5pda"/>
      <sheetName val="Print"/>
      <sheetName val="p6 BUD IS"/>
      <sheetName val="p7 CONS IS"/>
      <sheetName val="p8 CONS BS"/>
      <sheetName val="p9 NARF"/>
      <sheetName val="p10 CF"/>
      <sheetName val="p11 EBIDA"/>
      <sheetName val="p12 RATIOS"/>
      <sheetName val="p13 SRCS"/>
      <sheetName val="p14 USES"/>
      <sheetName val="p26 UMSH IS"/>
      <sheetName val="p27 JLK IS"/>
      <sheetName val="p28 MGHS IS"/>
      <sheetName val="p29 NAHS IS"/>
      <sheetName val="is fy01"/>
      <sheetName val="is fy02"/>
      <sheetName val="is fy03"/>
      <sheetName val="is fy04"/>
      <sheetName val="proj bs"/>
      <sheetName val="bud bs"/>
      <sheetName val="proj is"/>
      <sheetName val="bud is"/>
      <sheetName val="GAAP JE"/>
      <sheetName val="ELIMS"/>
      <sheetName val="Ummcsh"/>
      <sheetName val="UMMCSH ratios for hank"/>
      <sheetName val="UCare"/>
      <sheetName val="Kernan"/>
      <sheetName val="Kern End"/>
      <sheetName val="MGHS"/>
      <sheetName val="NAHS"/>
      <sheetName val="Fdtn"/>
      <sheetName val="Ship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 Basis"/>
      <sheetName val="Changes"/>
      <sheetName val="Pending"/>
      <sheetName val="MeetingNotes"/>
      <sheetName val="Cost Reduction"/>
      <sheetName val="Dept Adj Detail"/>
      <sheetName val="Mgt Adj Detail"/>
      <sheetName val="Inflation"/>
      <sheetName val="Bud Load Recon"/>
      <sheetName val="JHHS P&amp;L"/>
      <sheetName val="P&amp;L_Condensed"/>
      <sheetName val="FY15 Actual"/>
      <sheetName val="FYTD16 Actual"/>
      <sheetName val="FY16 Budget"/>
      <sheetName val="FU15 Revenue Feeder"/>
      <sheetName val="COA"/>
      <sheetName val="A "/>
      <sheetName val="CostCenter_ExpCat"/>
      <sheetName val="FU15B Exp Sum by CCR"/>
      <sheetName val="FTE Chgbks"/>
      <sheetName val="RJW Summary_Exp&amp;Chgbk"/>
      <sheetName val="FU P+L Summary"/>
      <sheetName val="Revenue Summary"/>
      <sheetName val="Chargeback Summary"/>
      <sheetName val="Chargeback Summary 2"/>
      <sheetName val="FU Expense Summary"/>
      <sheetName val="FU Summary"/>
      <sheetName val="fu_01"/>
      <sheetName val="001-0010"/>
      <sheetName val="fu_02"/>
      <sheetName val="002-0010"/>
      <sheetName val="002-0015"/>
      <sheetName val="fu_03"/>
      <sheetName val="03_AllOther"/>
      <sheetName val="003-0210"/>
      <sheetName val="Larson"/>
      <sheetName val="003-0180"/>
      <sheetName val="003-0181"/>
      <sheetName val="003-0230"/>
      <sheetName val="003-0200"/>
      <sheetName val="003-0340"/>
      <sheetName val="003-0420"/>
      <sheetName val="003-0360"/>
      <sheetName val="003-0450"/>
      <sheetName val="003-0470"/>
      <sheetName val="003-0190"/>
      <sheetName val="003-0480"/>
      <sheetName val="003-0350"/>
      <sheetName val="003-0370"/>
      <sheetName val="Beranek"/>
      <sheetName val="003-0220"/>
      <sheetName val="003-0250"/>
      <sheetName val="003-0255"/>
      <sheetName val="003-0280"/>
      <sheetName val="Werthman"/>
      <sheetName val="003-0240"/>
      <sheetName val="003-0260"/>
      <sheetName val="003-0265"/>
      <sheetName val="003-0270"/>
      <sheetName val="003-0290"/>
      <sheetName val="003-0295"/>
      <sheetName val="PFS"/>
      <sheetName val="003-0010"/>
      <sheetName val="003-0020"/>
      <sheetName val="003-0030"/>
      <sheetName val="003-0040"/>
      <sheetName val="003-0050"/>
      <sheetName val="003-0060"/>
      <sheetName val="003-0070"/>
      <sheetName val="003-0080"/>
      <sheetName val="003-0090"/>
      <sheetName val="003-0095"/>
      <sheetName val="003-0100"/>
      <sheetName val="003-0105"/>
      <sheetName val="003-0106"/>
      <sheetName val="003-0108"/>
      <sheetName val="017-0020"/>
      <sheetName val="003-0110"/>
      <sheetName val="003-0120"/>
      <sheetName val="003-0125"/>
      <sheetName val="003-0130"/>
      <sheetName val="003-0140"/>
      <sheetName val="003-0160"/>
      <sheetName val="fu_04"/>
      <sheetName val="004-0010"/>
      <sheetName val="004-0020"/>
      <sheetName val="004-0030"/>
      <sheetName val="004-0040"/>
      <sheetName val="004-0050"/>
      <sheetName val="004-0060"/>
      <sheetName val="004-0061"/>
      <sheetName val="004-0062"/>
      <sheetName val="004-0070"/>
      <sheetName val="004-0080"/>
      <sheetName val="004-0090"/>
      <sheetName val="fu_05"/>
      <sheetName val="005-0001"/>
      <sheetName val="005-0010"/>
      <sheetName val="005-0020"/>
      <sheetName val="005-0030"/>
      <sheetName val="005-0040"/>
      <sheetName val="005-0050"/>
      <sheetName val="005-0060"/>
      <sheetName val="005-0070"/>
      <sheetName val="005-0080"/>
      <sheetName val="005-0090"/>
      <sheetName val="fu_06"/>
      <sheetName val="fu_07"/>
      <sheetName val="007-0010"/>
      <sheetName val="007-0020"/>
      <sheetName val="fu_08"/>
      <sheetName val="008-0020"/>
      <sheetName val="008-0021"/>
      <sheetName val="008-0030"/>
      <sheetName val="008-0040"/>
      <sheetName val="008-0050"/>
      <sheetName val="008-0051"/>
      <sheetName val="008-0060"/>
      <sheetName val="008-0070"/>
      <sheetName val="fu_09"/>
      <sheetName val="fu_10"/>
      <sheetName val="010-0030"/>
      <sheetName val="010-0040"/>
      <sheetName val="010-0050"/>
      <sheetName val="010-0050a"/>
      <sheetName val="010-0050b"/>
      <sheetName val="010-0050c"/>
      <sheetName val="010-0060"/>
      <sheetName val="010-0100"/>
      <sheetName val="fu_11"/>
      <sheetName val="011-0020"/>
      <sheetName val="fu_12"/>
      <sheetName val="012-0010"/>
      <sheetName val="012-0020"/>
      <sheetName val="012-0030"/>
      <sheetName val="012-0040"/>
      <sheetName val="012-0050"/>
      <sheetName val="012-0060"/>
      <sheetName val="012-0070"/>
      <sheetName val="012-0080"/>
      <sheetName val="012-0090"/>
      <sheetName val="012-0110"/>
      <sheetName val="fu_14"/>
      <sheetName val="014-0010"/>
      <sheetName val="014-0020"/>
      <sheetName val="fu_15"/>
      <sheetName val="015-0010"/>
      <sheetName val="015-0010a"/>
      <sheetName val="015-0010b"/>
      <sheetName val="015-0010c"/>
      <sheetName val="015-0010d"/>
      <sheetName val="015-0010e"/>
      <sheetName val="015-0010f"/>
      <sheetName val="015-0010g"/>
      <sheetName val="015-0010h"/>
      <sheetName val="015-0010i"/>
      <sheetName val="015-0010j"/>
      <sheetName val="015-0010k"/>
      <sheetName val="015-0010l"/>
      <sheetName val="015-0020"/>
      <sheetName val="015-0030"/>
      <sheetName val="015-0051"/>
      <sheetName val="015-0052"/>
      <sheetName val="015-0053"/>
      <sheetName val="015-0055"/>
      <sheetName val="015-0056"/>
      <sheetName val="015-0057"/>
      <sheetName val="015-0058"/>
      <sheetName val="015-0059"/>
      <sheetName val="015-0060"/>
      <sheetName val="015-0070"/>
      <sheetName val="015-0075"/>
      <sheetName val="015-0080"/>
      <sheetName val="015-0081"/>
      <sheetName val="015-0085"/>
      <sheetName val="015-0086"/>
      <sheetName val="015-0087"/>
      <sheetName val="015-0088"/>
      <sheetName val="015-0089"/>
      <sheetName val="015-0090"/>
      <sheetName val="015-0091"/>
      <sheetName val="015-0093"/>
      <sheetName val="015-0095"/>
      <sheetName val="015-0096"/>
      <sheetName val="015-0100"/>
      <sheetName val="015-0105"/>
      <sheetName val="015-0110"/>
      <sheetName val="015-0120"/>
      <sheetName val="015-0130"/>
      <sheetName val="015-0140"/>
      <sheetName val="015-0150"/>
      <sheetName val="015-0160"/>
      <sheetName val="015-0170"/>
      <sheetName val="015-0180"/>
      <sheetName val="015-0200"/>
      <sheetName val="015-0200a"/>
      <sheetName val="015-0200b"/>
      <sheetName val="015-0200c"/>
      <sheetName val="015-0200e"/>
      <sheetName val="015-0200d"/>
      <sheetName val="015-0200f"/>
      <sheetName val="015-0200g"/>
      <sheetName val="015-0200h"/>
      <sheetName val="015-0200i"/>
      <sheetName val="015-0200j"/>
      <sheetName val="fu_16"/>
      <sheetName val="003-0328"/>
      <sheetName val="003-0430"/>
      <sheetName val="016-0030"/>
      <sheetName val="016-0040"/>
      <sheetName val="016-0050"/>
      <sheetName val="016-0060"/>
      <sheetName val="016-0070"/>
      <sheetName val="016-0080"/>
      <sheetName val="016-0090"/>
      <sheetName val="016-0100"/>
      <sheetName val="016-0105"/>
      <sheetName val="016-0110"/>
      <sheetName val="016-0120"/>
      <sheetName val="016-0130"/>
      <sheetName val="016-0150"/>
      <sheetName val="016-0160"/>
      <sheetName val="016-0170"/>
      <sheetName val="fu_17"/>
      <sheetName val="000-0001"/>
      <sheetName val="000-0003"/>
      <sheetName val="017-0010"/>
      <sheetName val="017-0011"/>
      <sheetName val="017-0012"/>
      <sheetName val="017-0030"/>
      <sheetName val="017-0040"/>
      <sheetName val="017-0050"/>
      <sheetName val="017-0060"/>
      <sheetName val="017-0070"/>
      <sheetName val="017-0080"/>
      <sheetName val="017-0090"/>
      <sheetName val="017-0100"/>
      <sheetName val="017-0110"/>
      <sheetName val="017-0120"/>
      <sheetName val="017-0130"/>
      <sheetName val="017-0140"/>
      <sheetName val="017-0150"/>
      <sheetName val="017-0160"/>
      <sheetName val="017-0170"/>
      <sheetName val="017-0180"/>
      <sheetName val="017-0190"/>
      <sheetName val="017-0195"/>
      <sheetName val="017-0200"/>
      <sheetName val="017-0210"/>
      <sheetName val="fu_18"/>
      <sheetName val="018-0010"/>
      <sheetName val="018-0011"/>
      <sheetName val="018-0012"/>
      <sheetName val="018-0020"/>
      <sheetName val="fu_20"/>
      <sheetName val="020-0020"/>
      <sheetName val="020-0025"/>
      <sheetName val="020-0030"/>
      <sheetName val="020-0035"/>
      <sheetName val="020-0040"/>
      <sheetName val="020-0045"/>
      <sheetName val="020-0050"/>
      <sheetName val="020-0055"/>
      <sheetName val="020-0060"/>
      <sheetName val="020-0070"/>
      <sheetName val="020-0075"/>
      <sheetName val="020-0080"/>
      <sheetName val="020-0085"/>
      <sheetName val="020-0090"/>
      <sheetName val="020-0095"/>
      <sheetName val="fu_31"/>
      <sheetName val="031-0301"/>
      <sheetName val="031-0303"/>
      <sheetName val="031-0305"/>
      <sheetName val="031-0308"/>
      <sheetName val="031-0310"/>
      <sheetName val="031-0311"/>
      <sheetName val="fu_85"/>
      <sheetName val="fu_89"/>
      <sheetName val="089-0000"/>
      <sheetName val="089-0001"/>
      <sheetName val="JHH"/>
      <sheetName val="JHBMC"/>
      <sheetName val="HCGH"/>
      <sheetName val="Suburban"/>
      <sheetName val="Sibley"/>
      <sheetName val="All Childrens"/>
      <sheetName val="JHHC"/>
      <sheetName val="JHHCG"/>
      <sheetName val="JHU"/>
      <sheetName val="JHCP"/>
      <sheetName val="JHHS"/>
      <sheetName val="JHI"/>
      <sheetName val="EHP"/>
      <sheetName val="MSC"/>
      <sheetName val="Endow"/>
      <sheetName val="JHBCC"/>
      <sheetName val="JHBAD"/>
      <sheetName val="PATFIRST"/>
      <sheetName val="JHEMS"/>
      <sheetName val="HCGH_GynOb"/>
      <sheetName val="BSI"/>
      <sheetName val="Intrastaff"/>
      <sheetName val="IRS"/>
      <sheetName val="SHC"/>
      <sheetName val="JHMMC"/>
      <sheetName val="Medbiquitous"/>
      <sheetName val="Parking104"/>
      <sheetName val="Parking108"/>
      <sheetName val="JH Utilities"/>
      <sheetName val="OphAssoc"/>
      <sheetName val="PriorPart"/>
      <sheetName val="HowardHosp"/>
      <sheetName val="JHRG"/>
      <sheetName val="EnergySvcs"/>
      <sheetName val="WestCounty"/>
      <sheetName val="CRISP"/>
      <sheetName val="TCAS"/>
      <sheetName val="Pension"/>
      <sheetName val="HSI"/>
      <sheetName val="SSA"/>
      <sheetName val="JH Imaging"/>
      <sheetName val="SupplyChain"/>
      <sheetName val="EPIC"/>
      <sheetName val="TotalChgbks"/>
    </sheetNames>
    <sheetDataSet>
      <sheetData sheetId="0"/>
      <sheetData sheetId="1"/>
      <sheetData sheetId="2"/>
      <sheetData sheetId="3"/>
      <sheetData sheetId="4">
        <row r="3">
          <cell r="H3">
            <v>0</v>
          </cell>
        </row>
      </sheetData>
      <sheetData sheetId="5"/>
      <sheetData sheetId="6"/>
      <sheetData sheetId="7">
        <row r="9">
          <cell r="C9">
            <v>0.02</v>
          </cell>
        </row>
        <row r="26">
          <cell r="C26">
            <v>1.9891304347826086</v>
          </cell>
        </row>
      </sheetData>
      <sheetData sheetId="8"/>
      <sheetData sheetId="9"/>
      <sheetData sheetId="10"/>
      <sheetData sheetId="11">
        <row r="85">
          <cell r="G85">
            <v>2325612.12</v>
          </cell>
        </row>
      </sheetData>
      <sheetData sheetId="12">
        <row r="85">
          <cell r="G85">
            <v>1183267.02</v>
          </cell>
        </row>
      </sheetData>
      <sheetData sheetId="13">
        <row r="85">
          <cell r="G85">
            <v>2498855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JOHNS HOPKINS HEALTH SYSTEM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Volume"/>
      <sheetName val="Revenu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GME_Exh_1"/>
      <sheetName val="GME_Exh_2"/>
      <sheetName val="GME_Exh_3"/>
      <sheetName val="E_I"/>
      <sheetName val="E_II (a)"/>
      <sheetName val="E_II (b)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E_XII"/>
      <sheetName val="E_XIII"/>
      <sheetName val="E_XIV"/>
      <sheetName val="E_XV"/>
      <sheetName val="E_XVI"/>
      <sheetName val="E_XVII"/>
      <sheetName val="E_XVIII"/>
      <sheetName val="E_XIX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HSCRC Rates By Center 2016"/>
      <sheetName val="FY 2015 - RE"/>
      <sheetName val="FY 2015 - UA"/>
      <sheetName val="Sch"/>
      <sheetName val="Protection Controls"/>
    </sheetNames>
    <sheetDataSet>
      <sheetData sheetId="0">
        <row r="5">
          <cell r="B5" t="str">
            <v>The Johns Hopkins Hospital</v>
          </cell>
        </row>
        <row r="6">
          <cell r="B6" t="str">
            <v>21-0009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 t="str">
            <v>GL KEY 2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D8" t="str">
            <v>Malpractice Insurance</v>
          </cell>
          <cell r="E8" t="str">
            <v>- 8830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D9" t="str">
            <v>Other Insurance</v>
          </cell>
          <cell r="E9" t="str">
            <v>- 8840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D10" t="str">
            <v>Medical Care Review</v>
          </cell>
          <cell r="E10" t="str">
            <v>- 8880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D11" t="str">
            <v>Depreciation &amp; Amortization</v>
          </cell>
          <cell r="E11" t="str">
            <v>- 8810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D12" t="str">
            <v>Leases &amp; Rentals</v>
          </cell>
          <cell r="E12" t="str">
            <v>- 8820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D13" t="str">
            <v>Licenses &amp; Taxes</v>
          </cell>
          <cell r="E13" t="str">
            <v>- 8850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D14" t="str">
            <v>Interest Short Term</v>
          </cell>
          <cell r="E14" t="str">
            <v>- 8860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D15" t="str">
            <v>Interest Long Term</v>
          </cell>
          <cell r="E15" t="str">
            <v>- 8870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D17" t="str">
            <v>Data Processing</v>
          </cell>
          <cell r="E17" t="str">
            <v>- 8621</v>
          </cell>
          <cell r="F17" t="str">
            <v>- 5620</v>
          </cell>
          <cell r="G17" t="str">
            <v>DP1</v>
          </cell>
          <cell r="H17" t="str">
            <v>DP1</v>
          </cell>
        </row>
        <row r="19">
          <cell r="A19" t="str">
            <v>C1</v>
          </cell>
          <cell r="B19" t="str">
            <v>DTY</v>
          </cell>
          <cell r="C19" t="str">
            <v>Meals</v>
          </cell>
          <cell r="D19" t="str">
            <v>Dietary Services</v>
          </cell>
          <cell r="E19" t="str">
            <v>- 8310</v>
          </cell>
          <cell r="G19" t="str">
            <v>C1</v>
          </cell>
          <cell r="H19" t="str">
            <v>C1</v>
          </cell>
        </row>
        <row r="20">
          <cell r="A20" t="str">
            <v>C2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 t="str">
            <v>- 8330</v>
          </cell>
          <cell r="F20" t="str">
            <v>- 5330</v>
          </cell>
          <cell r="G20" t="str">
            <v>C2</v>
          </cell>
          <cell r="H20" t="str">
            <v>C2</v>
          </cell>
        </row>
        <row r="21">
          <cell r="A21" t="str">
            <v>C3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 t="str">
            <v>- 8350</v>
          </cell>
          <cell r="F21" t="str">
            <v>- 5350</v>
          </cell>
          <cell r="G21" t="str">
            <v>C3</v>
          </cell>
          <cell r="H21" t="str">
            <v>C3</v>
          </cell>
        </row>
        <row r="22">
          <cell r="A22" t="str">
            <v>C4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 t="str">
            <v>- 8690</v>
          </cell>
          <cell r="F22" t="str">
            <v>- 5690</v>
          </cell>
          <cell r="G22" t="str">
            <v>C4</v>
          </cell>
          <cell r="H22" t="str">
            <v>C4</v>
          </cell>
        </row>
        <row r="23">
          <cell r="A23" t="str">
            <v>C5</v>
          </cell>
          <cell r="B23" t="str">
            <v>POP</v>
          </cell>
          <cell r="C23" t="str">
            <v>Sq. Feet</v>
          </cell>
          <cell r="D23" t="str">
            <v>Plant Operations</v>
          </cell>
          <cell r="E23" t="str">
            <v>- 8410</v>
          </cell>
          <cell r="G23" t="str">
            <v>C5</v>
          </cell>
          <cell r="H23" t="str">
            <v>C5</v>
          </cell>
        </row>
        <row r="24">
          <cell r="A24" t="str">
            <v>C6</v>
          </cell>
          <cell r="B24" t="str">
            <v>HKP</v>
          </cell>
          <cell r="C24" t="str">
            <v>Sq. Feet</v>
          </cell>
          <cell r="D24" t="str">
            <v>Housekeeping</v>
          </cell>
          <cell r="E24" t="str">
            <v>- 8450</v>
          </cell>
          <cell r="F24" t="str">
            <v>- 5450</v>
          </cell>
          <cell r="G24" t="str">
            <v>C6</v>
          </cell>
          <cell r="H24" t="str">
            <v>C6</v>
          </cell>
        </row>
        <row r="25">
          <cell r="A25" t="str">
            <v>C7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 t="str">
            <v>- 8460</v>
          </cell>
          <cell r="G25" t="str">
            <v>C7</v>
          </cell>
          <cell r="H25" t="str">
            <v>C7</v>
          </cell>
        </row>
        <row r="26">
          <cell r="A26" t="str">
            <v>C8</v>
          </cell>
          <cell r="B26" t="str">
            <v>PHM</v>
          </cell>
          <cell r="C26" t="str">
            <v>EIPA</v>
          </cell>
          <cell r="D26" t="str">
            <v>Pharmacy</v>
          </cell>
          <cell r="E26" t="str">
            <v>- 8470</v>
          </cell>
          <cell r="G26" t="str">
            <v>C8</v>
          </cell>
          <cell r="H26" t="str">
            <v>C8</v>
          </cell>
        </row>
        <row r="27">
          <cell r="A27" t="str">
            <v>C9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 t="str">
            <v>- 8510</v>
          </cell>
          <cell r="G27" t="str">
            <v>C9</v>
          </cell>
          <cell r="H27" t="str">
            <v>C9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 t="str">
            <v>- 8310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 t="str">
            <v>- 8610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 t="str">
            <v>- 8710</v>
          </cell>
          <cell r="F30" t="str">
            <v>- 5710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 t="str">
            <v>- 8720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 t="str">
            <v>- 8750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EIPA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 t="str">
            <v>- 6010</v>
          </cell>
          <cell r="G35" t="str">
            <v>D1</v>
          </cell>
          <cell r="H35" t="str">
            <v>D1</v>
          </cell>
        </row>
        <row r="36">
          <cell r="A36" t="str">
            <v>D2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 t="str">
            <v>- 6170</v>
          </cell>
          <cell r="G36" t="str">
            <v>D2</v>
          </cell>
          <cell r="H36" t="str">
            <v>D2</v>
          </cell>
        </row>
        <row r="37">
          <cell r="A37" t="str">
            <v>D3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 t="str">
            <v>- 6210</v>
          </cell>
          <cell r="G37" t="str">
            <v>D3</v>
          </cell>
          <cell r="H37" t="str">
            <v>D3</v>
          </cell>
        </row>
        <row r="38">
          <cell r="A38" t="str">
            <v>D4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 t="str">
            <v>- 6250</v>
          </cell>
          <cell r="G38" t="str">
            <v>D4</v>
          </cell>
          <cell r="H38" t="str">
            <v>D4</v>
          </cell>
        </row>
        <row r="39">
          <cell r="A39" t="str">
            <v>D5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 t="str">
            <v>- 6280</v>
          </cell>
          <cell r="G39" t="str">
            <v>D5</v>
          </cell>
          <cell r="H39" t="str">
            <v>D5</v>
          </cell>
        </row>
        <row r="40">
          <cell r="A40" t="str">
            <v>D6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 t="str">
            <v>- 6310</v>
          </cell>
          <cell r="G40" t="str">
            <v>D6</v>
          </cell>
          <cell r="H40" t="str">
            <v>D6</v>
          </cell>
        </row>
        <row r="41">
          <cell r="A41" t="str">
            <v>D7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 t="str">
            <v>- 6330</v>
          </cell>
          <cell r="G41" t="str">
            <v>D7</v>
          </cell>
          <cell r="H41" t="str">
            <v>D7</v>
          </cell>
        </row>
        <row r="42">
          <cell r="A42" t="str">
            <v>D8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 t="str">
            <v>- 6350</v>
          </cell>
          <cell r="G42" t="str">
            <v>D8</v>
          </cell>
          <cell r="H42" t="str">
            <v>D8</v>
          </cell>
        </row>
        <row r="43">
          <cell r="A43" t="str">
            <v>D9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 t="str">
            <v>- 6370</v>
          </cell>
          <cell r="G43" t="str">
            <v>D9</v>
          </cell>
          <cell r="H43" t="str">
            <v>D9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 t="str">
            <v>- 6380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 t="str">
            <v>- 6390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 t="str">
            <v>- 6411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 t="str">
            <v>- 6412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 t="str">
            <v>- 6510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 t="str">
            <v>- 6520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 t="str">
            <v>- 6610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 t="str">
            <v>- 6640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MD. RVUs</v>
          </cell>
          <cell r="D52" t="str">
            <v>Emergency Services</v>
          </cell>
          <cell r="E52" t="str">
            <v>- 6710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MD. RVUs</v>
          </cell>
          <cell r="D54" t="str">
            <v>Clinical Services</v>
          </cell>
          <cell r="E54" t="str">
            <v>- 6720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 t="str">
            <v>- 6940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 t="str">
            <v>- 6970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 t="str">
            <v>- 7060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MD. RVUs</v>
          </cell>
          <cell r="D60" t="str">
            <v>Labor &amp; Delivery Services</v>
          </cell>
          <cell r="E60" t="str">
            <v>- 7010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 t="str">
            <v>- 7040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 t="str">
            <v>- 7080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 t="str">
            <v>- 7110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 t="str">
            <v>- 7150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MD. RVUs</v>
          </cell>
          <cell r="D66" t="str">
            <v>Laboratory Services</v>
          </cell>
          <cell r="E66" t="str">
            <v>- 7210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D69" t="str">
            <v>Blood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MD RVUs</v>
          </cell>
          <cell r="D70" t="str">
            <v>Electrocardiography</v>
          </cell>
          <cell r="E70" t="str">
            <v>- 7290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Invasive Radiology / Cardiovascular</v>
          </cell>
          <cell r="E71" t="str">
            <v>- 7310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 t="str">
            <v>- 7320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MD RVUs</v>
          </cell>
          <cell r="D73" t="str">
            <v>CT Scanner</v>
          </cell>
          <cell r="E73" t="str">
            <v>- 7340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HSCRC RVUs</v>
          </cell>
          <cell r="D74" t="str">
            <v>Radiology-Therapeutic</v>
          </cell>
          <cell r="E74" t="str">
            <v>- 7360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 t="str">
            <v>- 7380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 t="str">
            <v>- 7420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 t="str">
            <v>- 7440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Calif. RVUs</v>
          </cell>
          <cell r="D78" t="str">
            <v>Electroencephalography</v>
          </cell>
          <cell r="E78" t="str">
            <v>- 7460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 t="str">
            <v>- 7510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 t="str">
            <v>- 7530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 t="str">
            <v>- 7550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 t="str">
            <v>- 7570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 t="str">
            <v>- 7580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 t="str">
            <v>- 7590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 t="str">
            <v>- 7710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Number</v>
          </cell>
          <cell r="D86" t="str">
            <v>Organ Acquisition</v>
          </cell>
          <cell r="E86" t="str">
            <v>- 7730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 t="str">
            <v>- 6930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JHH RVUs</v>
          </cell>
          <cell r="D88" t="str">
            <v>Leukopheresis</v>
          </cell>
          <cell r="E88" t="str">
            <v>- 7911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Hrs of Treatment</v>
          </cell>
          <cell r="D89" t="str">
            <v>Hyperbaric Chamber</v>
          </cell>
          <cell r="E89" t="str">
            <v>- 7912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 t="str">
            <v>- 6960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MD RVUs</v>
          </cell>
          <cell r="D91" t="str">
            <v>Magnetic Resonance Imaging</v>
          </cell>
          <cell r="E91" t="str">
            <v>- 7350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Days</v>
          </cell>
          <cell r="D92" t="str">
            <v>Adolescent Dual Diagnosed</v>
          </cell>
          <cell r="E92" t="str">
            <v>- 7090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Procedures</v>
          </cell>
          <cell r="D93" t="str">
            <v>Lithotripsy</v>
          </cell>
          <cell r="E93" t="str">
            <v>- 7355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 t="str">
            <v>- 6620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HSCRC RVUs</v>
          </cell>
          <cell r="D95" t="str">
            <v>Observation</v>
          </cell>
          <cell r="E95" t="str">
            <v>- 6750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 t="str">
            <v>- 7920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 t="str">
            <v>- 7365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MD RVUs</v>
          </cell>
          <cell r="D99" t="str">
            <v>Oncology O/P Clinic</v>
          </cell>
          <cell r="E99" t="str">
            <v>- 6722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MD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RFU</v>
          </cell>
          <cell r="C113" t="str">
            <v>TBD</v>
          </cell>
          <cell r="D113" t="str">
            <v>Reserved for hospital-specific use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MD. RVUs</v>
          </cell>
          <cell r="D114" t="str">
            <v>340B Clinic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HSCRC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MD.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E1</v>
          </cell>
          <cell r="B123" t="str">
            <v>AMB</v>
          </cell>
          <cell r="C123" t="str">
            <v>Occ. Service</v>
          </cell>
          <cell r="D123" t="str">
            <v>Ambulance Services</v>
          </cell>
          <cell r="E123" t="str">
            <v>- 6950</v>
          </cell>
          <cell r="F123" t="str">
            <v>- 3950</v>
          </cell>
          <cell r="G123" t="str">
            <v>E1</v>
          </cell>
          <cell r="H123" t="str">
            <v>E1</v>
          </cell>
        </row>
        <row r="124">
          <cell r="A124" t="str">
            <v>E2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 t="str">
            <v>- 8440</v>
          </cell>
          <cell r="F124" t="str">
            <v>- 5440</v>
          </cell>
          <cell r="G124" t="str">
            <v>E2</v>
          </cell>
          <cell r="H124" t="str">
            <v>E2</v>
          </cell>
        </row>
        <row r="125">
          <cell r="A125" t="str">
            <v>E3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 t="str">
            <v>- 9210</v>
          </cell>
          <cell r="F125" t="str">
            <v>- 9110</v>
          </cell>
          <cell r="G125" t="str">
            <v>E3</v>
          </cell>
          <cell r="H125" t="str">
            <v>E3</v>
          </cell>
        </row>
        <row r="126">
          <cell r="A126" t="str">
            <v>E4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 t="str">
            <v>- 9220</v>
          </cell>
          <cell r="F126" t="str">
            <v>- 9210</v>
          </cell>
          <cell r="G126" t="str">
            <v>E4</v>
          </cell>
          <cell r="H126" t="str">
            <v>E4</v>
          </cell>
        </row>
        <row r="127">
          <cell r="A127" t="str">
            <v>E5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 t="str">
            <v>- 9230</v>
          </cell>
          <cell r="F127" t="str">
            <v>- 9130</v>
          </cell>
          <cell r="G127" t="str">
            <v>E5</v>
          </cell>
          <cell r="H127" t="str">
            <v>E5</v>
          </cell>
        </row>
        <row r="128">
          <cell r="A128" t="str">
            <v>E6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 t="str">
            <v>- 8615</v>
          </cell>
          <cell r="F128" t="str">
            <v>- 5610</v>
          </cell>
          <cell r="G128" t="str">
            <v>E6</v>
          </cell>
          <cell r="H128" t="str">
            <v>E6</v>
          </cell>
        </row>
        <row r="129">
          <cell r="A129" t="str">
            <v>E7</v>
          </cell>
          <cell r="B129" t="str">
            <v>CAF</v>
          </cell>
          <cell r="C129" t="str">
            <v>Meals</v>
          </cell>
          <cell r="D129" t="str">
            <v>Cafeteria</v>
          </cell>
          <cell r="E129" t="str">
            <v>- 8320</v>
          </cell>
          <cell r="F129" t="str">
            <v>- 5320</v>
          </cell>
          <cell r="G129" t="str">
            <v>E7</v>
          </cell>
          <cell r="H129" t="str">
            <v>E7</v>
          </cell>
        </row>
        <row r="130">
          <cell r="A130" t="str">
            <v>E8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E8</v>
          </cell>
          <cell r="H130" t="str">
            <v>E8</v>
          </cell>
        </row>
        <row r="131">
          <cell r="A131" t="str">
            <v>E9</v>
          </cell>
          <cell r="B131" t="str">
            <v>HOU</v>
          </cell>
          <cell r="C131" t="str">
            <v>Average Number</v>
          </cell>
          <cell r="D131" t="str">
            <v>Housing</v>
          </cell>
          <cell r="E131" t="str">
            <v>- 8360</v>
          </cell>
          <cell r="F131" t="str">
            <v>- 5360</v>
          </cell>
          <cell r="G131" t="str">
            <v>E9</v>
          </cell>
          <cell r="H131" t="str">
            <v>E9</v>
          </cell>
        </row>
        <row r="133">
          <cell r="A133" t="str">
            <v>F1</v>
          </cell>
          <cell r="B133" t="str">
            <v>REG</v>
          </cell>
          <cell r="C133" t="str">
            <v>No. of Projects</v>
          </cell>
          <cell r="D133" t="str">
            <v>Research</v>
          </cell>
          <cell r="E133" t="str">
            <v>- 8010</v>
          </cell>
          <cell r="G133" t="str">
            <v>F1</v>
          </cell>
          <cell r="H133" t="str">
            <v>F1</v>
          </cell>
        </row>
        <row r="134">
          <cell r="A134" t="str">
            <v>F2</v>
          </cell>
          <cell r="B134" t="str">
            <v>RNS</v>
          </cell>
          <cell r="C134" t="str">
            <v>No. of Students</v>
          </cell>
          <cell r="D134" t="str">
            <v>Nursing Education</v>
          </cell>
          <cell r="E134" t="str">
            <v>- 8220</v>
          </cell>
          <cell r="G134" t="str">
            <v>F2</v>
          </cell>
          <cell r="H134" t="str">
            <v>F2</v>
          </cell>
        </row>
        <row r="135">
          <cell r="A135" t="str">
            <v>F3</v>
          </cell>
          <cell r="B135" t="str">
            <v>OHE</v>
          </cell>
          <cell r="C135" t="str">
            <v>No. of Students</v>
          </cell>
          <cell r="D135" t="str">
            <v>Other Health Profession Education</v>
          </cell>
          <cell r="E135" t="str">
            <v>- 8260</v>
          </cell>
          <cell r="G135" t="str">
            <v>F3</v>
          </cell>
          <cell r="H135" t="str">
            <v>F3</v>
          </cell>
        </row>
        <row r="136">
          <cell r="A136" t="str">
            <v>F4</v>
          </cell>
          <cell r="B136" t="str">
            <v>CHE</v>
          </cell>
          <cell r="C136" t="str">
            <v>No. of Participants</v>
          </cell>
          <cell r="D136" t="str">
            <v>Community Health Education</v>
          </cell>
          <cell r="E136" t="str">
            <v>- 8270</v>
          </cell>
          <cell r="G136" t="str">
            <v>F4</v>
          </cell>
          <cell r="H136" t="str">
            <v>F4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 t="str">
            <v>- 6970</v>
          </cell>
          <cell r="F152" t="str">
            <v>-3970</v>
          </cell>
          <cell r="G152" t="str">
            <v>UR1</v>
          </cell>
          <cell r="H152" t="str">
            <v>UR1</v>
          </cell>
        </row>
        <row r="153">
          <cell r="A153" t="str">
            <v>UR2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 t="str">
            <v>- 6980</v>
          </cell>
          <cell r="F153" t="str">
            <v>- 3980</v>
          </cell>
          <cell r="G153" t="str">
            <v>UR2</v>
          </cell>
          <cell r="H153" t="str">
            <v>UR2</v>
          </cell>
        </row>
        <row r="154">
          <cell r="A154" t="str">
            <v>UR3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 t="str">
            <v>- 7720</v>
          </cell>
          <cell r="F154" t="str">
            <v>- 4720</v>
          </cell>
          <cell r="G154" t="str">
            <v>UR3</v>
          </cell>
          <cell r="H154" t="str">
            <v>UR3</v>
          </cell>
        </row>
        <row r="155">
          <cell r="A155" t="str">
            <v>UR4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 t="str">
            <v>- 6610</v>
          </cell>
          <cell r="F155" t="str">
            <v>- 3610</v>
          </cell>
          <cell r="G155" t="str">
            <v>UR4</v>
          </cell>
          <cell r="H155" t="str">
            <v>UR4</v>
          </cell>
        </row>
        <row r="156">
          <cell r="A156" t="str">
            <v>UR5</v>
          </cell>
          <cell r="B156" t="str">
            <v>ULB</v>
          </cell>
          <cell r="C156" t="str">
            <v>Cap 1982 Ed.</v>
          </cell>
          <cell r="D156" t="str">
            <v>Laboratory Non-Patient</v>
          </cell>
          <cell r="E156" t="str">
            <v>- 7720</v>
          </cell>
          <cell r="G156" t="str">
            <v>UR5</v>
          </cell>
          <cell r="H156" t="str">
            <v>UR5</v>
          </cell>
        </row>
        <row r="157">
          <cell r="A157" t="str">
            <v>UR6</v>
          </cell>
          <cell r="B157" t="str">
            <v>UPB</v>
          </cell>
          <cell r="C157" t="str">
            <v>Number of FTEs</v>
          </cell>
          <cell r="D157" t="str">
            <v>Physicians Part B Services</v>
          </cell>
          <cell r="E157" t="str">
            <v>- 8760</v>
          </cell>
          <cell r="G157" t="str">
            <v>UR6</v>
          </cell>
          <cell r="H157" t="str">
            <v>UR6</v>
          </cell>
        </row>
        <row r="158">
          <cell r="A158" t="str">
            <v>UR7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 t="str">
            <v>- 7090</v>
          </cell>
          <cell r="G158" t="str">
            <v>UR7</v>
          </cell>
          <cell r="H158" t="str">
            <v>UR7</v>
          </cell>
        </row>
        <row r="159">
          <cell r="A159" t="str">
            <v>UR8</v>
          </cell>
          <cell r="B159" t="str">
            <v>PSS</v>
          </cell>
          <cell r="C159" t="str">
            <v>Number of FTEs</v>
          </cell>
          <cell r="D159" t="str">
            <v>Physician Support Services</v>
          </cell>
          <cell r="E159" t="str">
            <v>- 8740</v>
          </cell>
          <cell r="G159" t="str">
            <v>UR8</v>
          </cell>
          <cell r="H159" t="str">
            <v>UR8</v>
          </cell>
        </row>
        <row r="160">
          <cell r="A160" t="str">
            <v>UR9</v>
          </cell>
          <cell r="B160" t="str">
            <v>TBA2</v>
          </cell>
          <cell r="C160" t="str">
            <v>Visits</v>
          </cell>
          <cell r="D160" t="str">
            <v>TBD</v>
          </cell>
          <cell r="G160" t="str">
            <v>UR9</v>
          </cell>
          <cell r="H160" t="str">
            <v>UR9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TBD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TBD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TBD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TBD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4">
          <cell r="A4">
            <v>0</v>
          </cell>
        </row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152419</v>
          </cell>
          <cell r="C10">
            <v>139094.54902000001</v>
          </cell>
          <cell r="D10">
            <v>26351.03952688702</v>
          </cell>
          <cell r="E10">
            <v>21235.819245991814</v>
          </cell>
          <cell r="F10" t="str">
            <v xml:space="preserve"> /////////</v>
          </cell>
          <cell r="G10">
            <v>16702.114323395999</v>
          </cell>
          <cell r="H10">
            <v>45060.512710000003</v>
          </cell>
          <cell r="I10">
            <v>248444.03482627487</v>
          </cell>
        </row>
        <row r="11">
          <cell r="A11" t="str">
            <v>PED</v>
          </cell>
          <cell r="B11">
            <v>24299</v>
          </cell>
          <cell r="C11">
            <v>23012.66071</v>
          </cell>
          <cell r="D11">
            <v>6366.9900363305114</v>
          </cell>
          <cell r="E11">
            <v>3579.9186341762393</v>
          </cell>
          <cell r="F11" t="str">
            <v xml:space="preserve"> /////////</v>
          </cell>
          <cell r="G11">
            <v>2198.2129378079999</v>
          </cell>
          <cell r="H11">
            <v>10121.035110000001</v>
          </cell>
          <cell r="I11">
            <v>45278.817428314753</v>
          </cell>
        </row>
        <row r="12">
          <cell r="A12" t="str">
            <v>PSY</v>
          </cell>
          <cell r="B12">
            <v>33436</v>
          </cell>
          <cell r="C12">
            <v>24301.779560000003</v>
          </cell>
          <cell r="D12">
            <v>8055.6502781763302</v>
          </cell>
          <cell r="E12">
            <v>3824.6076786033191</v>
          </cell>
          <cell r="F12" t="str">
            <v xml:space="preserve"> /////////</v>
          </cell>
          <cell r="G12">
            <v>20.673627207999999</v>
          </cell>
          <cell r="H12">
            <v>4005.6321199999998</v>
          </cell>
          <cell r="I12">
            <v>40208.343263987656</v>
          </cell>
        </row>
        <row r="13">
          <cell r="A13" t="str">
            <v>OBS</v>
          </cell>
          <cell r="B13">
            <v>8355</v>
          </cell>
          <cell r="C13">
            <v>4813.8939200000004</v>
          </cell>
          <cell r="D13">
            <v>1856.5412198480954</v>
          </cell>
          <cell r="E13">
            <v>766.25415979948082</v>
          </cell>
          <cell r="F13" t="str">
            <v xml:space="preserve"> /////////</v>
          </cell>
          <cell r="G13">
            <v>1536.0994832840001</v>
          </cell>
          <cell r="H13">
            <v>1887.93418</v>
          </cell>
          <cell r="I13">
            <v>10860.722962931577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31821</v>
          </cell>
          <cell r="C15">
            <v>49243.731440000003</v>
          </cell>
          <cell r="D15">
            <v>6721.670162593593</v>
          </cell>
          <cell r="E15">
            <v>7431.7064446453078</v>
          </cell>
          <cell r="F15" t="str">
            <v xml:space="preserve"> /////////</v>
          </cell>
          <cell r="G15">
            <v>3542.5096491279996</v>
          </cell>
          <cell r="H15">
            <v>871.03614000000005</v>
          </cell>
          <cell r="I15">
            <v>67810.65383636691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10911</v>
          </cell>
          <cell r="C17">
            <v>17767.884170000001</v>
          </cell>
          <cell r="D17">
            <v>2252.1014273462547</v>
          </cell>
          <cell r="E17">
            <v>2675.7321205775825</v>
          </cell>
          <cell r="F17" t="str">
            <v xml:space="preserve"> /////////</v>
          </cell>
          <cell r="G17">
            <v>10.316467600000001</v>
          </cell>
          <cell r="H17">
            <v>0</v>
          </cell>
          <cell r="I17">
            <v>22706.034185523837</v>
          </cell>
        </row>
        <row r="18">
          <cell r="A18" t="str">
            <v>NEO</v>
          </cell>
          <cell r="B18">
            <v>14023</v>
          </cell>
          <cell r="C18">
            <v>19792.193929999998</v>
          </cell>
          <cell r="D18">
            <v>1860.3969395508188</v>
          </cell>
          <cell r="E18">
            <v>2959.0925661612823</v>
          </cell>
          <cell r="F18" t="str">
            <v xml:space="preserve"> /////////</v>
          </cell>
          <cell r="G18">
            <v>2680.8468702800001</v>
          </cell>
          <cell r="H18">
            <v>0</v>
          </cell>
          <cell r="I18">
            <v>27292.530305992099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33125</v>
          </cell>
          <cell r="C21">
            <v>38287.420409999999</v>
          </cell>
          <cell r="D21">
            <v>4671.0981947257278</v>
          </cell>
          <cell r="E21">
            <v>5759.8172873422782</v>
          </cell>
          <cell r="F21" t="str">
            <v xml:space="preserve"> /////////</v>
          </cell>
          <cell r="G21">
            <v>1718.5909351560001</v>
          </cell>
          <cell r="H21">
            <v>906.56343000000004</v>
          </cell>
          <cell r="I21">
            <v>51343.49025722401</v>
          </cell>
        </row>
        <row r="22">
          <cell r="A22" t="str">
            <v>NUR</v>
          </cell>
          <cell r="B22">
            <v>5017</v>
          </cell>
          <cell r="C22">
            <v>1475.4402</v>
          </cell>
          <cell r="D22">
            <v>77.50996340168814</v>
          </cell>
          <cell r="E22">
            <v>218.56247945832766</v>
          </cell>
          <cell r="F22" t="str">
            <v xml:space="preserve"> /////////</v>
          </cell>
          <cell r="G22">
            <v>0</v>
          </cell>
          <cell r="H22">
            <v>54.062539999999998</v>
          </cell>
          <cell r="I22">
            <v>1825.5751828600157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1057608</v>
          </cell>
          <cell r="C25">
            <v>38717.361409999998</v>
          </cell>
          <cell r="D25">
            <v>5089.5522187331644</v>
          </cell>
          <cell r="E25">
            <v>6137.0542064525844</v>
          </cell>
          <cell r="F25" t="str">
            <v xml:space="preserve"> /////////</v>
          </cell>
          <cell r="G25">
            <v>805.533592</v>
          </cell>
          <cell r="H25">
            <v>8582.3673300000009</v>
          </cell>
          <cell r="I25">
            <v>59331.868757185752</v>
          </cell>
        </row>
        <row r="26">
          <cell r="A26" t="str">
            <v>CL</v>
          </cell>
          <cell r="B26">
            <v>1848552</v>
          </cell>
          <cell r="C26">
            <v>42236.255040000004</v>
          </cell>
          <cell r="D26">
            <v>11440.821228355746</v>
          </cell>
          <cell r="E26">
            <v>7824.303731089627</v>
          </cell>
          <cell r="F26" t="str">
            <v xml:space="preserve"> /////////</v>
          </cell>
          <cell r="G26">
            <v>1290.285707692</v>
          </cell>
          <cell r="H26">
            <v>3461.8409899999997</v>
          </cell>
          <cell r="I26">
            <v>66253.506697137374</v>
          </cell>
        </row>
        <row r="27">
          <cell r="A27" t="str">
            <v>PDC</v>
          </cell>
          <cell r="B27">
            <v>7823</v>
          </cell>
          <cell r="C27">
            <v>4193.4179100000001</v>
          </cell>
          <cell r="D27">
            <v>913.75480231866038</v>
          </cell>
          <cell r="E27">
            <v>667.36418339448903</v>
          </cell>
          <cell r="F27" t="str">
            <v xml:space="preserve"> /////////</v>
          </cell>
          <cell r="G27">
            <v>240.43918725599997</v>
          </cell>
          <cell r="H27">
            <v>59.820540000000001</v>
          </cell>
          <cell r="I27">
            <v>6074.7966229691492</v>
          </cell>
        </row>
        <row r="28">
          <cell r="A28" t="str">
            <v>SDS</v>
          </cell>
          <cell r="B28">
            <v>24033</v>
          </cell>
          <cell r="C28">
            <v>10997.96495</v>
          </cell>
          <cell r="D28">
            <v>1924.4860842901521</v>
          </cell>
          <cell r="E28">
            <v>2957.7683095932566</v>
          </cell>
          <cell r="F28" t="str">
            <v xml:space="preserve"> /////////</v>
          </cell>
          <cell r="G28">
            <v>1595.656090272</v>
          </cell>
          <cell r="H28">
            <v>51.230820000000001</v>
          </cell>
          <cell r="I28">
            <v>17527.106254155409</v>
          </cell>
        </row>
        <row r="29">
          <cell r="A29" t="str">
            <v>DEL</v>
          </cell>
          <cell r="B29">
            <v>189949</v>
          </cell>
          <cell r="C29">
            <v>15660.04434</v>
          </cell>
          <cell r="D29">
            <v>1665.9022634412649</v>
          </cell>
          <cell r="E29">
            <v>4207.3616412735646</v>
          </cell>
          <cell r="F29" t="str">
            <v xml:space="preserve"> /////////</v>
          </cell>
          <cell r="G29">
            <v>0</v>
          </cell>
          <cell r="H29">
            <v>201.45855</v>
          </cell>
          <cell r="I29">
            <v>21734.766794714829</v>
          </cell>
        </row>
        <row r="30">
          <cell r="A30" t="str">
            <v>OR</v>
          </cell>
          <cell r="B30">
            <v>7355498</v>
          </cell>
          <cell r="C30">
            <v>76167.877770000006</v>
          </cell>
          <cell r="D30">
            <v>15178.050737888732</v>
          </cell>
          <cell r="E30">
            <v>20988.266152298325</v>
          </cell>
          <cell r="F30" t="str">
            <v xml:space="preserve"> /////////</v>
          </cell>
          <cell r="G30">
            <v>0</v>
          </cell>
          <cell r="H30">
            <v>503.24461000000002</v>
          </cell>
          <cell r="I30">
            <v>112837.43927018705</v>
          </cell>
        </row>
        <row r="31">
          <cell r="A31" t="str">
            <v>ORC</v>
          </cell>
          <cell r="B31">
            <v>806778</v>
          </cell>
          <cell r="C31">
            <v>3422.2887700000001</v>
          </cell>
          <cell r="D31">
            <v>108.6437502320565</v>
          </cell>
          <cell r="E31">
            <v>1575.6443382754187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5106.5768585074748</v>
          </cell>
        </row>
        <row r="32">
          <cell r="A32" t="str">
            <v>ANS</v>
          </cell>
          <cell r="B32">
            <v>8759611</v>
          </cell>
          <cell r="C32">
            <v>13964.971949999999</v>
          </cell>
          <cell r="D32">
            <v>620.23476084248637</v>
          </cell>
          <cell r="E32">
            <v>3508.5946340767041</v>
          </cell>
          <cell r="F32" t="str">
            <v xml:space="preserve"> /////////</v>
          </cell>
          <cell r="G32">
            <v>1236.454648676</v>
          </cell>
          <cell r="H32">
            <v>14430.16402</v>
          </cell>
          <cell r="I32">
            <v>33760.420013595191</v>
          </cell>
        </row>
        <row r="33">
          <cell r="A33" t="str">
            <v>LAB</v>
          </cell>
          <cell r="B33">
            <v>94344415</v>
          </cell>
          <cell r="C33">
            <v>81694.408930000005</v>
          </cell>
          <cell r="D33">
            <v>6438.0760796926297</v>
          </cell>
          <cell r="E33">
            <v>22791.941142737756</v>
          </cell>
          <cell r="F33" t="str">
            <v xml:space="preserve"> /////////</v>
          </cell>
          <cell r="G33">
            <v>0</v>
          </cell>
          <cell r="H33">
            <v>6986.3941500000001</v>
          </cell>
          <cell r="I33">
            <v>117910.82030243039</v>
          </cell>
        </row>
        <row r="34">
          <cell r="A34" t="str">
            <v>EKG</v>
          </cell>
          <cell r="B34">
            <v>2884587</v>
          </cell>
          <cell r="C34">
            <v>4587.7553500000004</v>
          </cell>
          <cell r="D34">
            <v>863.33454593372778</v>
          </cell>
          <cell r="E34">
            <v>1348.4137625838525</v>
          </cell>
          <cell r="F34" t="str">
            <v xml:space="preserve"> /////////</v>
          </cell>
          <cell r="G34">
            <v>0</v>
          </cell>
          <cell r="H34">
            <v>761.91751999999997</v>
          </cell>
          <cell r="I34">
            <v>7561.4211785175803</v>
          </cell>
        </row>
        <row r="35">
          <cell r="A35" t="str">
            <v>IRC</v>
          </cell>
          <cell r="B35">
            <v>1140891</v>
          </cell>
          <cell r="C35">
            <v>19291.116979999999</v>
          </cell>
          <cell r="D35">
            <v>3547.7997649207937</v>
          </cell>
          <cell r="E35">
            <v>6109.6591794143769</v>
          </cell>
          <cell r="F35" t="str">
            <v xml:space="preserve"> /////////</v>
          </cell>
          <cell r="G35">
            <v>143.77666927999999</v>
          </cell>
          <cell r="H35">
            <v>1380.8709999999999</v>
          </cell>
          <cell r="I35">
            <v>30473.22359361517</v>
          </cell>
        </row>
        <row r="36">
          <cell r="A36" t="str">
            <v>RAD</v>
          </cell>
          <cell r="B36">
            <v>1611622</v>
          </cell>
          <cell r="C36">
            <v>27250.0245</v>
          </cell>
          <cell r="D36">
            <v>4144.1745053199975</v>
          </cell>
          <cell r="E36">
            <v>9103.905700427249</v>
          </cell>
          <cell r="F36" t="str">
            <v xml:space="preserve"> /////////</v>
          </cell>
          <cell r="G36">
            <v>464.43518376000003</v>
          </cell>
          <cell r="H36">
            <v>6681.87572</v>
          </cell>
          <cell r="I36">
            <v>47644.415609507239</v>
          </cell>
        </row>
        <row r="37">
          <cell r="A37" t="str">
            <v>CAT</v>
          </cell>
          <cell r="B37">
            <v>3789264</v>
          </cell>
          <cell r="C37">
            <v>14304.369769999999</v>
          </cell>
          <cell r="D37">
            <v>1618.596645888641</v>
          </cell>
          <cell r="E37">
            <v>4982.2910528538241</v>
          </cell>
          <cell r="F37" t="str">
            <v xml:space="preserve"> /////////</v>
          </cell>
          <cell r="G37">
            <v>0</v>
          </cell>
          <cell r="H37">
            <v>99.747419999999991</v>
          </cell>
          <cell r="I37">
            <v>21005.004888742464</v>
          </cell>
        </row>
        <row r="38">
          <cell r="A38" t="str">
            <v>RAT</v>
          </cell>
          <cell r="B38">
            <v>1852815</v>
          </cell>
          <cell r="C38">
            <v>13838.478520000001</v>
          </cell>
          <cell r="D38">
            <v>1884.3718559845506</v>
          </cell>
          <cell r="E38">
            <v>6250.3102084063557</v>
          </cell>
          <cell r="F38" t="str">
            <v xml:space="preserve"> /////////</v>
          </cell>
          <cell r="G38">
            <v>124.3894136</v>
          </cell>
          <cell r="H38">
            <v>1290.05187</v>
          </cell>
          <cell r="I38">
            <v>23387.601867990907</v>
          </cell>
        </row>
        <row r="39">
          <cell r="A39" t="str">
            <v>NUC</v>
          </cell>
          <cell r="B39">
            <v>705691</v>
          </cell>
          <cell r="C39">
            <v>9238.0275099999999</v>
          </cell>
          <cell r="D39">
            <v>918.17110413343562</v>
          </cell>
          <cell r="E39">
            <v>3764.3595735088975</v>
          </cell>
          <cell r="F39" t="str">
            <v xml:space="preserve"> /////////</v>
          </cell>
          <cell r="G39">
            <v>0</v>
          </cell>
          <cell r="H39">
            <v>708.54386</v>
          </cell>
          <cell r="I39">
            <v>14629.102047642331</v>
          </cell>
        </row>
        <row r="40">
          <cell r="A40" t="str">
            <v>RES</v>
          </cell>
          <cell r="B40">
            <v>12140130</v>
          </cell>
          <cell r="C40">
            <v>20858.651590000001</v>
          </cell>
          <cell r="D40">
            <v>596.83987638272481</v>
          </cell>
          <cell r="E40">
            <v>3082.3594200052476</v>
          </cell>
          <cell r="F40" t="str">
            <v xml:space="preserve"> /////////</v>
          </cell>
          <cell r="G40">
            <v>0</v>
          </cell>
          <cell r="H40">
            <v>76.849419999999995</v>
          </cell>
          <cell r="I40">
            <v>24614.700306387971</v>
          </cell>
        </row>
        <row r="41">
          <cell r="A41" t="str">
            <v>PUL</v>
          </cell>
          <cell r="B41">
            <v>452377</v>
          </cell>
          <cell r="C41">
            <v>1066.4437200000002</v>
          </cell>
          <cell r="D41">
            <v>200.75836016922548</v>
          </cell>
          <cell r="E41">
            <v>464.10989291267117</v>
          </cell>
          <cell r="F41" t="str">
            <v xml:space="preserve"> /////////</v>
          </cell>
          <cell r="G41">
            <v>0</v>
          </cell>
          <cell r="H41">
            <v>50.202309999999997</v>
          </cell>
          <cell r="I41">
            <v>1781.5142830818966</v>
          </cell>
        </row>
        <row r="42">
          <cell r="A42" t="str">
            <v>EEG</v>
          </cell>
          <cell r="B42">
            <v>2214679</v>
          </cell>
          <cell r="C42">
            <v>6291.6581900000001</v>
          </cell>
          <cell r="D42">
            <v>668.6669143625661</v>
          </cell>
          <cell r="E42">
            <v>1603.3588358868499</v>
          </cell>
          <cell r="F42" t="str">
            <v xml:space="preserve"> /////////</v>
          </cell>
          <cell r="G42">
            <v>137.87646224000002</v>
          </cell>
          <cell r="H42">
            <v>283.84719000000001</v>
          </cell>
          <cell r="I42">
            <v>8985.407592489415</v>
          </cell>
        </row>
        <row r="43">
          <cell r="A43" t="str">
            <v>PTH</v>
          </cell>
          <cell r="B43">
            <v>1951609</v>
          </cell>
          <cell r="C43">
            <v>8774.0741799999996</v>
          </cell>
          <cell r="D43">
            <v>569.94408007502329</v>
          </cell>
          <cell r="E43">
            <v>2217.5260319051513</v>
          </cell>
          <cell r="F43" t="str">
            <v xml:space="preserve"> /////////</v>
          </cell>
          <cell r="G43">
            <v>0</v>
          </cell>
          <cell r="H43">
            <v>74.808449999999993</v>
          </cell>
          <cell r="I43">
            <v>11636.352741980176</v>
          </cell>
        </row>
        <row r="44">
          <cell r="A44" t="str">
            <v>OTH</v>
          </cell>
          <cell r="B44">
            <v>1329942</v>
          </cell>
          <cell r="C44">
            <v>6017.3169999999991</v>
          </cell>
          <cell r="D44">
            <v>1101.2528368596654</v>
          </cell>
          <cell r="E44">
            <v>1292.5965255756762</v>
          </cell>
          <cell r="F44" t="str">
            <v xml:space="preserve"> /////////</v>
          </cell>
          <cell r="G44">
            <v>0</v>
          </cell>
          <cell r="H44">
            <v>41.562600000000003</v>
          </cell>
          <cell r="I44">
            <v>8452.7289624353398</v>
          </cell>
        </row>
        <row r="45">
          <cell r="A45" t="str">
            <v>STH</v>
          </cell>
          <cell r="B45">
            <v>787306</v>
          </cell>
          <cell r="C45">
            <v>3809.26242</v>
          </cell>
          <cell r="D45">
            <v>120.0263904853537</v>
          </cell>
          <cell r="E45">
            <v>1143.4403052748639</v>
          </cell>
          <cell r="F45" t="str">
            <v xml:space="preserve"> /////////</v>
          </cell>
          <cell r="G45">
            <v>112.12411</v>
          </cell>
          <cell r="H45">
            <v>106.99176</v>
          </cell>
          <cell r="I45">
            <v>5291.8449857602172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196681</v>
          </cell>
          <cell r="C47">
            <v>708.7</v>
          </cell>
          <cell r="D47">
            <v>26.361592534584503</v>
          </cell>
          <cell r="E47">
            <v>327.92709769636542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1062.9886902309499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8503</v>
          </cell>
          <cell r="C49">
            <v>4006.5942399999999</v>
          </cell>
          <cell r="D49">
            <v>391.19094003277405</v>
          </cell>
          <cell r="E49">
            <v>599.5015746315396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4997.2867546643129</v>
          </cell>
        </row>
        <row r="50">
          <cell r="A50" t="str">
            <v>OA</v>
          </cell>
          <cell r="B50">
            <v>391</v>
          </cell>
          <cell r="C50">
            <v>28687.233899999999</v>
          </cell>
          <cell r="D50">
            <v>1766.3363224017489</v>
          </cell>
          <cell r="E50">
            <v>137.73467327244498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30591.304895674191</v>
          </cell>
        </row>
        <row r="51">
          <cell r="A51" t="str">
            <v>LEU</v>
          </cell>
          <cell r="B51">
            <v>223955</v>
          </cell>
          <cell r="C51">
            <v>16853.756079999999</v>
          </cell>
          <cell r="D51">
            <v>767.14391529134798</v>
          </cell>
          <cell r="E51">
            <v>4030.6356417706693</v>
          </cell>
          <cell r="F51" t="str">
            <v xml:space="preserve"> /////////</v>
          </cell>
          <cell r="G51">
            <v>0</v>
          </cell>
          <cell r="H51">
            <v>61.473419999999997</v>
          </cell>
          <cell r="I51">
            <v>21713.009057062016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1064088</v>
          </cell>
          <cell r="C54">
            <v>14601.694100000001</v>
          </cell>
          <cell r="D54">
            <v>1618.7504282383231</v>
          </cell>
          <cell r="E54">
            <v>5435.9928335718068</v>
          </cell>
          <cell r="F54" t="str">
            <v xml:space="preserve"> /////////</v>
          </cell>
          <cell r="G54">
            <v>0</v>
          </cell>
          <cell r="H54">
            <v>909.97114999999997</v>
          </cell>
          <cell r="I54">
            <v>22566.408511810132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5415</v>
          </cell>
          <cell r="C56">
            <v>5376.1973899999994</v>
          </cell>
          <cell r="D56">
            <v>826.57329412382524</v>
          </cell>
          <cell r="E56">
            <v>814.43221529334187</v>
          </cell>
          <cell r="F56" t="str">
            <v xml:space="preserve"> /////////</v>
          </cell>
          <cell r="G56">
            <v>226.09036</v>
          </cell>
          <cell r="H56">
            <v>974.30325000000005</v>
          </cell>
          <cell r="I56">
            <v>8217.5965094171679</v>
          </cell>
        </row>
        <row r="57">
          <cell r="A57" t="str">
            <v>OBV</v>
          </cell>
          <cell r="B57">
            <v>57110</v>
          </cell>
          <cell r="C57">
            <v>2891.3019400000003</v>
          </cell>
          <cell r="D57">
            <v>13.803847875806843</v>
          </cell>
          <cell r="E57">
            <v>1299.9431342181415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4205.0489220939489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1035568</v>
          </cell>
          <cell r="C60">
            <v>12105.316390000002</v>
          </cell>
          <cell r="D60">
            <v>1008.614504330951</v>
          </cell>
          <cell r="E60">
            <v>1805.5585613173387</v>
          </cell>
          <cell r="F60" t="str">
            <v xml:space="preserve"> /////////</v>
          </cell>
          <cell r="G60">
            <v>197.75264886399998</v>
          </cell>
          <cell r="H60">
            <v>224.39886000000001</v>
          </cell>
          <cell r="I60">
            <v>15341.640964512291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ADM</v>
          </cell>
          <cell r="B62">
            <v>47187</v>
          </cell>
          <cell r="C62" t="str">
            <v>////////////</v>
          </cell>
          <cell r="D62">
            <v>8836.0064999999995</v>
          </cell>
          <cell r="E62">
            <v>4880.1649460739491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13716.171446073949</v>
          </cell>
        </row>
        <row r="63">
          <cell r="A63" t="str">
            <v>MSS</v>
          </cell>
          <cell r="B63">
            <v>75627.950949999999</v>
          </cell>
          <cell r="C63">
            <v>155654.70000000001</v>
          </cell>
          <cell r="D63">
            <v>5105.3681099999994</v>
          </cell>
          <cell r="E63">
            <v>1268.3762053990547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162028.44431539907</v>
          </cell>
        </row>
        <row r="64">
          <cell r="A64" t="str">
            <v>CDS</v>
          </cell>
          <cell r="B64">
            <v>75627.950949999999</v>
          </cell>
          <cell r="C64">
            <v>150345.79999999999</v>
          </cell>
          <cell r="D64">
            <v>34479.357460000007</v>
          </cell>
          <cell r="E64">
            <v>11921.747632053008</v>
          </cell>
          <cell r="F64" t="str">
            <v xml:space="preserve"> /////////</v>
          </cell>
          <cell r="G64" t="str">
            <v>////////////</v>
          </cell>
          <cell r="H64" t="str">
            <v>////////////</v>
          </cell>
          <cell r="I64">
            <v>196746.905092053</v>
          </cell>
        </row>
        <row r="65">
          <cell r="F65" t="str">
            <v xml:space="preserve"> /////////</v>
          </cell>
        </row>
        <row r="67">
          <cell r="B67">
            <v>148358739.90189999</v>
          </cell>
          <cell r="C67">
            <v>1131402.6182000001</v>
          </cell>
          <cell r="D67">
            <v>172665.96347000002</v>
          </cell>
          <cell r="E67">
            <v>192994.15396000005</v>
          </cell>
          <cell r="G67">
            <v>34984.178367499997</v>
          </cell>
          <cell r="H67">
            <v>110910.71303999997</v>
          </cell>
          <cell r="I67">
            <v>1642957.6270375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</v>
          </cell>
          <cell r="F9" t="str">
            <v>C1</v>
          </cell>
          <cell r="H9">
            <v>9730740</v>
          </cell>
          <cell r="I9" t="str">
            <v xml:space="preserve"> </v>
          </cell>
          <cell r="J9">
            <v>5481270</v>
          </cell>
          <cell r="L9">
            <v>15212010</v>
          </cell>
          <cell r="N9">
            <v>225.7</v>
          </cell>
          <cell r="O9" t="str">
            <v>DTY</v>
          </cell>
          <cell r="P9">
            <v>9730.7000000000007</v>
          </cell>
          <cell r="R9">
            <v>5481.3</v>
          </cell>
          <cell r="T9">
            <v>15212</v>
          </cell>
          <cell r="X9">
            <v>0</v>
          </cell>
          <cell r="Z9">
            <v>0</v>
          </cell>
          <cell r="AD9">
            <v>9730.7000000000007</v>
          </cell>
          <cell r="AF9">
            <v>5481.3</v>
          </cell>
          <cell r="AH9">
            <v>15212</v>
          </cell>
          <cell r="AJ9">
            <v>225.7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392.78048999999999</v>
          </cell>
          <cell r="AV9">
            <v>345.77304000000004</v>
          </cell>
          <cell r="AX9">
            <v>738.55353000000002</v>
          </cell>
          <cell r="AZ9">
            <v>3.6816599999999995</v>
          </cell>
          <cell r="BB9">
            <v>10123.48049</v>
          </cell>
          <cell r="BD9">
            <v>5827.0730400000002</v>
          </cell>
          <cell r="BF9">
            <v>15950.553530000001</v>
          </cell>
          <cell r="BH9">
            <v>229.38165999999998</v>
          </cell>
          <cell r="BN9">
            <v>0</v>
          </cell>
          <cell r="BR9">
            <v>10123.48049</v>
          </cell>
          <cell r="BT9">
            <v>5827.0730400000002</v>
          </cell>
          <cell r="BV9">
            <v>15950.553530000001</v>
          </cell>
          <cell r="BX9">
            <v>229.38165999999998</v>
          </cell>
          <cell r="CB9">
            <v>153.47879</v>
          </cell>
          <cell r="CD9">
            <v>153.47879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10276.959279999999</v>
          </cell>
          <cell r="CR9">
            <v>5827.0730400000002</v>
          </cell>
          <cell r="CT9">
            <v>16104.032319999998</v>
          </cell>
          <cell r="CV9">
            <v>229.38165999999998</v>
          </cell>
        </row>
        <row r="10">
          <cell r="B10" t="str">
            <v>LL</v>
          </cell>
          <cell r="D10" t="str">
            <v>LAUNDRY &amp; LINEN</v>
          </cell>
          <cell r="F10" t="str">
            <v>C2</v>
          </cell>
          <cell r="H10">
            <v>1084948</v>
          </cell>
          <cell r="J10">
            <v>4961892</v>
          </cell>
          <cell r="L10">
            <v>6046840</v>
          </cell>
          <cell r="N10">
            <v>24.8</v>
          </cell>
          <cell r="O10" t="str">
            <v>LL</v>
          </cell>
          <cell r="P10">
            <v>1084.9000000000001</v>
          </cell>
          <cell r="R10">
            <v>4961.8999999999996</v>
          </cell>
          <cell r="T10">
            <v>6046.7999999999993</v>
          </cell>
          <cell r="X10">
            <v>0</v>
          </cell>
          <cell r="Z10">
            <v>0</v>
          </cell>
          <cell r="AD10">
            <v>1084.9000000000001</v>
          </cell>
          <cell r="AF10">
            <v>4961.8999999999996</v>
          </cell>
          <cell r="AH10">
            <v>6046.7999999999993</v>
          </cell>
          <cell r="AJ10">
            <v>24.8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39.582529999999998</v>
          </cell>
          <cell r="AV10">
            <v>218.79424</v>
          </cell>
          <cell r="AX10">
            <v>258.37677000000002</v>
          </cell>
          <cell r="AZ10">
            <v>0.37101999999999996</v>
          </cell>
          <cell r="BB10">
            <v>1124.48253</v>
          </cell>
          <cell r="BD10">
            <v>5180.6942399999998</v>
          </cell>
          <cell r="BF10">
            <v>6305.17677</v>
          </cell>
          <cell r="BH10">
            <v>25.171020000000002</v>
          </cell>
          <cell r="BN10">
            <v>0</v>
          </cell>
          <cell r="BR10">
            <v>1124.48253</v>
          </cell>
          <cell r="BT10">
            <v>5180.6942399999998</v>
          </cell>
          <cell r="BV10">
            <v>6305.17677</v>
          </cell>
          <cell r="BX10">
            <v>25.171020000000002</v>
          </cell>
          <cell r="CB10">
            <v>16.84188</v>
          </cell>
          <cell r="CD10">
            <v>16.84188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1141.3244099999999</v>
          </cell>
          <cell r="CR10">
            <v>5180.6942399999998</v>
          </cell>
          <cell r="CT10">
            <v>6322.01865</v>
          </cell>
          <cell r="CV10">
            <v>25.171020000000002</v>
          </cell>
        </row>
        <row r="11">
          <cell r="B11" t="str">
            <v>SSS</v>
          </cell>
          <cell r="D11" t="str">
            <v>SOCIAL SERVICES</v>
          </cell>
          <cell r="F11" t="str">
            <v>C3</v>
          </cell>
          <cell r="H11">
            <v>7600241</v>
          </cell>
          <cell r="J11">
            <v>531370</v>
          </cell>
          <cell r="L11">
            <v>8131611</v>
          </cell>
          <cell r="N11">
            <v>78.099999999999994</v>
          </cell>
          <cell r="O11" t="str">
            <v>SSS</v>
          </cell>
          <cell r="P11">
            <v>7600.2</v>
          </cell>
          <cell r="R11">
            <v>531.4</v>
          </cell>
          <cell r="T11">
            <v>8131.5999999999995</v>
          </cell>
          <cell r="X11">
            <v>0</v>
          </cell>
          <cell r="Z11">
            <v>0</v>
          </cell>
          <cell r="AD11">
            <v>7600.2</v>
          </cell>
          <cell r="AF11">
            <v>531.4</v>
          </cell>
          <cell r="AH11">
            <v>8131.5999999999995</v>
          </cell>
          <cell r="AJ11">
            <v>78.099999999999994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280.12252000000001</v>
          </cell>
          <cell r="AV11">
            <v>23.442239999999998</v>
          </cell>
          <cell r="AX11">
            <v>303.56475999999998</v>
          </cell>
          <cell r="AZ11">
            <v>2.6256799999999996</v>
          </cell>
          <cell r="BB11">
            <v>7880.3225199999997</v>
          </cell>
          <cell r="BD11">
            <v>554.84223999999995</v>
          </cell>
          <cell r="BF11">
            <v>8435.1647599999997</v>
          </cell>
          <cell r="BH11">
            <v>80.725679999999997</v>
          </cell>
          <cell r="BN11">
            <v>0</v>
          </cell>
          <cell r="BR11">
            <v>7880.3225199999997</v>
          </cell>
          <cell r="BT11">
            <v>554.84223999999995</v>
          </cell>
          <cell r="BV11">
            <v>8435.1647599999997</v>
          </cell>
          <cell r="BX11">
            <v>80.725679999999997</v>
          </cell>
          <cell r="CB11">
            <v>54.013379999999998</v>
          </cell>
          <cell r="CD11">
            <v>54.013379999999998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7934.3359</v>
          </cell>
          <cell r="CR11">
            <v>554.84223999999995</v>
          </cell>
          <cell r="CT11">
            <v>8489.17814</v>
          </cell>
          <cell r="CV11">
            <v>80.725679999999997</v>
          </cell>
        </row>
        <row r="12">
          <cell r="B12" t="str">
            <v>PUR</v>
          </cell>
          <cell r="D12" t="str">
            <v>PURCHASING &amp; STORES</v>
          </cell>
          <cell r="F12" t="str">
            <v>C4</v>
          </cell>
          <cell r="H12">
            <v>4268488</v>
          </cell>
          <cell r="J12">
            <v>5394654</v>
          </cell>
          <cell r="L12">
            <v>9663142</v>
          </cell>
          <cell r="N12">
            <v>78.7</v>
          </cell>
          <cell r="O12" t="str">
            <v>PUR</v>
          </cell>
          <cell r="P12">
            <v>4268.5</v>
          </cell>
          <cell r="R12">
            <v>5394.7</v>
          </cell>
          <cell r="T12">
            <v>9663.2000000000007</v>
          </cell>
          <cell r="X12">
            <v>0</v>
          </cell>
          <cell r="Z12">
            <v>0</v>
          </cell>
          <cell r="AD12">
            <v>4268.5</v>
          </cell>
          <cell r="AF12">
            <v>5394.7</v>
          </cell>
          <cell r="AH12">
            <v>9663.2000000000007</v>
          </cell>
          <cell r="AJ12">
            <v>78.7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158.33011999999999</v>
          </cell>
          <cell r="AV12">
            <v>693.49959999999999</v>
          </cell>
          <cell r="AX12">
            <v>851.82971999999995</v>
          </cell>
          <cell r="AZ12">
            <v>1.4840799999999998</v>
          </cell>
          <cell r="BB12">
            <v>4426.8301199999996</v>
          </cell>
          <cell r="BD12">
            <v>6088.1995999999999</v>
          </cell>
          <cell r="BF12">
            <v>10515.029719999999</v>
          </cell>
          <cell r="BH12">
            <v>80.184080000000009</v>
          </cell>
          <cell r="BN12">
            <v>0</v>
          </cell>
          <cell r="BR12">
            <v>4426.8301199999996</v>
          </cell>
          <cell r="BT12">
            <v>6088.1995999999999</v>
          </cell>
          <cell r="BV12">
            <v>10515.029719999999</v>
          </cell>
          <cell r="BX12">
            <v>80.184080000000009</v>
          </cell>
          <cell r="CB12">
            <v>53.651000000000003</v>
          </cell>
          <cell r="CD12">
            <v>53.651000000000003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4480.4811199999995</v>
          </cell>
          <cell r="CR12">
            <v>6088.1995999999999</v>
          </cell>
          <cell r="CT12">
            <v>10568.68072</v>
          </cell>
          <cell r="CV12">
            <v>80.184080000000009</v>
          </cell>
        </row>
        <row r="13">
          <cell r="B13" t="str">
            <v>POP</v>
          </cell>
          <cell r="D13" t="str">
            <v>PLANT OPERATIONS</v>
          </cell>
          <cell r="F13" t="str">
            <v>C5</v>
          </cell>
          <cell r="H13">
            <v>17358627</v>
          </cell>
          <cell r="J13">
            <v>47324474</v>
          </cell>
          <cell r="L13">
            <v>64683101</v>
          </cell>
          <cell r="N13">
            <v>382.6</v>
          </cell>
          <cell r="O13" t="str">
            <v>POP</v>
          </cell>
          <cell r="P13">
            <v>17358.599999999999</v>
          </cell>
          <cell r="R13">
            <v>47324.5</v>
          </cell>
          <cell r="T13">
            <v>64683.1</v>
          </cell>
          <cell r="X13">
            <v>0</v>
          </cell>
          <cell r="Z13">
            <v>0</v>
          </cell>
          <cell r="AD13">
            <v>17358.599999999999</v>
          </cell>
          <cell r="AF13">
            <v>47324.5</v>
          </cell>
          <cell r="AH13">
            <v>64683.1</v>
          </cell>
          <cell r="AJ13">
            <v>382.6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642.45491000000004</v>
          </cell>
          <cell r="AV13">
            <v>2086.3593600000004</v>
          </cell>
          <cell r="AX13">
            <v>2728.8142700000003</v>
          </cell>
          <cell r="AZ13">
            <v>6.0219399999999998</v>
          </cell>
          <cell r="BB13">
            <v>18001.054909999999</v>
          </cell>
          <cell r="BD13">
            <v>49410.859360000002</v>
          </cell>
          <cell r="BF13">
            <v>67411.914270000008</v>
          </cell>
          <cell r="BH13">
            <v>388.62194</v>
          </cell>
          <cell r="BN13">
            <v>0</v>
          </cell>
          <cell r="BR13">
            <v>18001.054909999999</v>
          </cell>
          <cell r="BT13">
            <v>49410.859360000002</v>
          </cell>
          <cell r="BV13">
            <v>67411.914270000008</v>
          </cell>
          <cell r="BX13">
            <v>388.62194</v>
          </cell>
          <cell r="CB13">
            <v>246.64417</v>
          </cell>
          <cell r="CD13">
            <v>246.64417</v>
          </cell>
          <cell r="CG13" t="str">
            <v>POP</v>
          </cell>
          <cell r="CH13">
            <v>-997</v>
          </cell>
          <cell r="CJ13">
            <v>-2724</v>
          </cell>
          <cell r="CL13">
            <v>-3721</v>
          </cell>
          <cell r="CN13">
            <v>-20.000000000000004</v>
          </cell>
          <cell r="CO13" t="str">
            <v>POP</v>
          </cell>
          <cell r="CP13">
            <v>17250.699079999999</v>
          </cell>
          <cell r="CR13">
            <v>46686.859360000002</v>
          </cell>
          <cell r="CT13">
            <v>63937.558440000001</v>
          </cell>
          <cell r="CV13">
            <v>368.62194</v>
          </cell>
        </row>
        <row r="14">
          <cell r="B14" t="str">
            <v>HKP</v>
          </cell>
          <cell r="D14" t="str">
            <v>HOUSEKEEPING</v>
          </cell>
          <cell r="F14" t="str">
            <v>C6</v>
          </cell>
          <cell r="H14">
            <v>17256478</v>
          </cell>
          <cell r="J14">
            <v>6217301</v>
          </cell>
          <cell r="L14">
            <v>23473779</v>
          </cell>
          <cell r="N14">
            <v>523.70000000000005</v>
          </cell>
          <cell r="O14" t="str">
            <v>HKP</v>
          </cell>
          <cell r="P14">
            <v>17256.5</v>
          </cell>
          <cell r="R14">
            <v>6217.3</v>
          </cell>
          <cell r="T14">
            <v>23473.8</v>
          </cell>
          <cell r="X14">
            <v>0</v>
          </cell>
          <cell r="Z14">
            <v>0</v>
          </cell>
          <cell r="AD14">
            <v>17256.5</v>
          </cell>
          <cell r="AF14">
            <v>6217.3</v>
          </cell>
          <cell r="AH14">
            <v>23473.8</v>
          </cell>
          <cell r="AJ14">
            <v>523.70000000000005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636.36528999999996</v>
          </cell>
          <cell r="AV14">
            <v>273.49279999999999</v>
          </cell>
          <cell r="AX14">
            <v>909.85808999999995</v>
          </cell>
          <cell r="AZ14">
            <v>5.9648599999999989</v>
          </cell>
          <cell r="BB14">
            <v>17892.865290000002</v>
          </cell>
          <cell r="BD14">
            <v>6490.7928000000002</v>
          </cell>
          <cell r="BF14">
            <v>24383.658090000001</v>
          </cell>
          <cell r="BH14">
            <v>529.66486000000009</v>
          </cell>
          <cell r="BN14">
            <v>0</v>
          </cell>
          <cell r="BR14">
            <v>17892.865290000002</v>
          </cell>
          <cell r="BT14">
            <v>6490.7928000000002</v>
          </cell>
          <cell r="BV14">
            <v>24383.658090000001</v>
          </cell>
          <cell r="BX14">
            <v>529.66486000000009</v>
          </cell>
          <cell r="CB14">
            <v>335.66289999999998</v>
          </cell>
          <cell r="CD14">
            <v>335.66289999999998</v>
          </cell>
          <cell r="CG14" t="str">
            <v>HKP</v>
          </cell>
          <cell r="CH14">
            <v>-992</v>
          </cell>
          <cell r="CJ14">
            <v>-357</v>
          </cell>
          <cell r="CL14">
            <v>-1349</v>
          </cell>
          <cell r="CN14">
            <v>-28</v>
          </cell>
          <cell r="CO14" t="str">
            <v>HKP</v>
          </cell>
          <cell r="CP14">
            <v>17236.528190000001</v>
          </cell>
          <cell r="CR14">
            <v>6133.7928000000002</v>
          </cell>
          <cell r="CT14">
            <v>23370.32099</v>
          </cell>
          <cell r="CV14">
            <v>501.66486000000009</v>
          </cell>
        </row>
        <row r="15">
          <cell r="B15" t="str">
            <v>CSS</v>
          </cell>
          <cell r="D15" t="str">
            <v>CENTRAL SVCS &amp; SUPPLY</v>
          </cell>
          <cell r="F15" t="str">
            <v>C7</v>
          </cell>
          <cell r="H15">
            <v>4197879</v>
          </cell>
          <cell r="J15">
            <v>570141</v>
          </cell>
          <cell r="L15">
            <v>4768020</v>
          </cell>
          <cell r="N15">
            <v>67</v>
          </cell>
          <cell r="O15" t="str">
            <v>CSS</v>
          </cell>
          <cell r="P15">
            <v>4197.8999999999996</v>
          </cell>
          <cell r="R15">
            <v>570.1</v>
          </cell>
          <cell r="T15">
            <v>4768</v>
          </cell>
          <cell r="X15">
            <v>0</v>
          </cell>
          <cell r="Z15">
            <v>0</v>
          </cell>
          <cell r="AD15">
            <v>4197.8999999999996</v>
          </cell>
          <cell r="AF15">
            <v>570.1</v>
          </cell>
          <cell r="AH15">
            <v>4768</v>
          </cell>
          <cell r="AJ15">
            <v>67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155.28531000000001</v>
          </cell>
          <cell r="AV15">
            <v>25.395759999999999</v>
          </cell>
          <cell r="AX15">
            <v>180.68107000000001</v>
          </cell>
          <cell r="AZ15">
            <v>1.4555400000000001</v>
          </cell>
          <cell r="BB15">
            <v>4353.1853099999998</v>
          </cell>
          <cell r="BD15">
            <v>595.49576000000002</v>
          </cell>
          <cell r="BF15">
            <v>4948.6810699999996</v>
          </cell>
          <cell r="BH15">
            <v>68.455539999999999</v>
          </cell>
          <cell r="BN15">
            <v>0</v>
          </cell>
          <cell r="BR15">
            <v>4353.1853099999998</v>
          </cell>
          <cell r="BT15">
            <v>595.49576000000002</v>
          </cell>
          <cell r="BV15">
            <v>4948.6810699999996</v>
          </cell>
          <cell r="BX15">
            <v>68.455539999999999</v>
          </cell>
          <cell r="CB15">
            <v>45.803460000000001</v>
          </cell>
          <cell r="CD15">
            <v>45.803460000000001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4398.9887699999999</v>
          </cell>
          <cell r="CR15">
            <v>595.49576000000002</v>
          </cell>
          <cell r="CT15">
            <v>4994.4845299999997</v>
          </cell>
          <cell r="CV15">
            <v>68.455539999999999</v>
          </cell>
        </row>
        <row r="16">
          <cell r="B16" t="str">
            <v>PHM</v>
          </cell>
          <cell r="D16" t="str">
            <v>PHARMACY</v>
          </cell>
          <cell r="F16" t="str">
            <v>C8</v>
          </cell>
          <cell r="H16">
            <v>31840482</v>
          </cell>
          <cell r="J16">
            <v>5451632</v>
          </cell>
          <cell r="L16">
            <v>37292114</v>
          </cell>
          <cell r="N16">
            <v>300</v>
          </cell>
          <cell r="O16" t="str">
            <v>PHM</v>
          </cell>
          <cell r="P16">
            <v>31840.5</v>
          </cell>
          <cell r="R16">
            <v>5451.6</v>
          </cell>
          <cell r="T16">
            <v>37292.1</v>
          </cell>
          <cell r="X16">
            <v>0</v>
          </cell>
          <cell r="Z16">
            <v>0</v>
          </cell>
          <cell r="AD16">
            <v>31840.5</v>
          </cell>
          <cell r="AF16">
            <v>5451.6</v>
          </cell>
          <cell r="AH16">
            <v>37292.1</v>
          </cell>
          <cell r="AJ16">
            <v>300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1175.29666</v>
          </cell>
          <cell r="AV16">
            <v>250.05056000000002</v>
          </cell>
          <cell r="AX16">
            <v>1425.3472200000001</v>
          </cell>
          <cell r="AZ16">
            <v>11.016439999999999</v>
          </cell>
          <cell r="BB16">
            <v>33015.79666</v>
          </cell>
          <cell r="BD16">
            <v>5701.65056</v>
          </cell>
          <cell r="BF16">
            <v>38717.447220000002</v>
          </cell>
          <cell r="BH16">
            <v>311.01643999999999</v>
          </cell>
          <cell r="BN16">
            <v>0</v>
          </cell>
          <cell r="BR16">
            <v>33015.79666</v>
          </cell>
          <cell r="BT16">
            <v>5701.65056</v>
          </cell>
          <cell r="BV16">
            <v>38717.447220000002</v>
          </cell>
          <cell r="BX16">
            <v>311.01643999999999</v>
          </cell>
          <cell r="CB16">
            <v>208.10045</v>
          </cell>
          <cell r="CD16">
            <v>208.10045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33223.897109999998</v>
          </cell>
          <cell r="CR16">
            <v>5701.65056</v>
          </cell>
          <cell r="CT16">
            <v>38925.54767</v>
          </cell>
          <cell r="CV16">
            <v>311.01643999999999</v>
          </cell>
        </row>
        <row r="17">
          <cell r="B17" t="str">
            <v>FIS</v>
          </cell>
          <cell r="D17" t="str">
            <v>GENERAL ACCOUNTING</v>
          </cell>
          <cell r="F17" t="str">
            <v>C9</v>
          </cell>
          <cell r="H17">
            <v>0</v>
          </cell>
          <cell r="J17">
            <v>13916459</v>
          </cell>
          <cell r="L17">
            <v>13916459</v>
          </cell>
          <cell r="N17">
            <v>0</v>
          </cell>
          <cell r="O17" t="str">
            <v>FIS</v>
          </cell>
          <cell r="P17">
            <v>0</v>
          </cell>
          <cell r="R17">
            <v>13916.5</v>
          </cell>
          <cell r="T17">
            <v>13916.5</v>
          </cell>
          <cell r="X17">
            <v>0</v>
          </cell>
          <cell r="Z17">
            <v>0</v>
          </cell>
          <cell r="AD17">
            <v>0</v>
          </cell>
          <cell r="AF17">
            <v>13916.5</v>
          </cell>
          <cell r="AH17">
            <v>13916.5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611.45176000000004</v>
          </cell>
          <cell r="AX17">
            <v>611.45176000000004</v>
          </cell>
          <cell r="AZ17">
            <v>0</v>
          </cell>
          <cell r="BB17">
            <v>0</v>
          </cell>
          <cell r="BD17">
            <v>14527.95176</v>
          </cell>
          <cell r="BF17">
            <v>14527.95176</v>
          </cell>
          <cell r="BH17">
            <v>0</v>
          </cell>
          <cell r="BN17">
            <v>0</v>
          </cell>
          <cell r="BR17">
            <v>0</v>
          </cell>
          <cell r="BT17">
            <v>14527.95176</v>
          </cell>
          <cell r="BV17">
            <v>14527.95176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-963</v>
          </cell>
          <cell r="CL17">
            <v>-963</v>
          </cell>
          <cell r="CN17">
            <v>0</v>
          </cell>
          <cell r="CO17" t="str">
            <v>FIS</v>
          </cell>
          <cell r="CP17">
            <v>0</v>
          </cell>
          <cell r="CR17">
            <v>13564.95176</v>
          </cell>
          <cell r="CT17">
            <v>13564.95176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6370487</v>
          </cell>
          <cell r="J18">
            <v>26434041</v>
          </cell>
          <cell r="L18">
            <v>32804528</v>
          </cell>
          <cell r="N18">
            <v>95.7</v>
          </cell>
          <cell r="O18" t="str">
            <v>PAC</v>
          </cell>
          <cell r="P18">
            <v>6370.5</v>
          </cell>
          <cell r="R18">
            <v>26434</v>
          </cell>
          <cell r="T18">
            <v>32804.5</v>
          </cell>
          <cell r="X18">
            <v>0</v>
          </cell>
          <cell r="Z18">
            <v>0</v>
          </cell>
          <cell r="AD18">
            <v>6370.5</v>
          </cell>
          <cell r="AF18">
            <v>26434</v>
          </cell>
          <cell r="AH18">
            <v>32804.5</v>
          </cell>
          <cell r="AJ18">
            <v>95.7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234.45036999999999</v>
          </cell>
          <cell r="AV18">
            <v>1162.3444</v>
          </cell>
          <cell r="AX18">
            <v>1396.79477</v>
          </cell>
          <cell r="AZ18">
            <v>2.1975799999999999</v>
          </cell>
          <cell r="BB18">
            <v>6604.9503699999996</v>
          </cell>
          <cell r="BD18">
            <v>27596.344400000002</v>
          </cell>
          <cell r="BF18">
            <v>34201.29477</v>
          </cell>
          <cell r="BH18">
            <v>97.897580000000005</v>
          </cell>
          <cell r="BN18">
            <v>0</v>
          </cell>
          <cell r="BR18">
            <v>6604.9503699999996</v>
          </cell>
          <cell r="BT18">
            <v>27596.344400000002</v>
          </cell>
          <cell r="BV18">
            <v>34201.29477</v>
          </cell>
          <cell r="BX18">
            <v>97.897580000000005</v>
          </cell>
          <cell r="CB18">
            <v>65.503069999999994</v>
          </cell>
          <cell r="CD18">
            <v>65.503069999999994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6670.4534399999993</v>
          </cell>
          <cell r="CR18">
            <v>27596.344400000002</v>
          </cell>
          <cell r="CT18">
            <v>34266.797839999999</v>
          </cell>
          <cell r="CV18">
            <v>97.897580000000005</v>
          </cell>
        </row>
        <row r="19">
          <cell r="B19" t="str">
            <v>MGT</v>
          </cell>
          <cell r="D19" t="str">
            <v>HOSPITAL ADMIN</v>
          </cell>
          <cell r="F19" t="str">
            <v>C11</v>
          </cell>
          <cell r="H19">
            <v>7265896</v>
          </cell>
          <cell r="J19">
            <v>63496637</v>
          </cell>
          <cell r="L19">
            <v>70762533</v>
          </cell>
          <cell r="N19">
            <v>162</v>
          </cell>
          <cell r="O19" t="str">
            <v>MGT</v>
          </cell>
          <cell r="P19">
            <v>7265.9</v>
          </cell>
          <cell r="R19">
            <v>63496.6</v>
          </cell>
          <cell r="T19">
            <v>70762.5</v>
          </cell>
          <cell r="X19">
            <v>0</v>
          </cell>
          <cell r="Z19">
            <v>0</v>
          </cell>
          <cell r="AD19">
            <v>7265.9</v>
          </cell>
          <cell r="AF19">
            <v>63496.6</v>
          </cell>
          <cell r="AH19">
            <v>70762.5</v>
          </cell>
          <cell r="AJ19">
            <v>162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6628.5513700000001</v>
          </cell>
          <cell r="AV19">
            <v>3815.2245600000001</v>
          </cell>
          <cell r="AX19">
            <v>10443.77593</v>
          </cell>
          <cell r="AZ19">
            <v>62.13158</v>
          </cell>
          <cell r="BB19">
            <v>13894.451369999999</v>
          </cell>
          <cell r="BD19">
            <v>67311.824559999994</v>
          </cell>
          <cell r="BF19">
            <v>81206.275929999989</v>
          </cell>
          <cell r="BH19">
            <v>224.13157999999999</v>
          </cell>
          <cell r="BN19">
            <v>0</v>
          </cell>
          <cell r="BR19">
            <v>13894.451369999999</v>
          </cell>
          <cell r="BT19">
            <v>67311.824559999994</v>
          </cell>
          <cell r="BV19">
            <v>81206.275929999989</v>
          </cell>
          <cell r="BX19">
            <v>224.13157999999999</v>
          </cell>
          <cell r="CB19">
            <v>143.34190000000001</v>
          </cell>
          <cell r="CD19">
            <v>143.34190000000001</v>
          </cell>
          <cell r="CG19" t="str">
            <v>MGT</v>
          </cell>
          <cell r="CH19">
            <v>-528</v>
          </cell>
          <cell r="CJ19">
            <v>-6167</v>
          </cell>
          <cell r="CL19">
            <v>-6695</v>
          </cell>
          <cell r="CN19">
            <v>-9.9</v>
          </cell>
          <cell r="CO19" t="str">
            <v>MGT</v>
          </cell>
          <cell r="CP19">
            <v>13509.793269999998</v>
          </cell>
          <cell r="CR19">
            <v>61144.824559999994</v>
          </cell>
          <cell r="CT19">
            <v>74654.617829999988</v>
          </cell>
          <cell r="CV19">
            <v>214.23157999999998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6966261</v>
          </cell>
          <cell r="J20">
            <v>6384851</v>
          </cell>
          <cell r="L20">
            <v>13351112</v>
          </cell>
          <cell r="N20">
            <v>100</v>
          </cell>
          <cell r="O20" t="str">
            <v>MRD</v>
          </cell>
          <cell r="P20">
            <v>6966.3</v>
          </cell>
          <cell r="R20">
            <v>6384.9</v>
          </cell>
          <cell r="T20">
            <v>13351.2</v>
          </cell>
          <cell r="X20">
            <v>0</v>
          </cell>
          <cell r="Z20">
            <v>0</v>
          </cell>
          <cell r="AD20">
            <v>6966.3</v>
          </cell>
          <cell r="AF20">
            <v>6384.9</v>
          </cell>
          <cell r="AH20">
            <v>13351.2</v>
          </cell>
          <cell r="AJ20">
            <v>100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255.76403999999997</v>
          </cell>
          <cell r="AV20">
            <v>277.39984000000004</v>
          </cell>
          <cell r="AX20">
            <v>533.16388000000006</v>
          </cell>
          <cell r="AZ20">
            <v>2.3973599999999995</v>
          </cell>
          <cell r="BB20">
            <v>7222.0640400000002</v>
          </cell>
          <cell r="BD20">
            <v>6662.2998399999997</v>
          </cell>
          <cell r="BF20">
            <v>13884.363880000001</v>
          </cell>
          <cell r="BH20">
            <v>102.39736000000001</v>
          </cell>
          <cell r="BN20">
            <v>0</v>
          </cell>
          <cell r="BR20">
            <v>7222.0640400000002</v>
          </cell>
          <cell r="BT20">
            <v>6662.2998399999997</v>
          </cell>
          <cell r="BV20">
            <v>13884.363880000001</v>
          </cell>
          <cell r="BX20">
            <v>102.39736000000001</v>
          </cell>
          <cell r="CB20">
            <v>68.513859999999994</v>
          </cell>
          <cell r="CD20">
            <v>68.513859999999994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7290.5779000000002</v>
          </cell>
          <cell r="CR20">
            <v>6662.2998399999997</v>
          </cell>
          <cell r="CT20">
            <v>13952.87774</v>
          </cell>
          <cell r="CV20">
            <v>102.39736000000001</v>
          </cell>
        </row>
        <row r="21">
          <cell r="B21" t="str">
            <v>MSA</v>
          </cell>
          <cell r="D21" t="str">
            <v>MEDICAL STAFF ADMIN</v>
          </cell>
          <cell r="F21" t="str">
            <v>C13</v>
          </cell>
          <cell r="H21">
            <v>4594052</v>
          </cell>
          <cell r="J21">
            <v>1742262</v>
          </cell>
          <cell r="L21">
            <v>6336314</v>
          </cell>
          <cell r="N21">
            <v>42.9</v>
          </cell>
          <cell r="O21" t="str">
            <v>MSA</v>
          </cell>
          <cell r="P21">
            <v>4594.1000000000004</v>
          </cell>
          <cell r="R21">
            <v>1742.3</v>
          </cell>
          <cell r="T21">
            <v>6336.4000000000005</v>
          </cell>
          <cell r="X21">
            <v>0</v>
          </cell>
          <cell r="Z21">
            <v>0</v>
          </cell>
          <cell r="AD21">
            <v>4594.1000000000004</v>
          </cell>
          <cell r="AF21">
            <v>1742.3</v>
          </cell>
          <cell r="AH21">
            <v>6336.4000000000005</v>
          </cell>
          <cell r="AJ21">
            <v>42.9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170.50935999999999</v>
          </cell>
          <cell r="AV21">
            <v>76.187280000000001</v>
          </cell>
          <cell r="AX21">
            <v>246.69664</v>
          </cell>
          <cell r="AZ21">
            <v>1.5982399999999999</v>
          </cell>
          <cell r="BB21">
            <v>4764.6093600000004</v>
          </cell>
          <cell r="BD21">
            <v>1818.4872800000001</v>
          </cell>
          <cell r="BF21">
            <v>6583.0966400000007</v>
          </cell>
          <cell r="BH21">
            <v>44.498239999999996</v>
          </cell>
          <cell r="BJ21">
            <v>0</v>
          </cell>
          <cell r="BN21">
            <v>0</v>
          </cell>
          <cell r="BP21">
            <v>0</v>
          </cell>
          <cell r="BR21">
            <v>4764.6093600000004</v>
          </cell>
          <cell r="BT21">
            <v>1818.4872800000001</v>
          </cell>
          <cell r="BV21">
            <v>6583.0966400000007</v>
          </cell>
          <cell r="BX21">
            <v>44.498239999999996</v>
          </cell>
          <cell r="CB21">
            <v>29.773679999999999</v>
          </cell>
          <cell r="CD21">
            <v>29.773679999999999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4794.3830400000006</v>
          </cell>
          <cell r="CR21">
            <v>1818.4872800000001</v>
          </cell>
          <cell r="CT21">
            <v>6612.8703200000009</v>
          </cell>
          <cell r="CV21">
            <v>44.498239999999996</v>
          </cell>
        </row>
        <row r="22">
          <cell r="B22" t="str">
            <v>NAD</v>
          </cell>
          <cell r="D22" t="str">
            <v>NURSING ADMIN</v>
          </cell>
          <cell r="F22" t="str">
            <v>C14</v>
          </cell>
          <cell r="H22">
            <v>9216248</v>
          </cell>
          <cell r="J22">
            <v>2008389</v>
          </cell>
          <cell r="L22">
            <v>11224637</v>
          </cell>
          <cell r="N22">
            <v>76.2</v>
          </cell>
          <cell r="O22" t="str">
            <v>NAD</v>
          </cell>
          <cell r="P22">
            <v>9216.2000000000007</v>
          </cell>
          <cell r="R22">
            <v>2008.4</v>
          </cell>
          <cell r="T22">
            <v>11224.6</v>
          </cell>
          <cell r="X22">
            <v>0</v>
          </cell>
          <cell r="Z22">
            <v>0</v>
          </cell>
          <cell r="AD22">
            <v>9216.2000000000007</v>
          </cell>
          <cell r="AF22">
            <v>2008.4</v>
          </cell>
          <cell r="AH22">
            <v>11224.6</v>
          </cell>
          <cell r="AJ22">
            <v>76.2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341.01871999999997</v>
          </cell>
          <cell r="AV22">
            <v>89.861919999999998</v>
          </cell>
          <cell r="AX22">
            <v>430.88063999999997</v>
          </cell>
          <cell r="AZ22">
            <v>3.1964799999999998</v>
          </cell>
          <cell r="BB22">
            <v>9557.2187200000008</v>
          </cell>
          <cell r="BD22">
            <v>2098.2619199999999</v>
          </cell>
          <cell r="BF22">
            <v>11655.480640000002</v>
          </cell>
          <cell r="BH22">
            <v>79.396479999999997</v>
          </cell>
          <cell r="BN22">
            <v>0</v>
          </cell>
          <cell r="BR22">
            <v>9557.2187200000008</v>
          </cell>
          <cell r="BT22">
            <v>2098.2619199999999</v>
          </cell>
          <cell r="BV22">
            <v>11655.480640000002</v>
          </cell>
          <cell r="BX22">
            <v>79.396479999999997</v>
          </cell>
          <cell r="CB22">
            <v>53.124020000000002</v>
          </cell>
          <cell r="CD22">
            <v>53.124020000000002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9610.34274</v>
          </cell>
          <cell r="CR22">
            <v>2098.2619199999999</v>
          </cell>
          <cell r="CT22">
            <v>11708.604660000001</v>
          </cell>
          <cell r="CV22">
            <v>79.396479999999997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802312</v>
          </cell>
          <cell r="J23">
            <v>0</v>
          </cell>
          <cell r="L23">
            <v>802312</v>
          </cell>
          <cell r="N23">
            <v>6.1</v>
          </cell>
          <cell r="O23" t="str">
            <v>OAO</v>
          </cell>
          <cell r="P23">
            <v>802.3</v>
          </cell>
          <cell r="R23">
            <v>0</v>
          </cell>
          <cell r="T23">
            <v>802.3</v>
          </cell>
          <cell r="AD23">
            <v>802.3</v>
          </cell>
          <cell r="AF23">
            <v>0</v>
          </cell>
          <cell r="AH23">
            <v>802.3</v>
          </cell>
          <cell r="AJ23">
            <v>6.1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802.3</v>
          </cell>
          <cell r="BD23">
            <v>0</v>
          </cell>
          <cell r="BF23">
            <v>802.3</v>
          </cell>
          <cell r="BH23">
            <v>6.1</v>
          </cell>
          <cell r="BN23">
            <v>0</v>
          </cell>
          <cell r="BR23">
            <v>802.3</v>
          </cell>
          <cell r="BT23">
            <v>0</v>
          </cell>
          <cell r="BV23">
            <v>802.3</v>
          </cell>
          <cell r="BX23">
            <v>6.1</v>
          </cell>
          <cell r="CB23">
            <v>4.0815000000000001</v>
          </cell>
          <cell r="CD23">
            <v>4.0815000000000001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806.38149999999996</v>
          </cell>
          <cell r="CR23">
            <v>0</v>
          </cell>
          <cell r="CT23">
            <v>806.38149999999996</v>
          </cell>
          <cell r="CV23">
            <v>6.1</v>
          </cell>
        </row>
        <row r="24">
          <cell r="B24" t="str">
            <v>MSG</v>
          </cell>
          <cell r="D24" t="str">
            <v>MED/SURG ACUTE</v>
          </cell>
          <cell r="F24" t="str">
            <v>D1</v>
          </cell>
          <cell r="H24">
            <v>100582113</v>
          </cell>
          <cell r="J24">
            <v>24924445</v>
          </cell>
          <cell r="L24">
            <v>125506558</v>
          </cell>
          <cell r="N24">
            <v>1033.5999999999999</v>
          </cell>
          <cell r="O24" t="str">
            <v>MSG</v>
          </cell>
          <cell r="P24">
            <v>100582.1</v>
          </cell>
          <cell r="R24">
            <v>24924.400000000001</v>
          </cell>
          <cell r="T24">
            <v>125506.5</v>
          </cell>
          <cell r="AD24">
            <v>100582.1</v>
          </cell>
          <cell r="AF24">
            <v>24924.400000000001</v>
          </cell>
          <cell r="AH24">
            <v>125506.5</v>
          </cell>
          <cell r="AJ24">
            <v>1033.5999999999999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3714.6681999999996</v>
          </cell>
          <cell r="AV24">
            <v>300.84208000000001</v>
          </cell>
          <cell r="AX24">
            <v>4015.5102799999995</v>
          </cell>
          <cell r="AZ24">
            <v>34.818799999999996</v>
          </cell>
          <cell r="BB24">
            <v>104296.76820000001</v>
          </cell>
          <cell r="BD24">
            <v>25225.24208</v>
          </cell>
          <cell r="BF24">
            <v>129522.01028</v>
          </cell>
          <cell r="BH24">
            <v>1068.4187999999999</v>
          </cell>
          <cell r="BJ24">
            <v>4386.0039999999999</v>
          </cell>
          <cell r="BN24">
            <v>4386.0039999999999</v>
          </cell>
          <cell r="BP24">
            <v>12.46</v>
          </cell>
          <cell r="BR24">
            <v>108682.77220000001</v>
          </cell>
          <cell r="BT24">
            <v>25225.24208</v>
          </cell>
          <cell r="BV24">
            <v>133908.01428</v>
          </cell>
          <cell r="BX24">
            <v>1080.8788</v>
          </cell>
          <cell r="CB24">
            <v>723.21374000000003</v>
          </cell>
          <cell r="CD24">
            <v>723.21374000000003</v>
          </cell>
          <cell r="CG24" t="str">
            <v>MSG</v>
          </cell>
          <cell r="CO24" t="str">
            <v>MSG</v>
          </cell>
          <cell r="CP24">
            <v>109405.98594000001</v>
          </cell>
          <cell r="CR24">
            <v>25225.24208</v>
          </cell>
          <cell r="CT24">
            <v>134631.22802000001</v>
          </cell>
          <cell r="CV24">
            <v>1080.8788</v>
          </cell>
        </row>
        <row r="25">
          <cell r="B25" t="str">
            <v>PED</v>
          </cell>
          <cell r="D25" t="str">
            <v>PEDIATRIC ACUTE</v>
          </cell>
          <cell r="F25" t="str">
            <v>D2</v>
          </cell>
          <cell r="H25">
            <v>16998471</v>
          </cell>
          <cell r="J25">
            <v>121065</v>
          </cell>
          <cell r="L25">
            <v>17119536</v>
          </cell>
          <cell r="N25">
            <v>213.7</v>
          </cell>
          <cell r="O25" t="str">
            <v>PED</v>
          </cell>
          <cell r="P25">
            <v>16998.5</v>
          </cell>
          <cell r="R25">
            <v>121.1</v>
          </cell>
          <cell r="T25">
            <v>17119.599999999999</v>
          </cell>
          <cell r="AD25">
            <v>16998.5</v>
          </cell>
          <cell r="AF25">
            <v>121.1</v>
          </cell>
          <cell r="AH25">
            <v>17119.599999999999</v>
          </cell>
          <cell r="AJ25">
            <v>213.7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825.14350999999988</v>
          </cell>
          <cell r="AV25">
            <v>173.86328</v>
          </cell>
          <cell r="AX25">
            <v>999.00678999999991</v>
          </cell>
          <cell r="AZ25">
            <v>7.7343399999999995</v>
          </cell>
          <cell r="BB25">
            <v>17823.643510000002</v>
          </cell>
          <cell r="BD25">
            <v>294.96328</v>
          </cell>
          <cell r="BF25">
            <v>18118.606790000002</v>
          </cell>
          <cell r="BH25">
            <v>221.43433999999999</v>
          </cell>
          <cell r="BJ25">
            <v>567.85900000000004</v>
          </cell>
          <cell r="BN25">
            <v>567.85900000000004</v>
          </cell>
          <cell r="BP25">
            <v>1.91</v>
          </cell>
          <cell r="BR25">
            <v>18391.502510000002</v>
          </cell>
          <cell r="BT25">
            <v>294.96328</v>
          </cell>
          <cell r="BV25">
            <v>18686.465790000002</v>
          </cell>
          <cell r="BX25">
            <v>223.34433999999999</v>
          </cell>
          <cell r="CB25">
            <v>149.43923000000001</v>
          </cell>
          <cell r="CD25">
            <v>149.43923000000001</v>
          </cell>
          <cell r="CG25" t="str">
            <v>PED</v>
          </cell>
          <cell r="CO25" t="str">
            <v>PED</v>
          </cell>
          <cell r="CP25">
            <v>18540.941740000002</v>
          </cell>
          <cell r="CR25">
            <v>294.96328</v>
          </cell>
          <cell r="CT25">
            <v>18835.905020000002</v>
          </cell>
          <cell r="CV25">
            <v>223.34433999999999</v>
          </cell>
        </row>
        <row r="26">
          <cell r="B26" t="str">
            <v>PSY</v>
          </cell>
          <cell r="D26" t="str">
            <v>PSYCHIATRIC ACUTE</v>
          </cell>
          <cell r="F26" t="str">
            <v>D3</v>
          </cell>
          <cell r="H26">
            <v>18196019</v>
          </cell>
          <cell r="J26">
            <v>4207173</v>
          </cell>
          <cell r="L26">
            <v>22403192</v>
          </cell>
          <cell r="N26">
            <v>184.2</v>
          </cell>
          <cell r="O26" t="str">
            <v>PSY</v>
          </cell>
          <cell r="P26">
            <v>18196</v>
          </cell>
          <cell r="R26">
            <v>4207.2</v>
          </cell>
          <cell r="T26">
            <v>22403.200000000001</v>
          </cell>
          <cell r="AD26">
            <v>18196</v>
          </cell>
          <cell r="AF26">
            <v>4207.2</v>
          </cell>
          <cell r="AH26">
            <v>22403.200000000001</v>
          </cell>
          <cell r="AJ26">
            <v>184.2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663.76857999999993</v>
          </cell>
          <cell r="AV26">
            <v>173.86328</v>
          </cell>
          <cell r="AX26">
            <v>837.63185999999996</v>
          </cell>
          <cell r="AZ26">
            <v>6.2217199999999995</v>
          </cell>
          <cell r="BB26">
            <v>18859.76858</v>
          </cell>
          <cell r="BD26">
            <v>4381.0632799999994</v>
          </cell>
          <cell r="BF26">
            <v>23240.831859999998</v>
          </cell>
          <cell r="BH26">
            <v>190.42171999999999</v>
          </cell>
          <cell r="BJ26">
            <v>240.86799999999999</v>
          </cell>
          <cell r="BN26">
            <v>240.86799999999999</v>
          </cell>
          <cell r="BP26">
            <v>1.1400000000000001</v>
          </cell>
          <cell r="BR26">
            <v>19100.636579999999</v>
          </cell>
          <cell r="BT26">
            <v>4381.0632799999994</v>
          </cell>
          <cell r="BV26">
            <v>23481.699859999997</v>
          </cell>
          <cell r="BX26">
            <v>191.56171999999998</v>
          </cell>
          <cell r="CB26">
            <v>128.17354</v>
          </cell>
          <cell r="CD26">
            <v>128.17354</v>
          </cell>
          <cell r="CG26" t="str">
            <v>PSY</v>
          </cell>
          <cell r="CO26" t="str">
            <v>PSY</v>
          </cell>
          <cell r="CP26">
            <v>19228.810119999998</v>
          </cell>
          <cell r="CR26">
            <v>4381.0632799999994</v>
          </cell>
          <cell r="CT26">
            <v>23609.873399999997</v>
          </cell>
          <cell r="CV26">
            <v>191.56171999999998</v>
          </cell>
        </row>
        <row r="27">
          <cell r="B27" t="str">
            <v>OBS</v>
          </cell>
          <cell r="D27" t="str">
            <v>OBSTETRICS ACUTE</v>
          </cell>
          <cell r="F27" t="str">
            <v>D4</v>
          </cell>
          <cell r="H27">
            <v>4074715</v>
          </cell>
          <cell r="J27">
            <v>593948</v>
          </cell>
          <cell r="L27">
            <v>4668663</v>
          </cell>
          <cell r="N27">
            <v>44.9</v>
          </cell>
          <cell r="O27" t="str">
            <v>OBS</v>
          </cell>
          <cell r="P27">
            <v>4074.7</v>
          </cell>
          <cell r="R27">
            <v>593.9</v>
          </cell>
          <cell r="T27">
            <v>4668.5999999999995</v>
          </cell>
          <cell r="AD27">
            <v>4074.7</v>
          </cell>
          <cell r="AF27">
            <v>593.9</v>
          </cell>
          <cell r="AH27">
            <v>4668.5999999999995</v>
          </cell>
          <cell r="AJ27">
            <v>44.9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234.45036999999999</v>
          </cell>
          <cell r="AV27">
            <v>62.512640000000005</v>
          </cell>
          <cell r="AX27">
            <v>296.96301</v>
          </cell>
          <cell r="AZ27">
            <v>2.1975799999999999</v>
          </cell>
          <cell r="BB27">
            <v>4309.1503699999994</v>
          </cell>
          <cell r="BD27">
            <v>656.41264000000001</v>
          </cell>
          <cell r="BF27">
            <v>4965.5630099999998</v>
          </cell>
          <cell r="BH27">
            <v>47.097580000000001</v>
          </cell>
          <cell r="BJ27">
            <v>279.52699999999999</v>
          </cell>
          <cell r="BN27">
            <v>279.52699999999999</v>
          </cell>
          <cell r="BP27">
            <v>0.5</v>
          </cell>
          <cell r="BR27">
            <v>4588.6773699999994</v>
          </cell>
          <cell r="BT27">
            <v>656.41264000000001</v>
          </cell>
          <cell r="BV27">
            <v>5245.0900099999999</v>
          </cell>
          <cell r="BX27">
            <v>47.597580000000001</v>
          </cell>
          <cell r="CB27">
            <v>31.847439999999999</v>
          </cell>
          <cell r="CD27">
            <v>31.847439999999999</v>
          </cell>
          <cell r="CG27" t="str">
            <v>OBS</v>
          </cell>
          <cell r="CO27" t="str">
            <v>OBS</v>
          </cell>
          <cell r="CP27">
            <v>4620.524809999999</v>
          </cell>
          <cell r="CR27">
            <v>656.41264000000001</v>
          </cell>
          <cell r="CT27">
            <v>5276.9374499999994</v>
          </cell>
          <cell r="CV27">
            <v>47.597580000000001</v>
          </cell>
        </row>
        <row r="28">
          <cell r="B28" t="str">
            <v>DEF</v>
          </cell>
          <cell r="D28" t="str">
            <v>DEFINITIVE OBSERVATION</v>
          </cell>
          <cell r="F28" t="str">
            <v>D5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DEF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DEF</v>
          </cell>
          <cell r="CO28" t="str">
            <v>DEF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MIS</v>
          </cell>
          <cell r="D29" t="str">
            <v>MED/SURG INTENSIVE CARE</v>
          </cell>
          <cell r="F29" t="str">
            <v>D6</v>
          </cell>
          <cell r="H29">
            <v>43229714</v>
          </cell>
          <cell r="J29">
            <v>3471242</v>
          </cell>
          <cell r="L29">
            <v>46700956</v>
          </cell>
          <cell r="N29">
            <v>434.1</v>
          </cell>
          <cell r="O29" t="str">
            <v>MIS</v>
          </cell>
          <cell r="P29">
            <v>43229.7</v>
          </cell>
          <cell r="R29">
            <v>3471.2</v>
          </cell>
          <cell r="T29">
            <v>46700.899999999994</v>
          </cell>
          <cell r="AD29">
            <v>43229.7</v>
          </cell>
          <cell r="AF29">
            <v>3471.2</v>
          </cell>
          <cell r="AH29">
            <v>46700.899999999994</v>
          </cell>
          <cell r="AJ29">
            <v>434.1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1595.48044</v>
          </cell>
          <cell r="AV29">
            <v>160.18864000000002</v>
          </cell>
          <cell r="AX29">
            <v>1755.6690800000001</v>
          </cell>
          <cell r="AZ29">
            <v>14.95496</v>
          </cell>
          <cell r="BB29">
            <v>44825.180439999996</v>
          </cell>
          <cell r="BD29">
            <v>3631.3886399999997</v>
          </cell>
          <cell r="BF29">
            <v>48456.569079999994</v>
          </cell>
          <cell r="BH29">
            <v>449.05496000000005</v>
          </cell>
          <cell r="BJ29">
            <v>328.01299999999998</v>
          </cell>
          <cell r="BN29">
            <v>328.01299999999998</v>
          </cell>
          <cell r="BP29">
            <v>0.99</v>
          </cell>
          <cell r="BR29">
            <v>45153.193439999995</v>
          </cell>
          <cell r="BT29">
            <v>3631.3886399999997</v>
          </cell>
          <cell r="BV29">
            <v>48784.582079999993</v>
          </cell>
          <cell r="BX29">
            <v>450.04496000000006</v>
          </cell>
          <cell r="CB29">
            <v>301.12414000000001</v>
          </cell>
          <cell r="CD29">
            <v>301.12414000000001</v>
          </cell>
          <cell r="CG29" t="str">
            <v>MIS</v>
          </cell>
          <cell r="CO29" t="str">
            <v>MIS</v>
          </cell>
          <cell r="CP29">
            <v>45454.317579999995</v>
          </cell>
          <cell r="CR29">
            <v>3631.3886399999997</v>
          </cell>
          <cell r="CT29">
            <v>49085.706219999993</v>
          </cell>
          <cell r="CV29">
            <v>450.04496000000006</v>
          </cell>
        </row>
        <row r="30">
          <cell r="B30" t="str">
            <v>CCU</v>
          </cell>
          <cell r="D30" t="str">
            <v>CORONARY CARE</v>
          </cell>
          <cell r="F30" t="str">
            <v>D7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CCU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CCU</v>
          </cell>
          <cell r="CO30" t="str">
            <v>CCU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PIC</v>
          </cell>
          <cell r="D31" t="str">
            <v>PEDIATRIC INTENSIVE CARE</v>
          </cell>
          <cell r="F31" t="str">
            <v>D8</v>
          </cell>
          <cell r="H31">
            <v>14654269</v>
          </cell>
          <cell r="J31">
            <v>2373164</v>
          </cell>
          <cell r="L31">
            <v>17027433</v>
          </cell>
          <cell r="N31">
            <v>132.19999999999999</v>
          </cell>
          <cell r="O31" t="str">
            <v>PIC</v>
          </cell>
          <cell r="P31">
            <v>14654.3</v>
          </cell>
          <cell r="R31">
            <v>2373.1999999999998</v>
          </cell>
          <cell r="T31">
            <v>17027.5</v>
          </cell>
          <cell r="AD31">
            <v>14654.3</v>
          </cell>
          <cell r="AF31">
            <v>2373.1999999999998</v>
          </cell>
          <cell r="AH31">
            <v>17027.5</v>
          </cell>
          <cell r="AJ31">
            <v>132.19999999999999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490.21440999999999</v>
          </cell>
          <cell r="AV31">
            <v>50.791519999999998</v>
          </cell>
          <cell r="AX31">
            <v>541.00593000000003</v>
          </cell>
          <cell r="AZ31">
            <v>4.5949399999999994</v>
          </cell>
          <cell r="BB31">
            <v>15144.51441</v>
          </cell>
          <cell r="BD31">
            <v>2423.99152</v>
          </cell>
          <cell r="BF31">
            <v>17568.505929999999</v>
          </cell>
          <cell r="BH31">
            <v>136.79494</v>
          </cell>
          <cell r="BJ31">
            <v>0</v>
          </cell>
          <cell r="BN31">
            <v>0</v>
          </cell>
          <cell r="BP31">
            <v>0</v>
          </cell>
          <cell r="BR31">
            <v>15144.51441</v>
          </cell>
          <cell r="BT31">
            <v>2423.99152</v>
          </cell>
          <cell r="BV31">
            <v>17568.505929999999</v>
          </cell>
          <cell r="BX31">
            <v>136.79494</v>
          </cell>
          <cell r="CB31">
            <v>91.529210000000006</v>
          </cell>
          <cell r="CD31">
            <v>91.529210000000006</v>
          </cell>
          <cell r="CG31" t="str">
            <v>PIC</v>
          </cell>
          <cell r="CO31" t="str">
            <v>PIC</v>
          </cell>
          <cell r="CP31">
            <v>15236.04362</v>
          </cell>
          <cell r="CR31">
            <v>2423.99152</v>
          </cell>
          <cell r="CT31">
            <v>17660.03514</v>
          </cell>
          <cell r="CV31">
            <v>136.79494</v>
          </cell>
        </row>
        <row r="32">
          <cell r="B32" t="str">
            <v>NEO</v>
          </cell>
          <cell r="D32" t="str">
            <v>NEONATAL INTENSIVE CARE</v>
          </cell>
          <cell r="F32" t="str">
            <v>D9</v>
          </cell>
          <cell r="H32">
            <v>16369825</v>
          </cell>
          <cell r="J32">
            <v>3319723</v>
          </cell>
          <cell r="L32">
            <v>19689548</v>
          </cell>
          <cell r="N32">
            <v>118.7</v>
          </cell>
          <cell r="O32" t="str">
            <v>NEO</v>
          </cell>
          <cell r="P32">
            <v>16369.8</v>
          </cell>
          <cell r="R32">
            <v>3319.7</v>
          </cell>
          <cell r="T32">
            <v>19689.5</v>
          </cell>
          <cell r="AD32">
            <v>16369.8</v>
          </cell>
          <cell r="AF32">
            <v>3319.7</v>
          </cell>
          <cell r="AH32">
            <v>19689.5</v>
          </cell>
          <cell r="AJ32">
            <v>118.7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548.06579999999997</v>
          </cell>
          <cell r="AV32">
            <v>68.373199999999997</v>
          </cell>
          <cell r="AX32">
            <v>616.43899999999996</v>
          </cell>
          <cell r="AZ32">
            <v>5.1371999999999991</v>
          </cell>
          <cell r="BB32">
            <v>16917.8658</v>
          </cell>
          <cell r="BD32">
            <v>3388.0731999999998</v>
          </cell>
          <cell r="BF32">
            <v>20305.938999999998</v>
          </cell>
          <cell r="BH32">
            <v>123.8372</v>
          </cell>
          <cell r="BJ32">
            <v>0</v>
          </cell>
          <cell r="BN32">
            <v>0</v>
          </cell>
          <cell r="BP32">
            <v>0</v>
          </cell>
          <cell r="BR32">
            <v>16917.8658</v>
          </cell>
          <cell r="BT32">
            <v>3388.0731999999998</v>
          </cell>
          <cell r="BV32">
            <v>20305.938999999998</v>
          </cell>
          <cell r="BX32">
            <v>123.8372</v>
          </cell>
          <cell r="CB32">
            <v>82.859210000000004</v>
          </cell>
          <cell r="CD32">
            <v>82.859210000000004</v>
          </cell>
          <cell r="CG32" t="str">
            <v>NEO</v>
          </cell>
          <cell r="CO32" t="str">
            <v>NEO</v>
          </cell>
          <cell r="CP32">
            <v>17000.725009999998</v>
          </cell>
          <cell r="CR32">
            <v>3388.0731999999998</v>
          </cell>
          <cell r="CT32">
            <v>20388.798209999997</v>
          </cell>
          <cell r="CV32">
            <v>123.8372</v>
          </cell>
        </row>
        <row r="33">
          <cell r="B33" t="str">
            <v>BUR</v>
          </cell>
          <cell r="D33" t="str">
            <v>BURN CARE</v>
          </cell>
          <cell r="F33" t="str">
            <v>D10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BUR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BUR</v>
          </cell>
          <cell r="CO33" t="str">
            <v>BUR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PSI</v>
          </cell>
          <cell r="D34" t="str">
            <v>PSYCHIATRIC - ICU</v>
          </cell>
          <cell r="F34" t="str">
            <v>D11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PSI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PSI</v>
          </cell>
          <cell r="CO34" t="str">
            <v>PSI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TRM</v>
          </cell>
          <cell r="D35" t="str">
            <v>SHOCK TRAUMA</v>
          </cell>
          <cell r="F35" t="str">
            <v>D12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TRM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TRM</v>
          </cell>
          <cell r="CO35" t="str">
            <v>TRM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ONC</v>
          </cell>
          <cell r="D36" t="str">
            <v>ONCOLOGY</v>
          </cell>
          <cell r="F36" t="str">
            <v>D13</v>
          </cell>
          <cell r="H36">
            <v>30123091</v>
          </cell>
          <cell r="J36">
            <v>5634593</v>
          </cell>
          <cell r="L36">
            <v>35757684</v>
          </cell>
          <cell r="N36">
            <v>283</v>
          </cell>
          <cell r="O36" t="str">
            <v>ONC</v>
          </cell>
          <cell r="P36">
            <v>30123.1</v>
          </cell>
          <cell r="R36">
            <v>5634.6</v>
          </cell>
          <cell r="T36">
            <v>35757.699999999997</v>
          </cell>
          <cell r="AD36">
            <v>30123.1</v>
          </cell>
          <cell r="AF36">
            <v>5634.6</v>
          </cell>
          <cell r="AH36">
            <v>35757.699999999997</v>
          </cell>
          <cell r="AJ36">
            <v>283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1114.4004600000001</v>
          </cell>
          <cell r="AV36">
            <v>392.65752000000003</v>
          </cell>
          <cell r="AX36">
            <v>1507.05798</v>
          </cell>
          <cell r="AZ36">
            <v>10.445639999999999</v>
          </cell>
          <cell r="BB36">
            <v>31237.500459999999</v>
          </cell>
          <cell r="BD36">
            <v>6027.2575200000001</v>
          </cell>
          <cell r="BF36">
            <v>37264.757980000002</v>
          </cell>
          <cell r="BH36">
            <v>293.44564000000003</v>
          </cell>
          <cell r="BJ36">
            <v>429.87400000000002</v>
          </cell>
          <cell r="BN36">
            <v>429.87400000000002</v>
          </cell>
          <cell r="BP36">
            <v>1.67</v>
          </cell>
          <cell r="BR36">
            <v>31667.374459999999</v>
          </cell>
          <cell r="BT36">
            <v>6027.2575200000001</v>
          </cell>
          <cell r="BV36">
            <v>37694.631979999998</v>
          </cell>
          <cell r="BX36">
            <v>295.11564000000004</v>
          </cell>
          <cell r="CB36">
            <v>197.46125000000001</v>
          </cell>
          <cell r="CD36">
            <v>197.46125000000001</v>
          </cell>
          <cell r="CG36" t="str">
            <v>ONC</v>
          </cell>
          <cell r="CO36" t="str">
            <v>ONC</v>
          </cell>
          <cell r="CP36">
            <v>31864.835709999999</v>
          </cell>
          <cell r="CR36">
            <v>6027.2575200000001</v>
          </cell>
          <cell r="CT36">
            <v>37892.093229999999</v>
          </cell>
          <cell r="CV36">
            <v>295.11564000000004</v>
          </cell>
        </row>
        <row r="37">
          <cell r="B37" t="str">
            <v>NUR</v>
          </cell>
          <cell r="D37" t="str">
            <v>NEWBORN NURSERY</v>
          </cell>
          <cell r="F37" t="str">
            <v>D14</v>
          </cell>
          <cell r="H37">
            <v>1037833</v>
          </cell>
          <cell r="J37">
            <v>227802</v>
          </cell>
          <cell r="L37">
            <v>1265635</v>
          </cell>
          <cell r="N37">
            <v>10.9</v>
          </cell>
          <cell r="O37" t="str">
            <v>NUR</v>
          </cell>
          <cell r="P37">
            <v>1037.8</v>
          </cell>
          <cell r="R37">
            <v>227.8</v>
          </cell>
          <cell r="T37">
            <v>1265.5999999999999</v>
          </cell>
          <cell r="AD37">
            <v>1037.8</v>
          </cell>
          <cell r="AF37">
            <v>227.8</v>
          </cell>
          <cell r="AH37">
            <v>1265.5999999999999</v>
          </cell>
          <cell r="AJ37">
            <v>10.9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36.537719999999993</v>
          </cell>
          <cell r="AV37">
            <v>7.8140800000000006</v>
          </cell>
          <cell r="AX37">
            <v>44.351799999999997</v>
          </cell>
          <cell r="AZ37">
            <v>0.34247999999999995</v>
          </cell>
          <cell r="BB37">
            <v>1074.33772</v>
          </cell>
          <cell r="BD37">
            <v>235.61408</v>
          </cell>
          <cell r="BF37">
            <v>1309.9518</v>
          </cell>
          <cell r="BH37">
            <v>11.24248</v>
          </cell>
          <cell r="BJ37">
            <v>26.152000000000001</v>
          </cell>
          <cell r="BN37">
            <v>26.152000000000001</v>
          </cell>
          <cell r="BP37">
            <v>0.12</v>
          </cell>
          <cell r="BR37">
            <v>1100.48972</v>
          </cell>
          <cell r="BT37">
            <v>235.61408</v>
          </cell>
          <cell r="BV37">
            <v>1336.1038000000001</v>
          </cell>
          <cell r="BX37">
            <v>11.36248</v>
          </cell>
          <cell r="CB37">
            <v>7.6026100000000003</v>
          </cell>
          <cell r="CD37">
            <v>7.6026100000000003</v>
          </cell>
          <cell r="CG37" t="str">
            <v>NUR</v>
          </cell>
          <cell r="CO37" t="str">
            <v>NUR</v>
          </cell>
          <cell r="CP37">
            <v>1108.0923299999999</v>
          </cell>
          <cell r="CR37">
            <v>235.61408</v>
          </cell>
          <cell r="CT37">
            <v>1343.70641</v>
          </cell>
          <cell r="CV37">
            <v>11.36248</v>
          </cell>
        </row>
        <row r="38">
          <cell r="B38" t="str">
            <v>PRE</v>
          </cell>
          <cell r="D38" t="str">
            <v>PREMATURE NURSERY</v>
          </cell>
          <cell r="F38" t="str">
            <v>D15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PRE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PRE</v>
          </cell>
          <cell r="CO38" t="str">
            <v>PRE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ECF</v>
          </cell>
          <cell r="D39" t="str">
            <v>SKILLED NURSING CARE</v>
          </cell>
          <cell r="F39" t="str">
            <v>D16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ECF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G39" t="str">
            <v>ECF</v>
          </cell>
          <cell r="CO39" t="str">
            <v>ECF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CHR</v>
          </cell>
          <cell r="D40" t="str">
            <v>CHRONIC CARE</v>
          </cell>
          <cell r="F40" t="str">
            <v>D17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CHR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CHR</v>
          </cell>
          <cell r="CO40" t="str">
            <v>CHR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EMG</v>
          </cell>
          <cell r="D41" t="str">
            <v>EMERGENCY SERVICES</v>
          </cell>
          <cell r="F41" t="str">
            <v>D18</v>
          </cell>
          <cell r="H41">
            <v>31290466</v>
          </cell>
          <cell r="J41">
            <v>4567388</v>
          </cell>
          <cell r="L41">
            <v>35857854</v>
          </cell>
          <cell r="N41">
            <v>348.9</v>
          </cell>
          <cell r="O41" t="str">
            <v>EMG</v>
          </cell>
          <cell r="P41">
            <v>31290.5</v>
          </cell>
          <cell r="R41">
            <v>4567.3999999999996</v>
          </cell>
          <cell r="T41">
            <v>35857.9</v>
          </cell>
          <cell r="AD41">
            <v>31290.5</v>
          </cell>
          <cell r="AF41">
            <v>4567.3999999999996</v>
          </cell>
          <cell r="AH41">
            <v>35857.9</v>
          </cell>
          <cell r="AJ41">
            <v>348.9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745.97844999999995</v>
          </cell>
          <cell r="AV41">
            <v>902.52624000000003</v>
          </cell>
          <cell r="AX41">
            <v>1648.50469</v>
          </cell>
          <cell r="AZ41">
            <v>6.9922999999999993</v>
          </cell>
          <cell r="BB41">
            <v>32036.478449999999</v>
          </cell>
          <cell r="BD41">
            <v>5469.9262399999998</v>
          </cell>
          <cell r="BF41">
            <v>37506.404689999996</v>
          </cell>
          <cell r="BH41">
            <v>355.89229999999998</v>
          </cell>
          <cell r="BJ41">
            <v>425.11099999999999</v>
          </cell>
          <cell r="BN41">
            <v>425.11099999999999</v>
          </cell>
          <cell r="BP41">
            <v>1.42</v>
          </cell>
          <cell r="BR41">
            <v>32461.589449999999</v>
          </cell>
          <cell r="BT41">
            <v>5469.9262399999998</v>
          </cell>
          <cell r="BV41">
            <v>37931.51569</v>
          </cell>
          <cell r="BX41">
            <v>357.31229999999999</v>
          </cell>
          <cell r="CB41">
            <v>239.07691</v>
          </cell>
          <cell r="CD41">
            <v>239.07691</v>
          </cell>
          <cell r="CG41" t="str">
            <v>EMG</v>
          </cell>
          <cell r="CO41" t="str">
            <v>EMG</v>
          </cell>
          <cell r="CP41">
            <v>32700.666359999999</v>
          </cell>
          <cell r="CR41">
            <v>5469.9262399999998</v>
          </cell>
          <cell r="CT41">
            <v>38170.592599999996</v>
          </cell>
          <cell r="CV41">
            <v>357.31229999999999</v>
          </cell>
        </row>
        <row r="42">
          <cell r="B42" t="str">
            <v>CL</v>
          </cell>
          <cell r="D42" t="str">
            <v>CLINIC SERVICES</v>
          </cell>
          <cell r="F42" t="str">
            <v>D19</v>
          </cell>
          <cell r="H42">
            <v>20342858</v>
          </cell>
          <cell r="J42">
            <v>19321124</v>
          </cell>
          <cell r="L42">
            <v>39663982</v>
          </cell>
          <cell r="N42">
            <v>241.9</v>
          </cell>
          <cell r="O42" t="str">
            <v>CL</v>
          </cell>
          <cell r="P42">
            <v>20342.900000000001</v>
          </cell>
          <cell r="R42">
            <v>19321.099999999999</v>
          </cell>
          <cell r="T42">
            <v>39664</v>
          </cell>
          <cell r="AD42">
            <v>20342.900000000001</v>
          </cell>
          <cell r="AF42">
            <v>19321.099999999999</v>
          </cell>
          <cell r="AH42">
            <v>39664</v>
          </cell>
          <cell r="AJ42">
            <v>241.9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94.389109999999988</v>
          </cell>
          <cell r="AV42">
            <v>25.395759999999999</v>
          </cell>
          <cell r="AX42">
            <v>119.78486999999998</v>
          </cell>
          <cell r="AZ42">
            <v>0.88473999999999986</v>
          </cell>
          <cell r="BB42">
            <v>20437.289110000002</v>
          </cell>
          <cell r="BD42">
            <v>19346.495759999998</v>
          </cell>
          <cell r="BF42">
            <v>39783.784870000003</v>
          </cell>
          <cell r="BH42">
            <v>242.78474</v>
          </cell>
          <cell r="BJ42">
            <v>553.42600000000004</v>
          </cell>
          <cell r="BN42">
            <v>553.42600000000004</v>
          </cell>
          <cell r="BP42">
            <v>1.72</v>
          </cell>
          <cell r="BR42">
            <v>20990.715110000001</v>
          </cell>
          <cell r="BT42">
            <v>19346.495759999998</v>
          </cell>
          <cell r="BV42">
            <v>40337.210869999995</v>
          </cell>
          <cell r="BX42">
            <v>244.50474</v>
          </cell>
          <cell r="CB42">
            <v>163.59761</v>
          </cell>
          <cell r="CD42">
            <v>163.59761</v>
          </cell>
          <cell r="CG42" t="str">
            <v>CL</v>
          </cell>
          <cell r="CO42" t="str">
            <v>CL</v>
          </cell>
          <cell r="CP42">
            <v>21154.312720000002</v>
          </cell>
          <cell r="CR42">
            <v>19346.495759999998</v>
          </cell>
          <cell r="CT42">
            <v>40500.80848</v>
          </cell>
          <cell r="CV42">
            <v>244.50474</v>
          </cell>
        </row>
        <row r="43">
          <cell r="B43" t="str">
            <v>PDC</v>
          </cell>
          <cell r="D43" t="str">
            <v>PSYCH DAY &amp; NIGHT</v>
          </cell>
          <cell r="F43" t="str">
            <v>D20</v>
          </cell>
          <cell r="H43">
            <v>2600670</v>
          </cell>
          <cell r="I43">
            <v>629516</v>
          </cell>
          <cell r="J43">
            <v>629516</v>
          </cell>
          <cell r="L43">
            <v>3230186</v>
          </cell>
          <cell r="N43">
            <v>26.6</v>
          </cell>
          <cell r="O43" t="str">
            <v>PDC</v>
          </cell>
          <cell r="P43">
            <v>2600.6999999999998</v>
          </cell>
          <cell r="R43">
            <v>629.5</v>
          </cell>
          <cell r="T43">
            <v>3230.2</v>
          </cell>
          <cell r="AD43">
            <v>2600.6999999999998</v>
          </cell>
          <cell r="AF43">
            <v>629.5</v>
          </cell>
          <cell r="AH43">
            <v>3230.2</v>
          </cell>
          <cell r="AJ43">
            <v>26.6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164.41973999999999</v>
          </cell>
          <cell r="AV43">
            <v>13.67464</v>
          </cell>
          <cell r="AX43">
            <v>178.09438</v>
          </cell>
          <cell r="AZ43">
            <v>1.5411599999999999</v>
          </cell>
          <cell r="BB43">
            <v>2765.1197399999996</v>
          </cell>
          <cell r="BD43">
            <v>643.17463999999995</v>
          </cell>
          <cell r="BF43">
            <v>3408.2943799999994</v>
          </cell>
          <cell r="BH43">
            <v>28.141160000000003</v>
          </cell>
          <cell r="BJ43">
            <v>28.946000000000002</v>
          </cell>
          <cell r="BN43">
            <v>28.946000000000002</v>
          </cell>
          <cell r="BP43">
            <v>0.12</v>
          </cell>
          <cell r="BR43">
            <v>2794.0657399999996</v>
          </cell>
          <cell r="BT43">
            <v>643.17463999999995</v>
          </cell>
          <cell r="BV43">
            <v>3437.2403799999993</v>
          </cell>
          <cell r="BX43">
            <v>28.261160000000004</v>
          </cell>
          <cell r="CB43">
            <v>18.909479999999999</v>
          </cell>
          <cell r="CD43">
            <v>18.909479999999999</v>
          </cell>
          <cell r="CG43" t="str">
            <v>PDC</v>
          </cell>
          <cell r="CO43" t="str">
            <v>PDC</v>
          </cell>
          <cell r="CP43">
            <v>2812.9752199999994</v>
          </cell>
          <cell r="CR43">
            <v>643.17463999999995</v>
          </cell>
          <cell r="CT43">
            <v>3456.1498599999995</v>
          </cell>
          <cell r="CV43">
            <v>28.261160000000004</v>
          </cell>
        </row>
        <row r="44">
          <cell r="B44" t="str">
            <v>AMS</v>
          </cell>
          <cell r="D44" t="str">
            <v>AMBULATORY SURGERY (PBP)</v>
          </cell>
          <cell r="F44" t="str">
            <v>D21</v>
          </cell>
          <cell r="H44">
            <v>0</v>
          </cell>
          <cell r="L44">
            <v>0</v>
          </cell>
          <cell r="N44">
            <v>0</v>
          </cell>
          <cell r="O44" t="str">
            <v>AMS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AMS</v>
          </cell>
          <cell r="CO44" t="str">
            <v>FSC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SDS</v>
          </cell>
          <cell r="D45" t="str">
            <v>SAME DAY SURGERY</v>
          </cell>
          <cell r="F45" t="str">
            <v>D22</v>
          </cell>
          <cell r="H45">
            <v>9854705</v>
          </cell>
          <cell r="J45">
            <v>953692</v>
          </cell>
          <cell r="L45">
            <v>10808397</v>
          </cell>
          <cell r="N45">
            <v>221.2</v>
          </cell>
          <cell r="O45" t="str">
            <v>SDS</v>
          </cell>
          <cell r="P45">
            <v>9854.7000000000007</v>
          </cell>
          <cell r="R45">
            <v>953.7</v>
          </cell>
          <cell r="T45">
            <v>10808.400000000001</v>
          </cell>
          <cell r="AD45">
            <v>9854.7000000000007</v>
          </cell>
          <cell r="AF45">
            <v>953.7</v>
          </cell>
          <cell r="AH45">
            <v>10808.400000000001</v>
          </cell>
          <cell r="AJ45">
            <v>221.2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286.21213999999998</v>
          </cell>
          <cell r="AV45">
            <v>25.395759999999999</v>
          </cell>
          <cell r="AX45">
            <v>311.60789999999997</v>
          </cell>
          <cell r="AZ45">
            <v>2.68276</v>
          </cell>
          <cell r="BB45">
            <v>10140.91214</v>
          </cell>
          <cell r="BD45">
            <v>979.09576000000004</v>
          </cell>
          <cell r="BF45">
            <v>11120.007900000001</v>
          </cell>
          <cell r="BH45">
            <v>223.88275999999999</v>
          </cell>
          <cell r="BJ45">
            <v>24.814</v>
          </cell>
          <cell r="BN45">
            <v>24.814</v>
          </cell>
          <cell r="BP45">
            <v>7.0000000000000007E-2</v>
          </cell>
          <cell r="BR45">
            <v>10165.726140000001</v>
          </cell>
          <cell r="BT45">
            <v>979.09576000000004</v>
          </cell>
          <cell r="BV45">
            <v>11144.821900000001</v>
          </cell>
          <cell r="BX45">
            <v>223.95275999999998</v>
          </cell>
          <cell r="CB45">
            <v>149.84631999999999</v>
          </cell>
          <cell r="CD45">
            <v>149.84631999999999</v>
          </cell>
          <cell r="CG45" t="str">
            <v>SDS</v>
          </cell>
          <cell r="CO45" t="str">
            <v>SDS</v>
          </cell>
          <cell r="CP45">
            <v>10315.572460000001</v>
          </cell>
          <cell r="CR45">
            <v>979.09576000000004</v>
          </cell>
          <cell r="CT45">
            <v>11294.668220000001</v>
          </cell>
          <cell r="CV45">
            <v>223.95275999999998</v>
          </cell>
        </row>
        <row r="46">
          <cell r="B46" t="str">
            <v>DEL</v>
          </cell>
          <cell r="D46" t="str">
            <v>LABOR &amp; DELIVERY</v>
          </cell>
          <cell r="F46" t="str">
            <v>D23</v>
          </cell>
          <cell r="H46">
            <v>8936392</v>
          </cell>
          <cell r="J46">
            <v>1371314</v>
          </cell>
          <cell r="L46">
            <v>10307706</v>
          </cell>
          <cell r="N46">
            <v>87.5</v>
          </cell>
          <cell r="O46" t="str">
            <v>DEL</v>
          </cell>
          <cell r="P46">
            <v>8936.4</v>
          </cell>
          <cell r="R46">
            <v>1371.3</v>
          </cell>
          <cell r="T46">
            <v>10307.699999999999</v>
          </cell>
          <cell r="AD46">
            <v>8936.4</v>
          </cell>
          <cell r="AF46">
            <v>1371.3</v>
          </cell>
          <cell r="AH46">
            <v>10307.699999999999</v>
          </cell>
          <cell r="AJ46">
            <v>87.5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249.67442</v>
          </cell>
          <cell r="AV46">
            <v>58.605600000000003</v>
          </cell>
          <cell r="AX46">
            <v>308.28001999999998</v>
          </cell>
          <cell r="AZ46">
            <v>2.3402799999999999</v>
          </cell>
          <cell r="BB46">
            <v>9186.074419999999</v>
          </cell>
          <cell r="BD46">
            <v>1429.9056</v>
          </cell>
          <cell r="BF46">
            <v>10615.980019999999</v>
          </cell>
          <cell r="BH46">
            <v>89.840280000000007</v>
          </cell>
          <cell r="BJ46">
            <v>97.58</v>
          </cell>
          <cell r="BN46">
            <v>97.58</v>
          </cell>
          <cell r="BP46">
            <v>0.25</v>
          </cell>
          <cell r="BR46">
            <v>9283.6544199999989</v>
          </cell>
          <cell r="BT46">
            <v>1429.9056</v>
          </cell>
          <cell r="BV46">
            <v>10713.560019999999</v>
          </cell>
          <cell r="BX46">
            <v>90.090280000000007</v>
          </cell>
          <cell r="CB46">
            <v>60.279220000000002</v>
          </cell>
          <cell r="CD46">
            <v>60.279220000000002</v>
          </cell>
          <cell r="CG46" t="str">
            <v>DEL</v>
          </cell>
          <cell r="CO46" t="str">
            <v>DEL</v>
          </cell>
          <cell r="CP46">
            <v>9343.9336399999993</v>
          </cell>
          <cell r="CR46">
            <v>1429.9056</v>
          </cell>
          <cell r="CT46">
            <v>10773.839239999999</v>
          </cell>
          <cell r="CV46">
            <v>90.090280000000007</v>
          </cell>
        </row>
        <row r="47">
          <cell r="B47" t="str">
            <v>OR</v>
          </cell>
          <cell r="D47" t="str">
            <v>OPERATING ROOM</v>
          </cell>
          <cell r="F47" t="str">
            <v>D24</v>
          </cell>
          <cell r="H47">
            <v>58883644</v>
          </cell>
          <cell r="I47">
            <v>9501744</v>
          </cell>
          <cell r="J47">
            <v>9501744</v>
          </cell>
          <cell r="L47">
            <v>68385388</v>
          </cell>
          <cell r="N47">
            <v>477.3</v>
          </cell>
          <cell r="O47" t="str">
            <v>OR</v>
          </cell>
          <cell r="P47">
            <v>58883.6</v>
          </cell>
          <cell r="R47">
            <v>9501.7000000000007</v>
          </cell>
          <cell r="T47">
            <v>68385.3</v>
          </cell>
          <cell r="AD47">
            <v>58883.6</v>
          </cell>
          <cell r="AF47">
            <v>9501.7000000000007</v>
          </cell>
          <cell r="AH47">
            <v>68385.3</v>
          </cell>
          <cell r="AJ47">
            <v>477.3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2250.1145899999997</v>
          </cell>
          <cell r="AV47">
            <v>414.14624000000003</v>
          </cell>
          <cell r="AX47">
            <v>2664.2608299999997</v>
          </cell>
          <cell r="AZ47">
            <v>21.091059999999995</v>
          </cell>
          <cell r="BB47">
            <v>61133.714589999996</v>
          </cell>
          <cell r="BD47">
            <v>9915.8462400000008</v>
          </cell>
          <cell r="BF47">
            <v>71049.560830000002</v>
          </cell>
          <cell r="BH47">
            <v>498.39105999999998</v>
          </cell>
          <cell r="BJ47">
            <v>243.74</v>
          </cell>
          <cell r="BN47">
            <v>243.74</v>
          </cell>
          <cell r="BP47">
            <v>0.69</v>
          </cell>
          <cell r="BR47">
            <v>61377.454589999994</v>
          </cell>
          <cell r="BT47">
            <v>9915.8462400000008</v>
          </cell>
          <cell r="BV47">
            <v>71293.300829999993</v>
          </cell>
          <cell r="BX47">
            <v>499.08105999999998</v>
          </cell>
          <cell r="CB47">
            <v>333.93409000000003</v>
          </cell>
          <cell r="CD47">
            <v>333.93409000000003</v>
          </cell>
          <cell r="CG47" t="str">
            <v>OR</v>
          </cell>
          <cell r="CO47" t="str">
            <v>OR</v>
          </cell>
          <cell r="CP47">
            <v>61711.388679999996</v>
          </cell>
          <cell r="CR47">
            <v>9915.8462400000008</v>
          </cell>
          <cell r="CT47">
            <v>71627.234920000003</v>
          </cell>
          <cell r="CV47">
            <v>499.08105999999998</v>
          </cell>
        </row>
        <row r="48">
          <cell r="B48" t="str">
            <v>ORC</v>
          </cell>
          <cell r="D48" t="str">
            <v>OPERATING ROOM CLINIC</v>
          </cell>
          <cell r="F48" t="str">
            <v>D24a</v>
          </cell>
          <cell r="H48">
            <v>1658816</v>
          </cell>
          <cell r="J48">
            <v>1617745</v>
          </cell>
          <cell r="L48">
            <v>3276561</v>
          </cell>
          <cell r="N48">
            <v>16.3</v>
          </cell>
          <cell r="O48" t="str">
            <v>ORC</v>
          </cell>
          <cell r="P48">
            <v>1658.8</v>
          </cell>
          <cell r="R48">
            <v>1617.7</v>
          </cell>
          <cell r="T48">
            <v>3276.5</v>
          </cell>
          <cell r="AD48">
            <v>1658.8</v>
          </cell>
          <cell r="AF48">
            <v>1617.7</v>
          </cell>
          <cell r="AH48">
            <v>3276.5</v>
          </cell>
          <cell r="AJ48">
            <v>16.3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60.8962</v>
          </cell>
          <cell r="AV48">
            <v>70.326719999999995</v>
          </cell>
          <cell r="AX48">
            <v>131.22291999999999</v>
          </cell>
          <cell r="AZ48">
            <v>0.57079999999999997</v>
          </cell>
          <cell r="BB48">
            <v>1719.6961999999999</v>
          </cell>
          <cell r="BD48">
            <v>1688.0267200000001</v>
          </cell>
          <cell r="BF48">
            <v>3407.7229200000002</v>
          </cell>
          <cell r="BH48">
            <v>16.870799999999999</v>
          </cell>
          <cell r="BJ48">
            <v>0</v>
          </cell>
          <cell r="BN48">
            <v>0</v>
          </cell>
          <cell r="BP48">
            <v>0</v>
          </cell>
          <cell r="BR48">
            <v>1719.6961999999999</v>
          </cell>
          <cell r="BT48">
            <v>1688.0267200000001</v>
          </cell>
          <cell r="BV48">
            <v>3407.7229200000002</v>
          </cell>
          <cell r="BX48">
            <v>16.870799999999999</v>
          </cell>
          <cell r="CB48">
            <v>11.288220000000001</v>
          </cell>
          <cell r="CD48">
            <v>11.288220000000001</v>
          </cell>
          <cell r="CG48" t="str">
            <v>ORC</v>
          </cell>
          <cell r="CO48" t="str">
            <v>OR</v>
          </cell>
          <cell r="CP48">
            <v>1730.9844199999998</v>
          </cell>
          <cell r="CR48">
            <v>1688.0267200000001</v>
          </cell>
          <cell r="CT48">
            <v>3419.0111399999996</v>
          </cell>
          <cell r="CV48">
            <v>16.870799999999999</v>
          </cell>
        </row>
        <row r="49">
          <cell r="B49" t="str">
            <v>ANS</v>
          </cell>
          <cell r="D49" t="str">
            <v>ANESTHESIOLOGY</v>
          </cell>
          <cell r="F49" t="str">
            <v>D25</v>
          </cell>
          <cell r="H49">
            <v>3907738</v>
          </cell>
          <cell r="J49">
            <v>9147073</v>
          </cell>
          <cell r="L49">
            <v>13054811</v>
          </cell>
          <cell r="N49">
            <v>54.2</v>
          </cell>
          <cell r="O49" t="str">
            <v>ANS</v>
          </cell>
          <cell r="P49">
            <v>3907.7</v>
          </cell>
          <cell r="R49">
            <v>9147.1</v>
          </cell>
          <cell r="T49">
            <v>13054.8</v>
          </cell>
          <cell r="AD49">
            <v>3907.7</v>
          </cell>
          <cell r="AF49">
            <v>9147.1</v>
          </cell>
          <cell r="AH49">
            <v>13054.8</v>
          </cell>
          <cell r="AJ49">
            <v>54.2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100.47873</v>
          </cell>
          <cell r="AV49">
            <v>498.14760000000001</v>
          </cell>
          <cell r="AX49">
            <v>598.62633000000005</v>
          </cell>
          <cell r="AZ49">
            <v>0.94181999999999988</v>
          </cell>
          <cell r="BB49">
            <v>4008.1787299999996</v>
          </cell>
          <cell r="BD49">
            <v>9645.2476000000006</v>
          </cell>
          <cell r="BF49">
            <v>13653.42633</v>
          </cell>
          <cell r="BH49">
            <v>55.141820000000003</v>
          </cell>
          <cell r="BJ49">
            <v>721.93700000000001</v>
          </cell>
          <cell r="BN49">
            <v>721.93700000000001</v>
          </cell>
          <cell r="BP49">
            <v>1.81</v>
          </cell>
          <cell r="BR49">
            <v>4730.1157299999995</v>
          </cell>
          <cell r="BT49">
            <v>9645.2476000000006</v>
          </cell>
          <cell r="BV49">
            <v>14375.36333</v>
          </cell>
          <cell r="BX49">
            <v>56.951820000000005</v>
          </cell>
          <cell r="CB49">
            <v>38.106340000000003</v>
          </cell>
          <cell r="CD49">
            <v>38.106340000000003</v>
          </cell>
          <cell r="CG49" t="str">
            <v>ANS</v>
          </cell>
          <cell r="CO49" t="str">
            <v>ANS</v>
          </cell>
          <cell r="CP49">
            <v>4768.2220699999998</v>
          </cell>
          <cell r="CR49">
            <v>9645.2476000000006</v>
          </cell>
          <cell r="CT49">
            <v>14413.46967</v>
          </cell>
          <cell r="CV49">
            <v>56.951820000000005</v>
          </cell>
        </row>
        <row r="50">
          <cell r="B50" t="str">
            <v>MSS</v>
          </cell>
          <cell r="D50" t="str">
            <v>MEDICAL SUPPLIES SOLD</v>
          </cell>
          <cell r="F50" t="str">
            <v>D26</v>
          </cell>
          <cell r="H50">
            <v>0</v>
          </cell>
          <cell r="J50">
            <v>138652557</v>
          </cell>
          <cell r="L50">
            <v>138652557</v>
          </cell>
          <cell r="N50">
            <v>0</v>
          </cell>
          <cell r="O50" t="str">
            <v>MSS</v>
          </cell>
          <cell r="P50">
            <v>0</v>
          </cell>
          <cell r="R50">
            <v>138652.6</v>
          </cell>
          <cell r="T50">
            <v>138652.6</v>
          </cell>
          <cell r="AD50">
            <v>0</v>
          </cell>
          <cell r="AF50">
            <v>138652.6</v>
          </cell>
          <cell r="AH50">
            <v>138652.6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138652.6</v>
          </cell>
          <cell r="BF50">
            <v>138652.6</v>
          </cell>
          <cell r="BH50">
            <v>0</v>
          </cell>
          <cell r="BJ50">
            <v>0</v>
          </cell>
          <cell r="BN50">
            <v>0</v>
          </cell>
          <cell r="BR50">
            <v>0</v>
          </cell>
          <cell r="BT50">
            <v>138652.6</v>
          </cell>
          <cell r="BV50">
            <v>138652.6</v>
          </cell>
          <cell r="BX50">
            <v>0</v>
          </cell>
          <cell r="CD50">
            <v>0</v>
          </cell>
          <cell r="CG50" t="str">
            <v>MSS</v>
          </cell>
          <cell r="CO50" t="str">
            <v>MSS</v>
          </cell>
          <cell r="CP50">
            <v>0</v>
          </cell>
          <cell r="CR50">
            <v>138652.6</v>
          </cell>
          <cell r="CT50">
            <v>138652.6</v>
          </cell>
          <cell r="CV50">
            <v>0</v>
          </cell>
        </row>
        <row r="51">
          <cell r="B51" t="str">
            <v>CDS</v>
          </cell>
          <cell r="D51" t="str">
            <v>DRUGS SOLD</v>
          </cell>
          <cell r="F51" t="str">
            <v>D27</v>
          </cell>
          <cell r="H51">
            <v>0</v>
          </cell>
          <cell r="J51">
            <v>136158929</v>
          </cell>
          <cell r="L51">
            <v>136158929</v>
          </cell>
          <cell r="N51">
            <v>0</v>
          </cell>
          <cell r="O51" t="str">
            <v>CDS</v>
          </cell>
          <cell r="P51">
            <v>0</v>
          </cell>
          <cell r="R51">
            <v>136158.9</v>
          </cell>
          <cell r="T51">
            <v>136158.9</v>
          </cell>
          <cell r="AD51">
            <v>0</v>
          </cell>
          <cell r="AF51">
            <v>136158.9</v>
          </cell>
          <cell r="AH51">
            <v>136158.9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136158.9</v>
          </cell>
          <cell r="BF51">
            <v>136158.9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136158.9</v>
          </cell>
          <cell r="BV51">
            <v>136158.9</v>
          </cell>
          <cell r="BX51">
            <v>0</v>
          </cell>
          <cell r="CD51">
            <v>0</v>
          </cell>
          <cell r="CG51" t="str">
            <v>CDS</v>
          </cell>
          <cell r="CO51" t="str">
            <v>CDS</v>
          </cell>
          <cell r="CP51">
            <v>0</v>
          </cell>
          <cell r="CR51">
            <v>136158.9</v>
          </cell>
          <cell r="CT51">
            <v>136158.9</v>
          </cell>
          <cell r="CV51">
            <v>0</v>
          </cell>
        </row>
        <row r="52">
          <cell r="B52" t="str">
            <v>LAB</v>
          </cell>
          <cell r="D52" t="str">
            <v>LABORATORY SERVICES</v>
          </cell>
          <cell r="F52" t="str">
            <v>D28</v>
          </cell>
          <cell r="H52">
            <v>31781981</v>
          </cell>
          <cell r="J52">
            <v>42869114</v>
          </cell>
          <cell r="L52">
            <v>74651095</v>
          </cell>
          <cell r="N52">
            <v>478.5</v>
          </cell>
          <cell r="O52" t="str">
            <v>LAB</v>
          </cell>
          <cell r="P52">
            <v>31782</v>
          </cell>
          <cell r="R52">
            <v>42869.1</v>
          </cell>
          <cell r="T52">
            <v>74651.100000000006</v>
          </cell>
          <cell r="AD52">
            <v>31782</v>
          </cell>
          <cell r="AF52">
            <v>42869.1</v>
          </cell>
          <cell r="AH52">
            <v>74651.100000000006</v>
          </cell>
          <cell r="AJ52">
            <v>478.5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1172.2518499999999</v>
          </cell>
          <cell r="AV52">
            <v>1896.8679200000001</v>
          </cell>
          <cell r="AX52">
            <v>3069.1197700000002</v>
          </cell>
          <cell r="AZ52">
            <v>10.9879</v>
          </cell>
          <cell r="BB52">
            <v>32954.251850000001</v>
          </cell>
          <cell r="BD52">
            <v>44765.967919999996</v>
          </cell>
          <cell r="BF52">
            <v>77720.219769999996</v>
          </cell>
          <cell r="BH52">
            <v>489.48790000000002</v>
          </cell>
          <cell r="BJ52">
            <v>1261.106</v>
          </cell>
          <cell r="BN52">
            <v>1261.106</v>
          </cell>
          <cell r="BP52">
            <v>5.36</v>
          </cell>
          <cell r="BR52">
            <v>34215.35785</v>
          </cell>
          <cell r="BT52">
            <v>44765.967919999996</v>
          </cell>
          <cell r="BV52">
            <v>78981.325769999996</v>
          </cell>
          <cell r="BX52">
            <v>494.84790000000004</v>
          </cell>
          <cell r="CB52">
            <v>331.10169000000002</v>
          </cell>
          <cell r="CD52">
            <v>331.10169000000002</v>
          </cell>
          <cell r="CG52" t="str">
            <v>LAB</v>
          </cell>
          <cell r="CO52" t="str">
            <v>LAB</v>
          </cell>
          <cell r="CP52">
            <v>34546.459540000003</v>
          </cell>
          <cell r="CR52">
            <v>44765.967919999996</v>
          </cell>
          <cell r="CT52">
            <v>79312.427460000006</v>
          </cell>
          <cell r="CV52">
            <v>494.84790000000004</v>
          </cell>
        </row>
        <row r="53">
          <cell r="H53" t="str">
            <v>XXXXXXXXX</v>
          </cell>
          <cell r="J53" t="str">
            <v>XXXXXXXXX</v>
          </cell>
          <cell r="L53">
            <v>0</v>
          </cell>
          <cell r="O53">
            <v>0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D53">
            <v>0</v>
          </cell>
          <cell r="CG53">
            <v>0</v>
          </cell>
          <cell r="CO53" t="str">
            <v>BB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</row>
        <row r="54">
          <cell r="B54" t="str">
            <v>EKG</v>
          </cell>
          <cell r="D54" t="str">
            <v>ELECTROCARDIOLOGY</v>
          </cell>
          <cell r="F54" t="str">
            <v>D30</v>
          </cell>
          <cell r="H54">
            <v>2942407</v>
          </cell>
          <cell r="J54">
            <v>1297956</v>
          </cell>
          <cell r="L54">
            <v>4240363</v>
          </cell>
          <cell r="N54">
            <v>40.6</v>
          </cell>
          <cell r="O54" t="str">
            <v>EKG</v>
          </cell>
          <cell r="P54">
            <v>2942.4</v>
          </cell>
          <cell r="R54">
            <v>1298</v>
          </cell>
          <cell r="T54">
            <v>4240.3999999999996</v>
          </cell>
          <cell r="AD54">
            <v>2942.4</v>
          </cell>
          <cell r="AF54">
            <v>1298</v>
          </cell>
          <cell r="AH54">
            <v>4240.3999999999996</v>
          </cell>
          <cell r="AJ54">
            <v>40.6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109.61315999999999</v>
          </cell>
          <cell r="AV54">
            <v>56.652079999999998</v>
          </cell>
          <cell r="AX54">
            <v>166.26524000000001</v>
          </cell>
          <cell r="AZ54">
            <v>1.0274399999999999</v>
          </cell>
          <cell r="BB54">
            <v>3052.01316</v>
          </cell>
          <cell r="BD54">
            <v>1354.6520800000001</v>
          </cell>
          <cell r="BF54">
            <v>4406.6652400000003</v>
          </cell>
          <cell r="BH54">
            <v>41.62744</v>
          </cell>
          <cell r="BJ54">
            <v>61.505000000000003</v>
          </cell>
          <cell r="BN54">
            <v>61.505000000000003</v>
          </cell>
          <cell r="BP54">
            <v>0.41</v>
          </cell>
          <cell r="BR54">
            <v>3113.5181600000001</v>
          </cell>
          <cell r="BT54">
            <v>1354.6520800000001</v>
          </cell>
          <cell r="BV54">
            <v>4468.1702400000004</v>
          </cell>
          <cell r="BX54">
            <v>42.037439999999997</v>
          </cell>
          <cell r="CB54">
            <v>28.12716</v>
          </cell>
          <cell r="CD54">
            <v>28.12716</v>
          </cell>
          <cell r="CG54" t="str">
            <v>EKG</v>
          </cell>
          <cell r="CO54" t="str">
            <v>EKG</v>
          </cell>
          <cell r="CP54">
            <v>3141.6453200000001</v>
          </cell>
          <cell r="CR54">
            <v>1354.6520800000001</v>
          </cell>
          <cell r="CT54">
            <v>4496.2974000000004</v>
          </cell>
          <cell r="CV54">
            <v>42.037439999999997</v>
          </cell>
        </row>
        <row r="55">
          <cell r="B55" t="str">
            <v>IRC</v>
          </cell>
          <cell r="D55" t="str">
            <v>INVASIVE RADIOLOGY/CARDIOVASCULAR</v>
          </cell>
          <cell r="F55" t="str">
            <v>D31</v>
          </cell>
          <cell r="H55">
            <v>12938256</v>
          </cell>
          <cell r="J55">
            <v>6235111</v>
          </cell>
          <cell r="L55">
            <v>19173367</v>
          </cell>
          <cell r="N55">
            <v>113.8</v>
          </cell>
          <cell r="O55" t="str">
            <v>IRC</v>
          </cell>
          <cell r="P55">
            <v>12938.3</v>
          </cell>
          <cell r="R55">
            <v>6235.1</v>
          </cell>
          <cell r="T55">
            <v>19173.400000000001</v>
          </cell>
          <cell r="AD55">
            <v>12938.3</v>
          </cell>
          <cell r="AF55">
            <v>6235.1</v>
          </cell>
          <cell r="AH55">
            <v>19173.400000000001</v>
          </cell>
          <cell r="AJ55">
            <v>113.8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478.03516999999994</v>
          </cell>
          <cell r="AV55">
            <v>330.14488</v>
          </cell>
          <cell r="AX55">
            <v>808.18004999999994</v>
          </cell>
          <cell r="AZ55">
            <v>4.4807799999999993</v>
          </cell>
          <cell r="BB55">
            <v>13416.335169999998</v>
          </cell>
          <cell r="BD55">
            <v>6565.2448800000002</v>
          </cell>
          <cell r="BF55">
            <v>19981.580049999997</v>
          </cell>
          <cell r="BH55">
            <v>118.28077999999999</v>
          </cell>
          <cell r="BJ55">
            <v>499.32799999999997</v>
          </cell>
          <cell r="BN55">
            <v>499.32799999999997</v>
          </cell>
          <cell r="BP55">
            <v>2.0299999999999998</v>
          </cell>
          <cell r="BR55">
            <v>13915.663169999998</v>
          </cell>
          <cell r="BT55">
            <v>6565.2448800000002</v>
          </cell>
          <cell r="BV55">
            <v>20480.908049999998</v>
          </cell>
          <cell r="BX55">
            <v>120.31077999999999</v>
          </cell>
          <cell r="CB55">
            <v>80.499690000000001</v>
          </cell>
          <cell r="CD55">
            <v>80.499690000000001</v>
          </cell>
          <cell r="CG55" t="str">
            <v>IRC</v>
          </cell>
          <cell r="CO55" t="str">
            <v>IRC</v>
          </cell>
          <cell r="CP55">
            <v>13996.162859999999</v>
          </cell>
          <cell r="CR55">
            <v>6565.2448800000002</v>
          </cell>
          <cell r="CT55">
            <v>20561.407739999999</v>
          </cell>
          <cell r="CV55">
            <v>120.31077999999999</v>
          </cell>
        </row>
        <row r="56">
          <cell r="B56" t="str">
            <v>RAD</v>
          </cell>
          <cell r="D56" t="str">
            <v>RADIOLOGY DIAGNOSTIC</v>
          </cell>
          <cell r="F56" t="str">
            <v>D32</v>
          </cell>
          <cell r="H56">
            <v>21291647</v>
          </cell>
          <cell r="J56">
            <v>2963016</v>
          </cell>
          <cell r="L56">
            <v>24254663</v>
          </cell>
          <cell r="N56">
            <v>243.5</v>
          </cell>
          <cell r="O56" t="str">
            <v>RAD</v>
          </cell>
          <cell r="P56">
            <v>21291.599999999999</v>
          </cell>
          <cell r="R56">
            <v>2963</v>
          </cell>
          <cell r="T56">
            <v>24254.6</v>
          </cell>
          <cell r="AD56">
            <v>21291.599999999999</v>
          </cell>
          <cell r="AF56">
            <v>2963</v>
          </cell>
          <cell r="AH56">
            <v>24254.6</v>
          </cell>
          <cell r="AJ56">
            <v>243.5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870.81565999999998</v>
          </cell>
          <cell r="AV56">
            <v>199.25904000000003</v>
          </cell>
          <cell r="AX56">
            <v>1070.0747000000001</v>
          </cell>
          <cell r="AZ56">
            <v>8.1624400000000001</v>
          </cell>
          <cell r="BB56">
            <v>22162.415659999999</v>
          </cell>
          <cell r="BD56">
            <v>3162.2590399999999</v>
          </cell>
          <cell r="BF56">
            <v>25324.6747</v>
          </cell>
          <cell r="BH56">
            <v>251.66244</v>
          </cell>
          <cell r="BJ56">
            <v>214.69800000000001</v>
          </cell>
          <cell r="BN56">
            <v>214.69800000000001</v>
          </cell>
          <cell r="BP56">
            <v>0.46</v>
          </cell>
          <cell r="BR56">
            <v>22377.113659999999</v>
          </cell>
          <cell r="BT56">
            <v>3162.2590399999999</v>
          </cell>
          <cell r="BV56">
            <v>25539.3727</v>
          </cell>
          <cell r="BX56">
            <v>252.12244000000001</v>
          </cell>
          <cell r="CB56">
            <v>168.69460000000001</v>
          </cell>
          <cell r="CD56">
            <v>168.69460000000001</v>
          </cell>
          <cell r="CG56" t="str">
            <v>RAD</v>
          </cell>
          <cell r="CO56" t="str">
            <v>RAD</v>
          </cell>
          <cell r="CP56">
            <v>22545.808259999998</v>
          </cell>
          <cell r="CR56">
            <v>3162.2590399999999</v>
          </cell>
          <cell r="CT56">
            <v>25708.067299999999</v>
          </cell>
          <cell r="CV56">
            <v>252.12244000000001</v>
          </cell>
        </row>
        <row r="57">
          <cell r="B57" t="str">
            <v>CAT</v>
          </cell>
          <cell r="D57" t="str">
            <v>CT SCANNER</v>
          </cell>
          <cell r="F57" t="str">
            <v>D33</v>
          </cell>
          <cell r="H57">
            <v>5977465</v>
          </cell>
          <cell r="J57">
            <v>7625815</v>
          </cell>
          <cell r="L57">
            <v>13603280</v>
          </cell>
          <cell r="N57">
            <v>56.8</v>
          </cell>
          <cell r="O57" t="str">
            <v>CAT</v>
          </cell>
          <cell r="P57">
            <v>5977.5</v>
          </cell>
          <cell r="R57">
            <v>7625.8</v>
          </cell>
          <cell r="T57">
            <v>13603.3</v>
          </cell>
          <cell r="AD57">
            <v>5977.5</v>
          </cell>
          <cell r="AF57">
            <v>7625.8</v>
          </cell>
          <cell r="AH57">
            <v>13603.3</v>
          </cell>
          <cell r="AJ57">
            <v>56.8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167.46454999999997</v>
          </cell>
          <cell r="AV57">
            <v>318.42375999999996</v>
          </cell>
          <cell r="AX57">
            <v>485.88830999999993</v>
          </cell>
          <cell r="AZ57">
            <v>1.5696999999999999</v>
          </cell>
          <cell r="BB57">
            <v>6144.9645499999997</v>
          </cell>
          <cell r="BD57">
            <v>7944.2237599999999</v>
          </cell>
          <cell r="BF57">
            <v>14089.18831</v>
          </cell>
          <cell r="BH57">
            <v>58.369699999999995</v>
          </cell>
          <cell r="BJ57">
            <v>48.332000000000001</v>
          </cell>
          <cell r="BN57">
            <v>48.332000000000001</v>
          </cell>
          <cell r="BP57">
            <v>0.1</v>
          </cell>
          <cell r="BR57">
            <v>6193.29655</v>
          </cell>
          <cell r="BT57">
            <v>7944.2237599999999</v>
          </cell>
          <cell r="BV57">
            <v>14137.52031</v>
          </cell>
          <cell r="BX57">
            <v>58.469699999999996</v>
          </cell>
          <cell r="CB57">
            <v>39.121949999999998</v>
          </cell>
          <cell r="CD57">
            <v>39.121949999999998</v>
          </cell>
          <cell r="CG57" t="str">
            <v>CAT</v>
          </cell>
          <cell r="CO57" t="str">
            <v>CT</v>
          </cell>
          <cell r="CP57">
            <v>6232.4184999999998</v>
          </cell>
          <cell r="CR57">
            <v>7944.2237599999999</v>
          </cell>
          <cell r="CT57">
            <v>14176.642260000001</v>
          </cell>
          <cell r="CV57">
            <v>58.469699999999996</v>
          </cell>
        </row>
        <row r="58">
          <cell r="B58" t="str">
            <v>RAT</v>
          </cell>
          <cell r="D58" t="str">
            <v>RADIOLOGY THERAPEUTIC</v>
          </cell>
          <cell r="F58" t="str">
            <v>D34</v>
          </cell>
          <cell r="H58">
            <v>6028217</v>
          </cell>
          <cell r="J58">
            <v>7289032</v>
          </cell>
          <cell r="L58">
            <v>13317249</v>
          </cell>
          <cell r="N58">
            <v>57.2</v>
          </cell>
          <cell r="O58" t="str">
            <v>RAT</v>
          </cell>
          <cell r="P58">
            <v>6028.2</v>
          </cell>
          <cell r="R58">
            <v>7289</v>
          </cell>
          <cell r="T58">
            <v>13317.2</v>
          </cell>
          <cell r="AD58">
            <v>6028.2</v>
          </cell>
          <cell r="AF58">
            <v>7289</v>
          </cell>
          <cell r="AH58">
            <v>13317.2</v>
          </cell>
          <cell r="AJ58">
            <v>57.2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219.22631999999999</v>
          </cell>
          <cell r="AV58">
            <v>296.93504000000001</v>
          </cell>
          <cell r="AX58">
            <v>516.16136000000006</v>
          </cell>
          <cell r="AZ58">
            <v>2.0548799999999998</v>
          </cell>
          <cell r="BB58">
            <v>6247.4263199999996</v>
          </cell>
          <cell r="BD58">
            <v>7585.9350400000003</v>
          </cell>
          <cell r="BF58">
            <v>13833.361359999999</v>
          </cell>
          <cell r="BH58">
            <v>59.25488</v>
          </cell>
          <cell r="BJ58">
            <v>257.09800000000001</v>
          </cell>
          <cell r="BN58">
            <v>257.09800000000001</v>
          </cell>
          <cell r="BP58">
            <v>1.22</v>
          </cell>
          <cell r="BR58">
            <v>6504.5243199999995</v>
          </cell>
          <cell r="BT58">
            <v>7585.9350400000003</v>
          </cell>
          <cell r="BV58">
            <v>14090.459360000001</v>
          </cell>
          <cell r="BX58">
            <v>60.474879999999999</v>
          </cell>
          <cell r="CB58">
            <v>40.463619999999999</v>
          </cell>
          <cell r="CD58">
            <v>40.463619999999999</v>
          </cell>
          <cell r="CG58" t="str">
            <v>RAT</v>
          </cell>
          <cell r="CO58" t="str">
            <v>RAT</v>
          </cell>
          <cell r="CP58">
            <v>6544.98794</v>
          </cell>
          <cell r="CR58">
            <v>7585.9350400000003</v>
          </cell>
          <cell r="CT58">
            <v>14130.922979999999</v>
          </cell>
          <cell r="CV58">
            <v>60.474879999999999</v>
          </cell>
        </row>
        <row r="59">
          <cell r="B59" t="str">
            <v>NUC</v>
          </cell>
          <cell r="D59" t="str">
            <v>NUCLEAR MEDICINE</v>
          </cell>
          <cell r="F59" t="str">
            <v>D35</v>
          </cell>
          <cell r="H59">
            <v>2283127</v>
          </cell>
          <cell r="J59">
            <v>5942814</v>
          </cell>
          <cell r="L59">
            <v>8225941</v>
          </cell>
          <cell r="N59">
            <v>19.8</v>
          </cell>
          <cell r="O59" t="str">
            <v>NUC</v>
          </cell>
          <cell r="P59">
            <v>2283.1</v>
          </cell>
          <cell r="R59">
            <v>5942.8</v>
          </cell>
          <cell r="T59">
            <v>8225.9</v>
          </cell>
          <cell r="AD59">
            <v>2283.1</v>
          </cell>
          <cell r="AF59">
            <v>5942.8</v>
          </cell>
          <cell r="AH59">
            <v>8225.9</v>
          </cell>
          <cell r="AJ59">
            <v>19.8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73.075439999999986</v>
          </cell>
          <cell r="AV59">
            <v>255.91112000000001</v>
          </cell>
          <cell r="AX59">
            <v>328.98656</v>
          </cell>
          <cell r="AZ59">
            <v>0.6849599999999999</v>
          </cell>
          <cell r="BB59">
            <v>2356.17544</v>
          </cell>
          <cell r="BD59">
            <v>6198.7111199999999</v>
          </cell>
          <cell r="BF59">
            <v>8554.886559999999</v>
          </cell>
          <cell r="BH59">
            <v>20.484960000000001</v>
          </cell>
          <cell r="BJ59">
            <v>48.332000000000001</v>
          </cell>
          <cell r="BN59">
            <v>48.332000000000001</v>
          </cell>
          <cell r="BP59">
            <v>0.1</v>
          </cell>
          <cell r="BR59">
            <v>2404.5074399999999</v>
          </cell>
          <cell r="BT59">
            <v>6198.7111199999999</v>
          </cell>
          <cell r="BV59">
            <v>8603.2185599999993</v>
          </cell>
          <cell r="BX59">
            <v>20.584960000000002</v>
          </cell>
          <cell r="CB59">
            <v>13.773350000000001</v>
          </cell>
          <cell r="CD59">
            <v>13.773350000000001</v>
          </cell>
          <cell r="CG59" t="str">
            <v>NUC</v>
          </cell>
          <cell r="CO59" t="str">
            <v>NUC</v>
          </cell>
          <cell r="CP59">
            <v>2418.2807899999998</v>
          </cell>
          <cell r="CR59">
            <v>6198.7111199999999</v>
          </cell>
          <cell r="CT59">
            <v>8616.9919100000006</v>
          </cell>
          <cell r="CV59">
            <v>20.584960000000002</v>
          </cell>
        </row>
        <row r="60">
          <cell r="B60" t="str">
            <v>RES</v>
          </cell>
          <cell r="D60" t="str">
            <v>RESPIRATORY THERAPY</v>
          </cell>
          <cell r="F60" t="str">
            <v>D36</v>
          </cell>
          <cell r="H60">
            <v>14297639</v>
          </cell>
          <cell r="J60">
            <v>4338907</v>
          </cell>
          <cell r="L60">
            <v>18636546</v>
          </cell>
          <cell r="N60">
            <v>142.30000000000001</v>
          </cell>
          <cell r="O60" t="str">
            <v>RES</v>
          </cell>
          <cell r="P60">
            <v>14297.6</v>
          </cell>
          <cell r="R60">
            <v>4338.8999999999996</v>
          </cell>
          <cell r="T60">
            <v>18636.5</v>
          </cell>
          <cell r="AD60">
            <v>14297.6</v>
          </cell>
          <cell r="AF60">
            <v>4338.8999999999996</v>
          </cell>
          <cell r="AH60">
            <v>18636.5</v>
          </cell>
          <cell r="AJ60">
            <v>142.30000000000001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526.75212999999997</v>
          </cell>
          <cell r="AV60">
            <v>191.44496000000001</v>
          </cell>
          <cell r="AX60">
            <v>718.19709</v>
          </cell>
          <cell r="AZ60">
            <v>4.9374199999999995</v>
          </cell>
          <cell r="BB60">
            <v>14824.352130000001</v>
          </cell>
          <cell r="BD60">
            <v>4530.3449599999994</v>
          </cell>
          <cell r="BF60">
            <v>19354.697090000001</v>
          </cell>
          <cell r="BH60">
            <v>147.23742000000001</v>
          </cell>
          <cell r="BJ60">
            <v>24.814</v>
          </cell>
          <cell r="BN60">
            <v>24.814</v>
          </cell>
          <cell r="BP60">
            <v>7.0000000000000007E-2</v>
          </cell>
          <cell r="BR60">
            <v>14849.166130000001</v>
          </cell>
          <cell r="BT60">
            <v>4530.3449599999994</v>
          </cell>
          <cell r="BV60">
            <v>19379.51109</v>
          </cell>
          <cell r="BX60">
            <v>147.30742000000001</v>
          </cell>
          <cell r="CB60">
            <v>98.563090000000003</v>
          </cell>
          <cell r="CD60">
            <v>98.563090000000003</v>
          </cell>
          <cell r="CG60" t="str">
            <v>RES</v>
          </cell>
          <cell r="CO60" t="str">
            <v>RES</v>
          </cell>
          <cell r="CP60">
            <v>14947.729220000001</v>
          </cell>
          <cell r="CR60">
            <v>4530.3449599999994</v>
          </cell>
          <cell r="CT60">
            <v>19478.07418</v>
          </cell>
          <cell r="CV60">
            <v>147.30742000000001</v>
          </cell>
        </row>
        <row r="61">
          <cell r="B61" t="str">
            <v>PUL</v>
          </cell>
          <cell r="D61" t="str">
            <v>PULMONARY FUNCTION</v>
          </cell>
          <cell r="F61" t="str">
            <v>D37</v>
          </cell>
          <cell r="H61">
            <v>328590</v>
          </cell>
          <cell r="J61">
            <v>582068</v>
          </cell>
          <cell r="L61">
            <v>910658</v>
          </cell>
          <cell r="N61">
            <v>3.9</v>
          </cell>
          <cell r="O61" t="str">
            <v>PUL</v>
          </cell>
          <cell r="P61">
            <v>328.6</v>
          </cell>
          <cell r="R61">
            <v>582.1</v>
          </cell>
          <cell r="T61">
            <v>910.7</v>
          </cell>
          <cell r="AD61">
            <v>328.6</v>
          </cell>
          <cell r="AF61">
            <v>582.1</v>
          </cell>
          <cell r="AH61">
            <v>910.7</v>
          </cell>
          <cell r="AJ61">
            <v>3.9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12.17924</v>
          </cell>
          <cell r="AV61">
            <v>27.34928</v>
          </cell>
          <cell r="AX61">
            <v>39.52852</v>
          </cell>
          <cell r="AZ61">
            <v>0.11416</v>
          </cell>
          <cell r="BB61">
            <v>340.77924000000002</v>
          </cell>
          <cell r="BD61">
            <v>609.44928000000004</v>
          </cell>
          <cell r="BF61">
            <v>950.22852000000012</v>
          </cell>
          <cell r="BH61">
            <v>4.0141599999999995</v>
          </cell>
          <cell r="BJ61">
            <v>24.3</v>
          </cell>
          <cell r="BN61">
            <v>24.3</v>
          </cell>
          <cell r="BP61">
            <v>0.08</v>
          </cell>
          <cell r="BR61">
            <v>365.07924000000003</v>
          </cell>
          <cell r="BT61">
            <v>609.44928000000004</v>
          </cell>
          <cell r="BV61">
            <v>974.52852000000007</v>
          </cell>
          <cell r="BX61">
            <v>4.0941599999999996</v>
          </cell>
          <cell r="CB61">
            <v>2.7393900000000002</v>
          </cell>
          <cell r="CD61">
            <v>2.7393900000000002</v>
          </cell>
          <cell r="CG61" t="str">
            <v>PUL</v>
          </cell>
          <cell r="CO61" t="str">
            <v>PUL</v>
          </cell>
          <cell r="CP61">
            <v>367.81863000000004</v>
          </cell>
          <cell r="CR61">
            <v>609.44928000000004</v>
          </cell>
          <cell r="CT61">
            <v>977.26791000000003</v>
          </cell>
          <cell r="CV61">
            <v>4.0941599999999996</v>
          </cell>
        </row>
        <row r="62">
          <cell r="B62" t="str">
            <v>EEG</v>
          </cell>
          <cell r="D62" t="str">
            <v>ELECTROENCEPHALOGRAPHY</v>
          </cell>
          <cell r="F62" t="str">
            <v>D38</v>
          </cell>
          <cell r="H62">
            <v>2715228</v>
          </cell>
          <cell r="J62">
            <v>2883672</v>
          </cell>
          <cell r="L62">
            <v>5598900</v>
          </cell>
          <cell r="N62">
            <v>26.9</v>
          </cell>
          <cell r="O62" t="str">
            <v>EEG</v>
          </cell>
          <cell r="P62">
            <v>2715.2</v>
          </cell>
          <cell r="R62">
            <v>2883.7</v>
          </cell>
          <cell r="T62">
            <v>5598.9</v>
          </cell>
          <cell r="AD62">
            <v>2715.2</v>
          </cell>
          <cell r="AF62">
            <v>2883.7</v>
          </cell>
          <cell r="AH62">
            <v>5598.9</v>
          </cell>
          <cell r="AJ62">
            <v>26.9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100.47873</v>
          </cell>
          <cell r="AV62">
            <v>126.97879999999999</v>
          </cell>
          <cell r="AX62">
            <v>227.45752999999999</v>
          </cell>
          <cell r="AZ62">
            <v>0.94181999999999988</v>
          </cell>
          <cell r="BB62">
            <v>2815.6787299999996</v>
          </cell>
          <cell r="BD62">
            <v>3010.6787999999997</v>
          </cell>
          <cell r="BF62">
            <v>5826.3575299999993</v>
          </cell>
          <cell r="BH62">
            <v>27.841819999999998</v>
          </cell>
          <cell r="BJ62">
            <v>166.14600000000002</v>
          </cell>
          <cell r="BN62">
            <v>166.14600000000002</v>
          </cell>
          <cell r="BP62">
            <v>0.71000000000000008</v>
          </cell>
          <cell r="BR62">
            <v>2981.8247299999998</v>
          </cell>
          <cell r="BT62">
            <v>3010.6787999999997</v>
          </cell>
          <cell r="BV62">
            <v>5992.50353</v>
          </cell>
          <cell r="BX62">
            <v>28.551819999999999</v>
          </cell>
          <cell r="CB62">
            <v>19.103960000000001</v>
          </cell>
          <cell r="CD62">
            <v>19.103960000000001</v>
          </cell>
          <cell r="CG62" t="str">
            <v>EEG</v>
          </cell>
          <cell r="CO62" t="str">
            <v>EEG</v>
          </cell>
          <cell r="CP62">
            <v>3000.9286899999997</v>
          </cell>
          <cell r="CR62">
            <v>3010.6787999999997</v>
          </cell>
          <cell r="CT62">
            <v>6011.6074899999994</v>
          </cell>
          <cell r="CV62">
            <v>28.551819999999999</v>
          </cell>
        </row>
        <row r="63">
          <cell r="B63" t="str">
            <v>PTH</v>
          </cell>
          <cell r="D63" t="str">
            <v>PHYSICAL THERAPY</v>
          </cell>
          <cell r="F63" t="str">
            <v>D39</v>
          </cell>
          <cell r="H63">
            <v>8043274</v>
          </cell>
          <cell r="J63">
            <v>1236836</v>
          </cell>
          <cell r="L63">
            <v>9280110</v>
          </cell>
          <cell r="N63">
            <v>73.2</v>
          </cell>
          <cell r="O63" t="str">
            <v>PTH</v>
          </cell>
          <cell r="P63">
            <v>8043.3</v>
          </cell>
          <cell r="R63">
            <v>1236.8</v>
          </cell>
          <cell r="T63">
            <v>9280.1</v>
          </cell>
          <cell r="AD63">
            <v>8043.3</v>
          </cell>
          <cell r="AF63">
            <v>1236.8</v>
          </cell>
          <cell r="AH63">
            <v>9280.1</v>
          </cell>
          <cell r="AJ63">
            <v>73.2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264.89846999999997</v>
          </cell>
          <cell r="AV63">
            <v>35.163359999999997</v>
          </cell>
          <cell r="AX63">
            <v>300.06182999999999</v>
          </cell>
          <cell r="AZ63">
            <v>2.4829799999999995</v>
          </cell>
          <cell r="BB63">
            <v>8308.1984699999994</v>
          </cell>
          <cell r="BD63">
            <v>1271.96336</v>
          </cell>
          <cell r="BF63">
            <v>9580.1618299999991</v>
          </cell>
          <cell r="BH63">
            <v>75.682980000000001</v>
          </cell>
          <cell r="BJ63">
            <v>31.298999999999999</v>
          </cell>
          <cell r="BN63">
            <v>31.298999999999999</v>
          </cell>
          <cell r="BP63">
            <v>0.06</v>
          </cell>
          <cell r="BR63">
            <v>8339.4974700000002</v>
          </cell>
          <cell r="BT63">
            <v>1271.96336</v>
          </cell>
          <cell r="BV63">
            <v>9611.46083</v>
          </cell>
          <cell r="BX63">
            <v>75.742980000000003</v>
          </cell>
          <cell r="CB63">
            <v>50.679470000000002</v>
          </cell>
          <cell r="CD63">
            <v>50.679470000000002</v>
          </cell>
          <cell r="CG63" t="str">
            <v>PTH</v>
          </cell>
          <cell r="CO63" t="str">
            <v>PTH</v>
          </cell>
          <cell r="CP63">
            <v>8390.1769399999994</v>
          </cell>
          <cell r="CR63">
            <v>1271.96336</v>
          </cell>
          <cell r="CT63">
            <v>9662.1402999999991</v>
          </cell>
          <cell r="CV63">
            <v>75.742980000000003</v>
          </cell>
        </row>
        <row r="64">
          <cell r="B64" t="str">
            <v>OTH</v>
          </cell>
          <cell r="D64" t="str">
            <v>OCCUPATIONAL THERAPY</v>
          </cell>
          <cell r="F64" t="str">
            <v>D40</v>
          </cell>
          <cell r="H64">
            <v>3682315</v>
          </cell>
          <cell r="I64">
            <v>46369</v>
          </cell>
          <cell r="J64">
            <v>46369</v>
          </cell>
          <cell r="L64">
            <v>3728684</v>
          </cell>
          <cell r="N64">
            <v>49.8</v>
          </cell>
          <cell r="O64" t="str">
            <v>OTH</v>
          </cell>
          <cell r="P64">
            <v>3682.3</v>
          </cell>
          <cell r="R64">
            <v>46.4</v>
          </cell>
          <cell r="T64">
            <v>3728.7000000000003</v>
          </cell>
          <cell r="AD64">
            <v>3682.3</v>
          </cell>
          <cell r="AF64">
            <v>46.4</v>
          </cell>
          <cell r="AH64">
            <v>3728.7000000000003</v>
          </cell>
          <cell r="AJ64">
            <v>49.8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179.64379</v>
          </cell>
          <cell r="AV64">
            <v>27.34928</v>
          </cell>
          <cell r="AX64">
            <v>206.99306999999999</v>
          </cell>
          <cell r="AZ64">
            <v>1.6838599999999999</v>
          </cell>
          <cell r="BB64">
            <v>3861.9437900000003</v>
          </cell>
          <cell r="BD64">
            <v>73.749279999999999</v>
          </cell>
          <cell r="BF64">
            <v>3935.6930700000003</v>
          </cell>
          <cell r="BH64">
            <v>51.48386</v>
          </cell>
          <cell r="BJ64">
            <v>17.388000000000002</v>
          </cell>
          <cell r="BN64">
            <v>17.388000000000002</v>
          </cell>
          <cell r="BP64">
            <v>0.03</v>
          </cell>
          <cell r="BR64">
            <v>3879.3317900000002</v>
          </cell>
          <cell r="BT64">
            <v>73.749279999999999</v>
          </cell>
          <cell r="BV64">
            <v>3953.0810700000002</v>
          </cell>
          <cell r="BX64">
            <v>51.513860000000001</v>
          </cell>
          <cell r="CB64">
            <v>34.467820000000003</v>
          </cell>
          <cell r="CD64">
            <v>34.467820000000003</v>
          </cell>
          <cell r="CG64" t="str">
            <v>OTH</v>
          </cell>
          <cell r="CO64" t="str">
            <v>OTH</v>
          </cell>
          <cell r="CP64">
            <v>3913.79961</v>
          </cell>
          <cell r="CR64">
            <v>73.749279999999999</v>
          </cell>
          <cell r="CT64">
            <v>3987.54889</v>
          </cell>
          <cell r="CV64">
            <v>51.513860000000001</v>
          </cell>
        </row>
        <row r="65">
          <cell r="B65" t="str">
            <v>STH</v>
          </cell>
          <cell r="D65" t="str">
            <v>SPEECH LANGUAGE PATHOLOGY</v>
          </cell>
          <cell r="F65" t="str">
            <v>D41</v>
          </cell>
          <cell r="H65">
            <v>1825691</v>
          </cell>
          <cell r="J65">
            <v>2073695</v>
          </cell>
          <cell r="L65">
            <v>3899386</v>
          </cell>
          <cell r="N65">
            <v>15.9</v>
          </cell>
          <cell r="O65" t="str">
            <v>STH</v>
          </cell>
          <cell r="P65">
            <v>1825.7</v>
          </cell>
          <cell r="R65">
            <v>2073.6999999999998</v>
          </cell>
          <cell r="T65">
            <v>3899.3999999999996</v>
          </cell>
          <cell r="AD65">
            <v>1825.7</v>
          </cell>
          <cell r="AF65">
            <v>2073.6999999999998</v>
          </cell>
          <cell r="AH65">
            <v>3899.3999999999996</v>
          </cell>
          <cell r="AJ65">
            <v>15.9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54.806579999999997</v>
          </cell>
          <cell r="AV65">
            <v>84.001360000000005</v>
          </cell>
          <cell r="AX65">
            <v>138.80794</v>
          </cell>
          <cell r="AZ65">
            <v>0.51371999999999995</v>
          </cell>
          <cell r="BB65">
            <v>1880.50658</v>
          </cell>
          <cell r="BD65">
            <v>2157.70136</v>
          </cell>
          <cell r="BF65">
            <v>4038.2079400000002</v>
          </cell>
          <cell r="BH65">
            <v>16.413720000000001</v>
          </cell>
          <cell r="BJ65">
            <v>51.673999999999999</v>
          </cell>
          <cell r="BN65">
            <v>51.673999999999999</v>
          </cell>
          <cell r="BP65">
            <v>0.14000000000000001</v>
          </cell>
          <cell r="BR65">
            <v>1932.18058</v>
          </cell>
          <cell r="BT65">
            <v>2157.70136</v>
          </cell>
          <cell r="BV65">
            <v>4089.8819400000002</v>
          </cell>
          <cell r="BX65">
            <v>16.553720000000002</v>
          </cell>
          <cell r="CB65">
            <v>11.07606</v>
          </cell>
          <cell r="CD65">
            <v>11.07606</v>
          </cell>
          <cell r="CG65" t="str">
            <v>STH</v>
          </cell>
          <cell r="CO65" t="str">
            <v>STH</v>
          </cell>
          <cell r="CP65">
            <v>1943.2566400000001</v>
          </cell>
          <cell r="CR65">
            <v>2157.70136</v>
          </cell>
          <cell r="CT65">
            <v>4100.9580000000005</v>
          </cell>
          <cell r="CV65">
            <v>16.553720000000002</v>
          </cell>
        </row>
        <row r="66">
          <cell r="B66" t="str">
            <v>REC</v>
          </cell>
          <cell r="D66" t="str">
            <v>RECREATIONAL THERAPY</v>
          </cell>
          <cell r="F66" t="str">
            <v>D42</v>
          </cell>
          <cell r="H66">
            <v>0</v>
          </cell>
          <cell r="L66">
            <v>0</v>
          </cell>
          <cell r="N66">
            <v>0</v>
          </cell>
          <cell r="O66" t="str">
            <v>REC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REC</v>
          </cell>
          <cell r="CO66" t="str">
            <v>REC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AUD</v>
          </cell>
          <cell r="D67" t="str">
            <v>AUDIOLOGY</v>
          </cell>
          <cell r="F67" t="str">
            <v>D43</v>
          </cell>
          <cell r="H67">
            <v>0</v>
          </cell>
          <cell r="J67">
            <v>730367</v>
          </cell>
          <cell r="L67">
            <v>730367</v>
          </cell>
          <cell r="N67">
            <v>0</v>
          </cell>
          <cell r="O67" t="str">
            <v>AUD</v>
          </cell>
          <cell r="P67">
            <v>0</v>
          </cell>
          <cell r="R67">
            <v>730.4</v>
          </cell>
          <cell r="T67">
            <v>730.4</v>
          </cell>
          <cell r="AD67">
            <v>0</v>
          </cell>
          <cell r="AF67">
            <v>730.4</v>
          </cell>
          <cell r="AH67">
            <v>730.4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730.4</v>
          </cell>
          <cell r="BF67">
            <v>730.4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730.4</v>
          </cell>
          <cell r="BV67">
            <v>730.4</v>
          </cell>
          <cell r="BX67">
            <v>0</v>
          </cell>
          <cell r="CB67">
            <v>0</v>
          </cell>
          <cell r="CD67">
            <v>0</v>
          </cell>
          <cell r="CG67" t="str">
            <v>AUD</v>
          </cell>
          <cell r="CO67" t="str">
            <v>AUD</v>
          </cell>
          <cell r="CP67">
            <v>0</v>
          </cell>
          <cell r="CR67">
            <v>730.4</v>
          </cell>
          <cell r="CT67">
            <v>730.4</v>
          </cell>
          <cell r="CV67">
            <v>0</v>
          </cell>
        </row>
        <row r="68">
          <cell r="B68" t="str">
            <v>OPM</v>
          </cell>
          <cell r="D68" t="str">
            <v>OTHER PHYSICAL MEDICINE</v>
          </cell>
          <cell r="F68" t="str">
            <v>D44</v>
          </cell>
          <cell r="H68">
            <v>0</v>
          </cell>
          <cell r="L68">
            <v>0</v>
          </cell>
          <cell r="N68">
            <v>0</v>
          </cell>
          <cell r="O68" t="str">
            <v>OPM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OPM</v>
          </cell>
          <cell r="CO68" t="str">
            <v>OPM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RDL</v>
          </cell>
          <cell r="D69" t="str">
            <v>RENAL DIALYSIS</v>
          </cell>
          <cell r="F69" t="str">
            <v>D45</v>
          </cell>
          <cell r="H69">
            <v>16233</v>
          </cell>
          <cell r="J69">
            <v>3430280</v>
          </cell>
          <cell r="L69">
            <v>3446513</v>
          </cell>
          <cell r="N69">
            <v>1</v>
          </cell>
          <cell r="O69" t="str">
            <v>RDL</v>
          </cell>
          <cell r="P69">
            <v>16.2</v>
          </cell>
          <cell r="R69">
            <v>3430.3</v>
          </cell>
          <cell r="T69">
            <v>3446.5</v>
          </cell>
          <cell r="AD69">
            <v>16.2</v>
          </cell>
          <cell r="AF69">
            <v>3430.3</v>
          </cell>
          <cell r="AH69">
            <v>3446.5</v>
          </cell>
          <cell r="AJ69">
            <v>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31.256320000000002</v>
          </cell>
          <cell r="AX69">
            <v>31.256320000000002</v>
          </cell>
          <cell r="AZ69">
            <v>0</v>
          </cell>
          <cell r="BB69">
            <v>16.2</v>
          </cell>
          <cell r="BD69">
            <v>3461.5563200000001</v>
          </cell>
          <cell r="BF69">
            <v>3477.75632</v>
          </cell>
          <cell r="BH69">
            <v>1</v>
          </cell>
          <cell r="BJ69">
            <v>0</v>
          </cell>
          <cell r="BN69">
            <v>0</v>
          </cell>
          <cell r="BP69">
            <v>0</v>
          </cell>
          <cell r="BR69">
            <v>16.2</v>
          </cell>
          <cell r="BT69">
            <v>3461.5563200000001</v>
          </cell>
          <cell r="BV69">
            <v>3477.75632</v>
          </cell>
          <cell r="BX69">
            <v>1</v>
          </cell>
          <cell r="CB69">
            <v>0.66910000000000003</v>
          </cell>
          <cell r="CD69">
            <v>0.66910000000000003</v>
          </cell>
          <cell r="CG69" t="str">
            <v>RDL</v>
          </cell>
          <cell r="CO69" t="str">
            <v>RDL</v>
          </cell>
          <cell r="CP69">
            <v>16.8691</v>
          </cell>
          <cell r="CR69">
            <v>3461.5563200000001</v>
          </cell>
          <cell r="CT69">
            <v>3478.42542</v>
          </cell>
          <cell r="CV69">
            <v>1</v>
          </cell>
        </row>
        <row r="70">
          <cell r="B70" t="str">
            <v>OA</v>
          </cell>
          <cell r="D70" t="str">
            <v>ORGAN ACQUISITION</v>
          </cell>
          <cell r="F70" t="str">
            <v>D46</v>
          </cell>
          <cell r="H70">
            <v>0</v>
          </cell>
          <cell r="J70">
            <v>29092723</v>
          </cell>
          <cell r="L70">
            <v>29092723</v>
          </cell>
          <cell r="N70">
            <v>0</v>
          </cell>
          <cell r="O70" t="str">
            <v>OA</v>
          </cell>
          <cell r="P70">
            <v>0</v>
          </cell>
          <cell r="R70">
            <v>29092.7</v>
          </cell>
          <cell r="T70">
            <v>29092.7</v>
          </cell>
          <cell r="AD70">
            <v>0</v>
          </cell>
          <cell r="AF70">
            <v>29092.7</v>
          </cell>
          <cell r="AH70">
            <v>29092.7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1279.5556000000001</v>
          </cell>
          <cell r="AX70">
            <v>1279.5556000000001</v>
          </cell>
          <cell r="AZ70">
            <v>0</v>
          </cell>
          <cell r="BB70">
            <v>0</v>
          </cell>
          <cell r="BD70">
            <v>30372.2556</v>
          </cell>
          <cell r="BF70">
            <v>30372.2556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30372.2556</v>
          </cell>
          <cell r="BV70">
            <v>30372.2556</v>
          </cell>
          <cell r="BX70">
            <v>0</v>
          </cell>
          <cell r="CB70">
            <v>0</v>
          </cell>
          <cell r="CD70">
            <v>0</v>
          </cell>
          <cell r="CG70" t="str">
            <v>OA</v>
          </cell>
          <cell r="CO70" t="str">
            <v>OA</v>
          </cell>
          <cell r="CP70">
            <v>0</v>
          </cell>
          <cell r="CR70">
            <v>30372.2556</v>
          </cell>
          <cell r="CT70">
            <v>30372.2556</v>
          </cell>
          <cell r="CV70">
            <v>0</v>
          </cell>
        </row>
        <row r="71">
          <cell r="B71" t="str">
            <v>AOR</v>
          </cell>
          <cell r="D71" t="str">
            <v>AMBULATORY SURGERY SVCS</v>
          </cell>
          <cell r="F71" t="str">
            <v>D47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AOR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AOR</v>
          </cell>
          <cell r="CO71" t="str">
            <v>AOR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LEU</v>
          </cell>
          <cell r="D72" t="str">
            <v>LEUKOPHERESIS</v>
          </cell>
          <cell r="F72" t="str">
            <v>D48</v>
          </cell>
          <cell r="H72">
            <v>3119654</v>
          </cell>
          <cell r="J72">
            <v>12461411</v>
          </cell>
          <cell r="L72">
            <v>15581065</v>
          </cell>
          <cell r="N72">
            <v>28.9</v>
          </cell>
          <cell r="O72" t="str">
            <v>LEU</v>
          </cell>
          <cell r="P72">
            <v>3119.7</v>
          </cell>
          <cell r="R72">
            <v>12461.4</v>
          </cell>
          <cell r="T72">
            <v>15581.099999999999</v>
          </cell>
          <cell r="AD72">
            <v>3119.7</v>
          </cell>
          <cell r="AF72">
            <v>12461.4</v>
          </cell>
          <cell r="AH72">
            <v>15581.099999999999</v>
          </cell>
          <cell r="AJ72">
            <v>28.9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112.65797000000001</v>
          </cell>
          <cell r="AV72">
            <v>529.40391999999997</v>
          </cell>
          <cell r="AX72">
            <v>642.06188999999995</v>
          </cell>
          <cell r="AZ72">
            <v>1.0559799999999999</v>
          </cell>
          <cell r="BB72">
            <v>3232.35797</v>
          </cell>
          <cell r="BD72">
            <v>12990.80392</v>
          </cell>
          <cell r="BF72">
            <v>16223.161889999999</v>
          </cell>
          <cell r="BH72">
            <v>29.955979999999997</v>
          </cell>
          <cell r="BJ72">
            <v>29.759</v>
          </cell>
          <cell r="BN72">
            <v>29.759</v>
          </cell>
          <cell r="BP72">
            <v>0.1</v>
          </cell>
          <cell r="BR72">
            <v>3262.11697</v>
          </cell>
          <cell r="BT72">
            <v>12990.80392</v>
          </cell>
          <cell r="BV72">
            <v>16252.920890000001</v>
          </cell>
          <cell r="BX72">
            <v>30.055979999999998</v>
          </cell>
          <cell r="CB72">
            <v>20.110389999999999</v>
          </cell>
          <cell r="CD72">
            <v>20.110389999999999</v>
          </cell>
          <cell r="CG72" t="str">
            <v>LEU</v>
          </cell>
          <cell r="CO72" t="str">
            <v>LEU</v>
          </cell>
          <cell r="CP72">
            <v>3282.2273599999999</v>
          </cell>
          <cell r="CR72">
            <v>12990.80392</v>
          </cell>
          <cell r="CT72">
            <v>16273.031279999999</v>
          </cell>
          <cell r="CV72">
            <v>30.055979999999998</v>
          </cell>
        </row>
        <row r="73">
          <cell r="B73" t="str">
            <v>HYP</v>
          </cell>
          <cell r="D73" t="str">
            <v>HYPERBARIC CHAMBER</v>
          </cell>
          <cell r="F73" t="str">
            <v>D49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HYP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HYP</v>
          </cell>
          <cell r="CO73" t="str">
            <v>HYP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FSE</v>
          </cell>
          <cell r="D74" t="str">
            <v>FREE STANDING EMERGENCY</v>
          </cell>
          <cell r="F74" t="str">
            <v>D50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FSE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FSE</v>
          </cell>
          <cell r="CO74" t="str">
            <v>FSE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MRI</v>
          </cell>
          <cell r="D75" t="str">
            <v>MAGNETIC RESONANCE IMAGING</v>
          </cell>
          <cell r="F75" t="str">
            <v>D51</v>
          </cell>
          <cell r="H75">
            <v>8352343</v>
          </cell>
          <cell r="J75">
            <v>5869696</v>
          </cell>
          <cell r="L75">
            <v>14222039</v>
          </cell>
          <cell r="N75">
            <v>73</v>
          </cell>
          <cell r="O75" t="str">
            <v>MRI</v>
          </cell>
          <cell r="P75">
            <v>8352.2999999999993</v>
          </cell>
          <cell r="R75">
            <v>5869.7</v>
          </cell>
          <cell r="T75">
            <v>14222</v>
          </cell>
          <cell r="AD75">
            <v>8352.2999999999993</v>
          </cell>
          <cell r="AF75">
            <v>5869.7</v>
          </cell>
          <cell r="AH75">
            <v>14222</v>
          </cell>
          <cell r="AJ75">
            <v>73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289.25694999999996</v>
          </cell>
          <cell r="AV75">
            <v>253.95759999999999</v>
          </cell>
          <cell r="AX75">
            <v>543.21454999999992</v>
          </cell>
          <cell r="AZ75">
            <v>2.7112999999999996</v>
          </cell>
          <cell r="BB75">
            <v>8641.5569499999983</v>
          </cell>
          <cell r="BD75">
            <v>6123.6575999999995</v>
          </cell>
          <cell r="BF75">
            <v>14765.214549999997</v>
          </cell>
          <cell r="BH75">
            <v>75.711299999999994</v>
          </cell>
          <cell r="BJ75">
            <v>196.34100000000001</v>
          </cell>
          <cell r="BN75">
            <v>196.34100000000001</v>
          </cell>
          <cell r="BP75">
            <v>0.26</v>
          </cell>
          <cell r="BR75">
            <v>8837.8979499999987</v>
          </cell>
          <cell r="BT75">
            <v>6123.6575999999995</v>
          </cell>
          <cell r="BV75">
            <v>14961.555549999997</v>
          </cell>
          <cell r="BX75">
            <v>75.971299999999999</v>
          </cell>
          <cell r="CB75">
            <v>50.832239999999999</v>
          </cell>
          <cell r="CD75">
            <v>50.832239999999999</v>
          </cell>
          <cell r="CG75" t="str">
            <v>MRI</v>
          </cell>
          <cell r="CO75" t="str">
            <v>MRI</v>
          </cell>
          <cell r="CP75">
            <v>8888.7301899999984</v>
          </cell>
          <cell r="CR75">
            <v>6123.6575999999995</v>
          </cell>
          <cell r="CT75">
            <v>15012.387789999997</v>
          </cell>
          <cell r="CV75">
            <v>75.971299999999999</v>
          </cell>
        </row>
        <row r="76">
          <cell r="B76" t="str">
            <v>ADD</v>
          </cell>
          <cell r="D76" t="str">
            <v>ADOLESCENT DUAL DIAGNOSED</v>
          </cell>
          <cell r="F76" t="str">
            <v>D52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ADD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ADD</v>
          </cell>
          <cell r="CO76" t="str">
            <v>CNA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LIT</v>
          </cell>
          <cell r="D77" t="str">
            <v>LITHOTRIPSY</v>
          </cell>
          <cell r="F77" t="str">
            <v>D53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LIT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LIT</v>
          </cell>
          <cell r="CO77" t="str">
            <v>LIT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RHB</v>
          </cell>
          <cell r="D78" t="str">
            <v>REHABILITATION</v>
          </cell>
          <cell r="F78" t="str">
            <v>D54</v>
          </cell>
          <cell r="H78">
            <v>3292259</v>
          </cell>
          <cell r="J78">
            <v>579008</v>
          </cell>
          <cell r="L78">
            <v>3871267</v>
          </cell>
          <cell r="N78">
            <v>33.700000000000003</v>
          </cell>
          <cell r="O78" t="str">
            <v>RHB</v>
          </cell>
          <cell r="P78">
            <v>3292.3</v>
          </cell>
          <cell r="R78">
            <v>579</v>
          </cell>
          <cell r="T78">
            <v>3871.3</v>
          </cell>
          <cell r="AD78">
            <v>3292.3</v>
          </cell>
          <cell r="AF78">
            <v>579</v>
          </cell>
          <cell r="AH78">
            <v>3871.3</v>
          </cell>
          <cell r="AJ78">
            <v>33.700000000000003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1120.49008</v>
          </cell>
          <cell r="AV78">
            <v>152.37456</v>
          </cell>
          <cell r="AX78">
            <v>1272.86464</v>
          </cell>
          <cell r="AZ78">
            <v>10.502719999999998</v>
          </cell>
          <cell r="BB78">
            <v>4412.7900800000007</v>
          </cell>
          <cell r="BD78">
            <v>731.37455999999997</v>
          </cell>
          <cell r="BF78">
            <v>5144.1646400000009</v>
          </cell>
          <cell r="BH78">
            <v>44.202719999999999</v>
          </cell>
          <cell r="BJ78">
            <v>40.621000000000002</v>
          </cell>
          <cell r="BN78">
            <v>40.621000000000002</v>
          </cell>
          <cell r="BP78">
            <v>0.11</v>
          </cell>
          <cell r="BR78">
            <v>4453.4110800000008</v>
          </cell>
          <cell r="BT78">
            <v>731.37455999999997</v>
          </cell>
          <cell r="BV78">
            <v>5184.785640000001</v>
          </cell>
          <cell r="BX78">
            <v>44.312719999999999</v>
          </cell>
          <cell r="CB78">
            <v>29.649550000000001</v>
          </cell>
          <cell r="CD78">
            <v>29.649550000000001</v>
          </cell>
          <cell r="CG78" t="str">
            <v>RHB</v>
          </cell>
          <cell r="CO78" t="str">
            <v>RHB</v>
          </cell>
          <cell r="CP78">
            <v>4483.0606300000009</v>
          </cell>
          <cell r="CR78">
            <v>731.37455999999997</v>
          </cell>
          <cell r="CT78">
            <v>5214.4351900000011</v>
          </cell>
          <cell r="CV78">
            <v>44.312719999999999</v>
          </cell>
        </row>
        <row r="79">
          <cell r="B79" t="str">
            <v>OBV</v>
          </cell>
          <cell r="D79" t="str">
            <v>OBSERVATION</v>
          </cell>
          <cell r="F79" t="str">
            <v>D55</v>
          </cell>
          <cell r="H79">
            <v>2085089</v>
          </cell>
          <cell r="J79">
            <v>237360</v>
          </cell>
          <cell r="L79">
            <v>2322449</v>
          </cell>
          <cell r="N79">
            <v>0</v>
          </cell>
          <cell r="O79" t="str">
            <v>OBV</v>
          </cell>
          <cell r="P79">
            <v>2085.1</v>
          </cell>
          <cell r="R79">
            <v>237.4</v>
          </cell>
          <cell r="T79">
            <v>2322.5</v>
          </cell>
          <cell r="AD79">
            <v>2085.1</v>
          </cell>
          <cell r="AF79">
            <v>237.4</v>
          </cell>
          <cell r="AH79">
            <v>2322.5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76.120249999999999</v>
          </cell>
          <cell r="AV79">
            <v>9.7675999999999998</v>
          </cell>
          <cell r="AX79">
            <v>85.88785</v>
          </cell>
          <cell r="AZ79">
            <v>0.71349999999999991</v>
          </cell>
          <cell r="BB79">
            <v>2161.2202499999999</v>
          </cell>
          <cell r="BD79">
            <v>247.16759999999999</v>
          </cell>
          <cell r="BF79">
            <v>2408.3878500000001</v>
          </cell>
          <cell r="BH79">
            <v>0.71349999999999991</v>
          </cell>
          <cell r="BJ79">
            <v>0</v>
          </cell>
          <cell r="BN79">
            <v>0</v>
          </cell>
          <cell r="BR79">
            <v>2161.2202499999999</v>
          </cell>
          <cell r="BT79">
            <v>247.16759999999999</v>
          </cell>
          <cell r="BV79">
            <v>2408.3878500000001</v>
          </cell>
          <cell r="BX79">
            <v>0.71349999999999991</v>
          </cell>
          <cell r="CB79">
            <v>0.47739999999999999</v>
          </cell>
          <cell r="CD79">
            <v>0.47739999999999999</v>
          </cell>
          <cell r="CG79" t="str">
            <v>OBV</v>
          </cell>
          <cell r="CO79" t="str">
            <v>OBV</v>
          </cell>
          <cell r="CP79">
            <v>2161.6976500000001</v>
          </cell>
          <cell r="CR79">
            <v>247.16759999999999</v>
          </cell>
          <cell r="CT79">
            <v>2408.8652499999998</v>
          </cell>
          <cell r="CV79">
            <v>0.71349999999999991</v>
          </cell>
        </row>
        <row r="80">
          <cell r="B80" t="str">
            <v>AMR</v>
          </cell>
          <cell r="D80" t="str">
            <v>AMBULANCE REBUNDLED SVCS</v>
          </cell>
          <cell r="F80" t="str">
            <v>D56</v>
          </cell>
          <cell r="H80">
            <v>0</v>
          </cell>
          <cell r="L80">
            <v>0</v>
          </cell>
          <cell r="N80">
            <v>0</v>
          </cell>
          <cell r="O80" t="str">
            <v>AMR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AMR</v>
          </cell>
          <cell r="CO80" t="str">
            <v>AMR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TMT</v>
          </cell>
          <cell r="D81" t="str">
            <v>TRANSURETHAL MICROWAVE THERMOTHERAPY</v>
          </cell>
          <cell r="F81" t="str">
            <v>D57</v>
          </cell>
          <cell r="H81">
            <v>0</v>
          </cell>
          <cell r="L81">
            <v>0</v>
          </cell>
          <cell r="N81">
            <v>0</v>
          </cell>
          <cell r="O81" t="str">
            <v>TMT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TMT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OCL</v>
          </cell>
          <cell r="D82" t="str">
            <v>ONCOLOGY O/P CLINIC</v>
          </cell>
          <cell r="F82" t="str">
            <v>D58</v>
          </cell>
          <cell r="H82">
            <v>9610880</v>
          </cell>
          <cell r="I82">
            <v>0</v>
          </cell>
          <cell r="J82">
            <v>2793892</v>
          </cell>
          <cell r="L82">
            <v>12404772</v>
          </cell>
          <cell r="N82">
            <v>114.3</v>
          </cell>
          <cell r="O82" t="str">
            <v>OCL</v>
          </cell>
          <cell r="P82">
            <v>9610.9</v>
          </cell>
          <cell r="R82">
            <v>2793.9</v>
          </cell>
          <cell r="T82">
            <v>12404.8</v>
          </cell>
          <cell r="AD82">
            <v>9610.9</v>
          </cell>
          <cell r="AF82">
            <v>2793.9</v>
          </cell>
          <cell r="AH82">
            <v>12404.8</v>
          </cell>
          <cell r="AJ82">
            <v>114.3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331.88428999999996</v>
          </cell>
          <cell r="AV82">
            <v>84.001360000000005</v>
          </cell>
          <cell r="AX82">
            <v>415.88564999999994</v>
          </cell>
          <cell r="AZ82">
            <v>3.1108599999999997</v>
          </cell>
          <cell r="BB82">
            <v>9942.7842899999996</v>
          </cell>
          <cell r="BD82">
            <v>2877.9013600000003</v>
          </cell>
          <cell r="BF82">
            <v>12820.685649999999</v>
          </cell>
          <cell r="BH82">
            <v>117.41086</v>
          </cell>
          <cell r="BJ82">
            <v>108.652</v>
          </cell>
          <cell r="BN82">
            <v>108.652</v>
          </cell>
          <cell r="BR82">
            <v>10051.43629</v>
          </cell>
          <cell r="BT82">
            <v>2877.9013600000003</v>
          </cell>
          <cell r="BV82">
            <v>12929.337649999999</v>
          </cell>
          <cell r="BX82">
            <v>117.41086</v>
          </cell>
          <cell r="CB82">
            <v>78.559359999999998</v>
          </cell>
          <cell r="CD82">
            <v>78.559359999999998</v>
          </cell>
          <cell r="CG82" t="str">
            <v>OCL</v>
          </cell>
          <cell r="CO82" t="str">
            <v>OCL</v>
          </cell>
          <cell r="CP82">
            <v>10129.995649999999</v>
          </cell>
          <cell r="CR82">
            <v>2877.9013600000003</v>
          </cell>
          <cell r="CT82">
            <v>13007.897009999999</v>
          </cell>
          <cell r="CV82">
            <v>117.41086</v>
          </cell>
        </row>
        <row r="83">
          <cell r="B83" t="str">
            <v>TNA</v>
          </cell>
          <cell r="D83" t="str">
            <v>TRANSURETHAL NEEDLE ABLATION</v>
          </cell>
          <cell r="F83" t="str">
            <v>D59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TNA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TNA</v>
          </cell>
          <cell r="CO83" t="str">
            <v>TNA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PAD</v>
          </cell>
          <cell r="D84" t="str">
            <v>PSYCH ADULT</v>
          </cell>
          <cell r="F84" t="str">
            <v>D70</v>
          </cell>
          <cell r="L84">
            <v>0</v>
          </cell>
          <cell r="N84">
            <v>0</v>
          </cell>
          <cell r="O84" t="str">
            <v>PAD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PAD</v>
          </cell>
          <cell r="CO84" t="str">
            <v>PAD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PCD</v>
          </cell>
          <cell r="D85" t="str">
            <v>PSYCH CHILD/ADOLESCENT</v>
          </cell>
          <cell r="F85" t="str">
            <v>D71</v>
          </cell>
          <cell r="L85">
            <v>0</v>
          </cell>
          <cell r="N85">
            <v>0</v>
          </cell>
          <cell r="O85" t="str">
            <v>PCD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PCD</v>
          </cell>
          <cell r="CO85" t="str">
            <v>PCD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PSG</v>
          </cell>
          <cell r="D86" t="str">
            <v>PSYCH GERIATRIC</v>
          </cell>
          <cell r="F86" t="str">
            <v>D73</v>
          </cell>
          <cell r="L86">
            <v>0</v>
          </cell>
          <cell r="N86">
            <v>0</v>
          </cell>
          <cell r="O86" t="str">
            <v>PSG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PSG</v>
          </cell>
          <cell r="CO86" t="str">
            <v>PSG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ITH</v>
          </cell>
          <cell r="D87" t="str">
            <v>INDIVIDUAL THERAPIES</v>
          </cell>
          <cell r="F87" t="str">
            <v>D74</v>
          </cell>
          <cell r="L87">
            <v>0</v>
          </cell>
          <cell r="N87">
            <v>0</v>
          </cell>
          <cell r="O87" t="str">
            <v>ITH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ITH</v>
          </cell>
          <cell r="CO87" t="str">
            <v>ITH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GTH</v>
          </cell>
          <cell r="D88" t="str">
            <v>GROUP THERAPIES</v>
          </cell>
          <cell r="F88" t="str">
            <v>D75</v>
          </cell>
          <cell r="L88">
            <v>0</v>
          </cell>
          <cell r="N88">
            <v>0</v>
          </cell>
          <cell r="O88" t="str">
            <v>GTH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GTH</v>
          </cell>
          <cell r="CO88" t="str">
            <v>GTH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FTH</v>
          </cell>
          <cell r="D89" t="str">
            <v>FAMILY THERAPIES</v>
          </cell>
          <cell r="F89" t="str">
            <v>D76</v>
          </cell>
          <cell r="L89">
            <v>0</v>
          </cell>
          <cell r="N89">
            <v>0</v>
          </cell>
          <cell r="O89" t="str">
            <v>FTH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FTH</v>
          </cell>
          <cell r="CO89" t="str">
            <v>FTH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PST</v>
          </cell>
          <cell r="D90" t="str">
            <v>PSYCHOLOGICAL TESTING</v>
          </cell>
          <cell r="F90" t="str">
            <v>D77</v>
          </cell>
          <cell r="L90">
            <v>0</v>
          </cell>
          <cell r="N90">
            <v>0</v>
          </cell>
          <cell r="O90" t="str">
            <v>PST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PST</v>
          </cell>
          <cell r="CO90" t="str">
            <v>PST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PSE</v>
          </cell>
          <cell r="D91" t="str">
            <v>EDUCATION</v>
          </cell>
          <cell r="F91" t="str">
            <v>D78</v>
          </cell>
          <cell r="L91">
            <v>0</v>
          </cell>
          <cell r="N91">
            <v>0</v>
          </cell>
          <cell r="O91" t="str">
            <v>PSE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PSE</v>
          </cell>
          <cell r="CO91" t="str">
            <v>PSE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OPT</v>
          </cell>
          <cell r="D92" t="str">
            <v>OTHER THERAPIES</v>
          </cell>
          <cell r="F92" t="str">
            <v>D79</v>
          </cell>
          <cell r="L92">
            <v>0</v>
          </cell>
          <cell r="N92">
            <v>0</v>
          </cell>
          <cell r="O92" t="str">
            <v>OPT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OPT</v>
          </cell>
          <cell r="CO92" t="str">
            <v>OPT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ETH</v>
          </cell>
          <cell r="D93" t="str">
            <v>ELECTROCONVULSIVE THERAPY</v>
          </cell>
          <cell r="F93" t="str">
            <v>D80</v>
          </cell>
          <cell r="L93">
            <v>0</v>
          </cell>
          <cell r="N93">
            <v>0</v>
          </cell>
          <cell r="O93" t="str">
            <v>ETH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ETH</v>
          </cell>
          <cell r="CO93" t="str">
            <v>ETH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ATH</v>
          </cell>
          <cell r="D94" t="str">
            <v>ACTIVITY THERAPIES</v>
          </cell>
          <cell r="F94" t="str">
            <v>D81</v>
          </cell>
          <cell r="L94">
            <v>0</v>
          </cell>
          <cell r="N94">
            <v>0</v>
          </cell>
          <cell r="O94" t="str">
            <v>ATH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ATH</v>
          </cell>
          <cell r="CO94" t="str">
            <v>ATH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EDP</v>
          </cell>
          <cell r="D95" t="str">
            <v>DATA PROCESSING</v>
          </cell>
          <cell r="F95" t="str">
            <v>DP1</v>
          </cell>
          <cell r="H95">
            <v>30448054</v>
          </cell>
          <cell r="J95">
            <v>19535187</v>
          </cell>
          <cell r="L95">
            <v>49983241</v>
          </cell>
          <cell r="N95">
            <v>285.39999999999998</v>
          </cell>
          <cell r="O95" t="str">
            <v>EDP</v>
          </cell>
          <cell r="P95">
            <v>30448.1</v>
          </cell>
          <cell r="R95">
            <v>19535.2</v>
          </cell>
          <cell r="T95">
            <v>49983.3</v>
          </cell>
          <cell r="X95">
            <v>0</v>
          </cell>
          <cell r="Z95">
            <v>0</v>
          </cell>
          <cell r="AD95">
            <v>30448.1</v>
          </cell>
          <cell r="AF95">
            <v>19535.2</v>
          </cell>
          <cell r="AH95">
            <v>49983.3</v>
          </cell>
          <cell r="AJ95">
            <v>285.39999999999998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-30445.055189999999</v>
          </cell>
          <cell r="AV95">
            <v>-19535.199999999997</v>
          </cell>
          <cell r="AX95">
            <v>-49980.255189999996</v>
          </cell>
          <cell r="AZ95">
            <v>-285.37145999999996</v>
          </cell>
          <cell r="BB95">
            <v>3.0448099999994156</v>
          </cell>
          <cell r="BD95">
            <v>0</v>
          </cell>
          <cell r="BF95">
            <v>3.0448099999994156</v>
          </cell>
          <cell r="BH95">
            <v>2.8540000000020882E-2</v>
          </cell>
          <cell r="BN95">
            <v>0</v>
          </cell>
          <cell r="BR95">
            <v>3.0448099999994156</v>
          </cell>
          <cell r="BT95">
            <v>0</v>
          </cell>
          <cell r="BV95">
            <v>3.0448099999994156</v>
          </cell>
          <cell r="BX95">
            <v>2.8540000000020882E-2</v>
          </cell>
          <cell r="CD95">
            <v>0</v>
          </cell>
          <cell r="CG95" t="str">
            <v>EDP</v>
          </cell>
          <cell r="CO95" t="str">
            <v>EDP</v>
          </cell>
          <cell r="CP95">
            <v>3.0448099999994156</v>
          </cell>
          <cell r="CR95">
            <v>0</v>
          </cell>
          <cell r="CT95">
            <v>3.0448099999994156</v>
          </cell>
          <cell r="CV95">
            <v>2.8540000000020882E-2</v>
          </cell>
        </row>
        <row r="96">
          <cell r="B96" t="str">
            <v>AMB</v>
          </cell>
          <cell r="D96" t="str">
            <v>AMBULANCE SERVICE</v>
          </cell>
          <cell r="F96" t="str">
            <v>E1</v>
          </cell>
          <cell r="L96">
            <v>0</v>
          </cell>
          <cell r="O96" t="str">
            <v>AMB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N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AMB</v>
          </cell>
          <cell r="CH96">
            <v>0</v>
          </cell>
          <cell r="CJ96">
            <v>0</v>
          </cell>
          <cell r="CL96">
            <v>0</v>
          </cell>
          <cell r="CN96">
            <v>0</v>
          </cell>
          <cell r="CO96" t="str">
            <v>AMB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PAR</v>
          </cell>
          <cell r="D97" t="str">
            <v>PARKING</v>
          </cell>
          <cell r="F97" t="str">
            <v>E2</v>
          </cell>
          <cell r="L97">
            <v>0</v>
          </cell>
          <cell r="O97" t="str">
            <v>PAR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N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D97">
            <v>0</v>
          </cell>
          <cell r="CG97" t="str">
            <v>PAR</v>
          </cell>
          <cell r="CH97">
            <v>0</v>
          </cell>
          <cell r="CJ97">
            <v>0</v>
          </cell>
          <cell r="CL97">
            <v>0</v>
          </cell>
          <cell r="CN97">
            <v>0</v>
          </cell>
          <cell r="CO97" t="str">
            <v>PAR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DPO</v>
          </cell>
          <cell r="D98" t="str">
            <v>DOCTOR PRIVATE OFFICE RENT</v>
          </cell>
          <cell r="F98" t="str">
            <v>E3</v>
          </cell>
          <cell r="L98">
            <v>0</v>
          </cell>
          <cell r="O98" t="str">
            <v>DPO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N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DPO</v>
          </cell>
          <cell r="CH98">
            <v>0</v>
          </cell>
          <cell r="CJ98">
            <v>0</v>
          </cell>
          <cell r="CL98">
            <v>0</v>
          </cell>
          <cell r="CN98">
            <v>0</v>
          </cell>
          <cell r="CO98" t="str">
            <v>DPO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OOR</v>
          </cell>
          <cell r="D99" t="str">
            <v>OFFICE &amp; OTHER RENTALS</v>
          </cell>
          <cell r="F99" t="str">
            <v>E4</v>
          </cell>
          <cell r="L99">
            <v>0</v>
          </cell>
          <cell r="O99" t="str">
            <v>OOR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N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OOR</v>
          </cell>
          <cell r="CH99">
            <v>0</v>
          </cell>
          <cell r="CJ99">
            <v>0</v>
          </cell>
          <cell r="CL99">
            <v>0</v>
          </cell>
          <cell r="CN99">
            <v>0</v>
          </cell>
          <cell r="CO99" t="str">
            <v>OOR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REO</v>
          </cell>
          <cell r="D100" t="str">
            <v>RETAIL OPERATIONS</v>
          </cell>
          <cell r="F100" t="str">
            <v>E5</v>
          </cell>
          <cell r="H100">
            <v>836495</v>
          </cell>
          <cell r="J100">
            <v>98719522</v>
          </cell>
          <cell r="L100">
            <v>99556017</v>
          </cell>
          <cell r="O100" t="str">
            <v>REO</v>
          </cell>
          <cell r="P100">
            <v>836.5</v>
          </cell>
          <cell r="R100">
            <v>98719.5</v>
          </cell>
          <cell r="T100">
            <v>99556</v>
          </cell>
          <cell r="AD100">
            <v>836.5</v>
          </cell>
          <cell r="AF100">
            <v>98719.5</v>
          </cell>
          <cell r="AH100">
            <v>99556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836.5</v>
          </cell>
          <cell r="BD100">
            <v>98719.5</v>
          </cell>
          <cell r="BF100">
            <v>99556</v>
          </cell>
          <cell r="BH100">
            <v>0</v>
          </cell>
          <cell r="BN100">
            <v>0</v>
          </cell>
          <cell r="BR100">
            <v>836.5</v>
          </cell>
          <cell r="BT100">
            <v>98719.5</v>
          </cell>
          <cell r="BV100">
            <v>99556</v>
          </cell>
          <cell r="BX100">
            <v>0</v>
          </cell>
          <cell r="CB100">
            <v>7.4939</v>
          </cell>
          <cell r="CD100">
            <v>7.4939</v>
          </cell>
          <cell r="CG100" t="str">
            <v>REO</v>
          </cell>
          <cell r="CH100">
            <v>541</v>
          </cell>
          <cell r="CJ100">
            <v>5838</v>
          </cell>
          <cell r="CL100">
            <v>6379</v>
          </cell>
          <cell r="CN100">
            <v>11.2</v>
          </cell>
          <cell r="CO100" t="str">
            <v>REO</v>
          </cell>
          <cell r="CP100">
            <v>1384.9938999999999</v>
          </cell>
          <cell r="CR100">
            <v>104557.5</v>
          </cell>
          <cell r="CT100">
            <v>105942.4939</v>
          </cell>
          <cell r="CV100">
            <v>11.2</v>
          </cell>
        </row>
        <row r="101">
          <cell r="B101" t="str">
            <v>PTE</v>
          </cell>
          <cell r="D101" t="str">
            <v>PATIENT TELEPHONE</v>
          </cell>
          <cell r="F101" t="str">
            <v>E6</v>
          </cell>
          <cell r="L101">
            <v>0</v>
          </cell>
          <cell r="O101" t="str">
            <v>PTE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PTE</v>
          </cell>
          <cell r="CH101">
            <v>0</v>
          </cell>
          <cell r="CJ101">
            <v>0</v>
          </cell>
          <cell r="CL101">
            <v>0</v>
          </cell>
          <cell r="CN101">
            <v>0</v>
          </cell>
          <cell r="CO101" t="str">
            <v>PTE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CAF</v>
          </cell>
          <cell r="D102" t="str">
            <v>CAFETERIA</v>
          </cell>
          <cell r="F102" t="str">
            <v>E7</v>
          </cell>
          <cell r="H102">
            <v>914576</v>
          </cell>
          <cell r="J102">
            <v>2376561</v>
          </cell>
          <cell r="L102">
            <v>3291137</v>
          </cell>
          <cell r="N102">
            <v>26.5</v>
          </cell>
          <cell r="O102" t="str">
            <v>CAF</v>
          </cell>
          <cell r="P102">
            <v>914.6</v>
          </cell>
          <cell r="R102">
            <v>2376.6</v>
          </cell>
          <cell r="T102">
            <v>3291.2</v>
          </cell>
          <cell r="AD102">
            <v>914.6</v>
          </cell>
          <cell r="AF102">
            <v>2376.6</v>
          </cell>
          <cell r="AH102">
            <v>3291.2</v>
          </cell>
          <cell r="AJ102">
            <v>26.5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914.6</v>
          </cell>
          <cell r="BD102">
            <v>2376.6</v>
          </cell>
          <cell r="BF102">
            <v>3291.2</v>
          </cell>
          <cell r="BH102">
            <v>26.5</v>
          </cell>
          <cell r="BN102">
            <v>0</v>
          </cell>
          <cell r="BR102">
            <v>914.6</v>
          </cell>
          <cell r="BT102">
            <v>2376.6</v>
          </cell>
          <cell r="BV102">
            <v>3291.2</v>
          </cell>
          <cell r="BX102">
            <v>26.5</v>
          </cell>
          <cell r="CD102">
            <v>0</v>
          </cell>
          <cell r="CG102" t="str">
            <v>CAF</v>
          </cell>
          <cell r="CH102">
            <v>940</v>
          </cell>
          <cell r="CJ102">
            <v>5180</v>
          </cell>
          <cell r="CL102">
            <v>6120</v>
          </cell>
          <cell r="CN102">
            <v>22.400000000000002</v>
          </cell>
          <cell r="CO102" t="str">
            <v>CAF</v>
          </cell>
          <cell r="CP102">
            <v>1854.6</v>
          </cell>
          <cell r="CR102">
            <v>7556.6</v>
          </cell>
          <cell r="CT102">
            <v>9411.2000000000007</v>
          </cell>
          <cell r="CV102">
            <v>48.900000000000006</v>
          </cell>
        </row>
        <row r="103">
          <cell r="B103" t="str">
            <v>DEB</v>
          </cell>
          <cell r="D103" t="str">
            <v>DAY CARE, REC AREAS, ECT.</v>
          </cell>
          <cell r="F103" t="str">
            <v>E8</v>
          </cell>
          <cell r="L103">
            <v>0</v>
          </cell>
          <cell r="O103" t="str">
            <v>DEB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DEB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DEB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HOU</v>
          </cell>
          <cell r="D104" t="str">
            <v>HOUSING</v>
          </cell>
          <cell r="F104" t="str">
            <v>E9</v>
          </cell>
          <cell r="L104">
            <v>0</v>
          </cell>
          <cell r="O104" t="str">
            <v>HOU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HOU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HOU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REG</v>
          </cell>
          <cell r="D105" t="str">
            <v>RESEARCH</v>
          </cell>
          <cell r="F105" t="str">
            <v>F1</v>
          </cell>
          <cell r="H105">
            <v>375882</v>
          </cell>
          <cell r="J105">
            <v>249153</v>
          </cell>
          <cell r="L105">
            <v>625035</v>
          </cell>
          <cell r="N105">
            <v>1.2</v>
          </cell>
          <cell r="O105" t="str">
            <v>REG</v>
          </cell>
          <cell r="P105">
            <v>375.9</v>
          </cell>
          <cell r="R105">
            <v>249.2</v>
          </cell>
          <cell r="T105">
            <v>625.09999999999991</v>
          </cell>
          <cell r="AD105">
            <v>375.9</v>
          </cell>
          <cell r="AF105">
            <v>249.2</v>
          </cell>
          <cell r="AH105">
            <v>625.09999999999991</v>
          </cell>
          <cell r="AJ105">
            <v>1.2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375.9</v>
          </cell>
          <cell r="BD105">
            <v>249.2</v>
          </cell>
          <cell r="BF105">
            <v>625.09999999999991</v>
          </cell>
          <cell r="BH105">
            <v>1.2</v>
          </cell>
          <cell r="BJ105">
            <v>0</v>
          </cell>
          <cell r="BN105">
            <v>0</v>
          </cell>
          <cell r="BP105">
            <v>0</v>
          </cell>
          <cell r="BR105">
            <v>375.9</v>
          </cell>
          <cell r="BT105">
            <v>249.2</v>
          </cell>
          <cell r="BV105">
            <v>625.09999999999991</v>
          </cell>
          <cell r="BX105">
            <v>1.2</v>
          </cell>
          <cell r="CB105">
            <v>2.2749299999999999</v>
          </cell>
          <cell r="CD105">
            <v>2.2749299999999999</v>
          </cell>
          <cell r="CG105" t="str">
            <v>REG</v>
          </cell>
          <cell r="CH105">
            <v>92</v>
          </cell>
          <cell r="CJ105">
            <v>170</v>
          </cell>
          <cell r="CL105">
            <v>262</v>
          </cell>
          <cell r="CN105">
            <v>2.2000000000000002</v>
          </cell>
          <cell r="CO105" t="str">
            <v>REG</v>
          </cell>
          <cell r="CP105">
            <v>470.17492999999996</v>
          </cell>
          <cell r="CR105">
            <v>419.2</v>
          </cell>
          <cell r="CT105">
            <v>889.37492999999995</v>
          </cell>
          <cell r="CV105">
            <v>3.4000000000000004</v>
          </cell>
        </row>
        <row r="106">
          <cell r="B106" t="str">
            <v>RNS</v>
          </cell>
          <cell r="D106" t="str">
            <v>NURSING EDUCATION</v>
          </cell>
          <cell r="F106" t="str">
            <v>F2</v>
          </cell>
          <cell r="H106">
            <v>2851022</v>
          </cell>
          <cell r="J106">
            <v>141193</v>
          </cell>
          <cell r="L106">
            <v>2992215</v>
          </cell>
          <cell r="N106">
            <v>23.4</v>
          </cell>
          <cell r="O106" t="str">
            <v>RNS</v>
          </cell>
          <cell r="P106">
            <v>2851</v>
          </cell>
          <cell r="R106">
            <v>141.19999999999999</v>
          </cell>
          <cell r="T106">
            <v>2992.2</v>
          </cell>
          <cell r="AD106">
            <v>2851</v>
          </cell>
          <cell r="AF106">
            <v>141.19999999999999</v>
          </cell>
          <cell r="AH106">
            <v>2992.2</v>
          </cell>
          <cell r="AJ106">
            <v>23.4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2851</v>
          </cell>
          <cell r="BD106">
            <v>141.19999999999999</v>
          </cell>
          <cell r="BF106">
            <v>2992.2</v>
          </cell>
          <cell r="BH106">
            <v>23.4</v>
          </cell>
          <cell r="BN106">
            <v>0</v>
          </cell>
          <cell r="BR106">
            <v>2851</v>
          </cell>
          <cell r="BT106">
            <v>141.19999999999999</v>
          </cell>
          <cell r="BV106">
            <v>2992.2</v>
          </cell>
          <cell r="BX106">
            <v>23.4</v>
          </cell>
          <cell r="CB106">
            <v>17.262730000000001</v>
          </cell>
          <cell r="CD106">
            <v>17.262730000000001</v>
          </cell>
          <cell r="CG106" t="str">
            <v>RNS</v>
          </cell>
          <cell r="CH106">
            <v>102</v>
          </cell>
          <cell r="CJ106">
            <v>303</v>
          </cell>
          <cell r="CL106">
            <v>405</v>
          </cell>
          <cell r="CN106">
            <v>2.4000000000000004</v>
          </cell>
          <cell r="CO106" t="str">
            <v>RNS</v>
          </cell>
          <cell r="CP106">
            <v>2970.2627299999999</v>
          </cell>
          <cell r="CR106">
            <v>444.2</v>
          </cell>
          <cell r="CT106">
            <v>3414.4627299999997</v>
          </cell>
          <cell r="CV106">
            <v>25.799999999999997</v>
          </cell>
        </row>
        <row r="107">
          <cell r="B107" t="str">
            <v>OHE</v>
          </cell>
          <cell r="D107" t="str">
            <v>OTHER HEALTH PROFESSION EDUC.</v>
          </cell>
          <cell r="F107" t="str">
            <v>F3</v>
          </cell>
          <cell r="H107">
            <v>3032555</v>
          </cell>
          <cell r="J107">
            <v>423348</v>
          </cell>
          <cell r="L107">
            <v>3455903</v>
          </cell>
          <cell r="N107">
            <v>35</v>
          </cell>
          <cell r="O107" t="str">
            <v>OHE</v>
          </cell>
          <cell r="P107">
            <v>3032.6</v>
          </cell>
          <cell r="R107">
            <v>423.3</v>
          </cell>
          <cell r="T107">
            <v>3455.9</v>
          </cell>
          <cell r="AD107">
            <v>3032.6</v>
          </cell>
          <cell r="AF107">
            <v>423.3</v>
          </cell>
          <cell r="AH107">
            <v>3455.9</v>
          </cell>
          <cell r="AJ107">
            <v>35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3032.6</v>
          </cell>
          <cell r="BD107">
            <v>423.3</v>
          </cell>
          <cell r="BF107">
            <v>3455.9</v>
          </cell>
          <cell r="BH107">
            <v>35</v>
          </cell>
          <cell r="BN107">
            <v>0</v>
          </cell>
          <cell r="BR107">
            <v>3032.6</v>
          </cell>
          <cell r="BT107">
            <v>423.3</v>
          </cell>
          <cell r="BV107">
            <v>3455.9</v>
          </cell>
          <cell r="BX107">
            <v>35</v>
          </cell>
          <cell r="CB107">
            <v>25.091170000000002</v>
          </cell>
          <cell r="CD107">
            <v>25.091170000000002</v>
          </cell>
          <cell r="CG107" t="str">
            <v>OHE</v>
          </cell>
          <cell r="CH107">
            <v>104</v>
          </cell>
          <cell r="CJ107">
            <v>324</v>
          </cell>
          <cell r="CL107">
            <v>428</v>
          </cell>
          <cell r="CN107">
            <v>2.5</v>
          </cell>
          <cell r="CO107" t="str">
            <v>OHE</v>
          </cell>
          <cell r="CP107">
            <v>3161.6911700000001</v>
          </cell>
          <cell r="CR107">
            <v>747.3</v>
          </cell>
          <cell r="CT107">
            <v>3908.9911700000002</v>
          </cell>
          <cell r="CV107">
            <v>37.5</v>
          </cell>
        </row>
        <row r="108">
          <cell r="B108" t="str">
            <v>CHE</v>
          </cell>
          <cell r="D108" t="str">
            <v>COMMUNITY HEALTH EDUCATION</v>
          </cell>
          <cell r="F108" t="str">
            <v>F4</v>
          </cell>
          <cell r="L108">
            <v>0</v>
          </cell>
          <cell r="O108" t="str">
            <v>CHE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CHE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CHE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FB1</v>
          </cell>
          <cell r="D109" t="str">
            <v>FRINGE BENEFITS</v>
          </cell>
          <cell r="F109" t="str">
            <v>FB1</v>
          </cell>
          <cell r="H109" t="str">
            <v>XXXXXXXXX</v>
          </cell>
          <cell r="J109" t="str">
            <v>XXXXXXXXX</v>
          </cell>
          <cell r="L109">
            <v>0</v>
          </cell>
          <cell r="N109" t="str">
            <v>XXXXXXXXX</v>
          </cell>
          <cell r="O109" t="str">
            <v>FB1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FB1</v>
          </cell>
          <cell r="CL109">
            <v>0</v>
          </cell>
          <cell r="CO109" t="str">
            <v>FB1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MSV</v>
          </cell>
          <cell r="D110" t="str">
            <v>MEDICAL SERVICES</v>
          </cell>
          <cell r="F110" t="str">
            <v>MS1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MSV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MSV</v>
          </cell>
          <cell r="CL110">
            <v>0</v>
          </cell>
          <cell r="CO110" t="str">
            <v>MSV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P1</v>
          </cell>
          <cell r="D111" t="str">
            <v>HOSPITAL BASED PHYSICIANS</v>
          </cell>
          <cell r="F111" t="str">
            <v>P01</v>
          </cell>
          <cell r="H111">
            <v>64656025</v>
          </cell>
          <cell r="J111" t="str">
            <v>XXXXXXXXX</v>
          </cell>
          <cell r="L111">
            <v>64656025</v>
          </cell>
          <cell r="N111">
            <v>201.65000000000003</v>
          </cell>
          <cell r="O111" t="str">
            <v>P1</v>
          </cell>
          <cell r="P111">
            <v>64656</v>
          </cell>
          <cell r="R111">
            <v>0</v>
          </cell>
          <cell r="T111">
            <v>64656</v>
          </cell>
          <cell r="AD111">
            <v>64656</v>
          </cell>
          <cell r="AF111">
            <v>0</v>
          </cell>
          <cell r="AH111">
            <v>64656</v>
          </cell>
          <cell r="AJ111">
            <v>201.65000000000003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64656</v>
          </cell>
          <cell r="BD111">
            <v>0</v>
          </cell>
          <cell r="BF111">
            <v>64656</v>
          </cell>
          <cell r="BH111">
            <v>201.65000000000003</v>
          </cell>
          <cell r="BJ111">
            <v>-64656.024999999987</v>
          </cell>
          <cell r="BN111">
            <v>-64656.024999999987</v>
          </cell>
          <cell r="BP111">
            <v>-201.65000000000003</v>
          </cell>
          <cell r="BR111">
            <v>-2.4999999986903276E-2</v>
          </cell>
          <cell r="BT111">
            <v>0</v>
          </cell>
          <cell r="BV111">
            <v>-2.4999999986903276E-2</v>
          </cell>
          <cell r="BX111">
            <v>0</v>
          </cell>
          <cell r="CD111">
            <v>0</v>
          </cell>
          <cell r="CG111" t="str">
            <v>P1</v>
          </cell>
          <cell r="CL111">
            <v>0</v>
          </cell>
          <cell r="CO111" t="str">
            <v>P1</v>
          </cell>
          <cell r="CP111">
            <v>-2.4999999986903276E-2</v>
          </cell>
          <cell r="CR111">
            <v>0</v>
          </cell>
          <cell r="CT111">
            <v>-2.4999999986903276E-2</v>
          </cell>
          <cell r="CV111">
            <v>0</v>
          </cell>
        </row>
        <row r="112">
          <cell r="B112" t="str">
            <v>P2</v>
          </cell>
          <cell r="D112" t="str">
            <v>PHYSICIAN PART B SERVICES</v>
          </cell>
          <cell r="F112" t="str">
            <v>P02</v>
          </cell>
          <cell r="H112" t="str">
            <v>XXXXXXXXX</v>
          </cell>
          <cell r="J112" t="str">
            <v>XXXXXXXXX</v>
          </cell>
          <cell r="L112">
            <v>0</v>
          </cell>
          <cell r="N112" t="str">
            <v>XXXXXXXXX</v>
          </cell>
          <cell r="O112" t="str">
            <v>P2</v>
          </cell>
          <cell r="P112">
            <v>0</v>
          </cell>
          <cell r="R112">
            <v>0</v>
          </cell>
          <cell r="T112">
            <v>0</v>
          </cell>
          <cell r="X112">
            <v>0</v>
          </cell>
          <cell r="Z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P2</v>
          </cell>
          <cell r="CL112">
            <v>0</v>
          </cell>
          <cell r="CO112" t="str">
            <v>P2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P3</v>
          </cell>
          <cell r="D113" t="str">
            <v>PHYSICIAN SUPPORT SERVICES</v>
          </cell>
          <cell r="F113" t="str">
            <v>P03</v>
          </cell>
          <cell r="H113">
            <v>31610063</v>
          </cell>
          <cell r="J113" t="str">
            <v>XXXXXXXXX</v>
          </cell>
          <cell r="L113">
            <v>31610063</v>
          </cell>
          <cell r="N113">
            <v>231.56199999999998</v>
          </cell>
          <cell r="O113" t="str">
            <v>P3</v>
          </cell>
          <cell r="P113">
            <v>31610.1</v>
          </cell>
          <cell r="R113">
            <v>0</v>
          </cell>
          <cell r="T113">
            <v>31610.1</v>
          </cell>
          <cell r="AD113">
            <v>31610.1</v>
          </cell>
          <cell r="AF113">
            <v>0</v>
          </cell>
          <cell r="AH113">
            <v>31610.1</v>
          </cell>
          <cell r="AJ113">
            <v>231.56199999999998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31610.1</v>
          </cell>
          <cell r="BD113">
            <v>0</v>
          </cell>
          <cell r="BF113">
            <v>31610.1</v>
          </cell>
          <cell r="BH113">
            <v>231.56199999999998</v>
          </cell>
          <cell r="BN113">
            <v>0</v>
          </cell>
          <cell r="BR113">
            <v>31610.1</v>
          </cell>
          <cell r="BT113">
            <v>0</v>
          </cell>
          <cell r="BV113">
            <v>31610.1</v>
          </cell>
          <cell r="BX113">
            <v>231.56199999999998</v>
          </cell>
          <cell r="CB113">
            <v>154.93766000000002</v>
          </cell>
          <cell r="CD113">
            <v>154.93766000000002</v>
          </cell>
          <cell r="CG113" t="str">
            <v>P3</v>
          </cell>
          <cell r="CL113">
            <v>0</v>
          </cell>
          <cell r="CO113" t="str">
            <v>P3</v>
          </cell>
          <cell r="CP113">
            <v>31765.037659999998</v>
          </cell>
          <cell r="CR113">
            <v>0</v>
          </cell>
          <cell r="CT113">
            <v>31765.037659999998</v>
          </cell>
          <cell r="CV113">
            <v>231.56199999999998</v>
          </cell>
        </row>
        <row r="114">
          <cell r="B114" t="str">
            <v>P4</v>
          </cell>
          <cell r="D114" t="str">
            <v>RESIDENT, INTERN SERVICES</v>
          </cell>
          <cell r="F114" t="str">
            <v>P04</v>
          </cell>
          <cell r="H114">
            <v>0</v>
          </cell>
          <cell r="J114">
            <v>40414797</v>
          </cell>
          <cell r="L114">
            <v>40414797</v>
          </cell>
          <cell r="N114">
            <v>711.4000000000002</v>
          </cell>
          <cell r="O114" t="str">
            <v>P4</v>
          </cell>
          <cell r="P114">
            <v>0</v>
          </cell>
          <cell r="R114">
            <v>40414.800000000003</v>
          </cell>
          <cell r="T114">
            <v>40414.800000000003</v>
          </cell>
          <cell r="AD114">
            <v>0</v>
          </cell>
          <cell r="AF114">
            <v>40414.800000000003</v>
          </cell>
          <cell r="AH114">
            <v>40414.800000000003</v>
          </cell>
          <cell r="AJ114">
            <v>711.4000000000002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40414.800000000003</v>
          </cell>
          <cell r="BF114">
            <v>40414.800000000003</v>
          </cell>
          <cell r="BH114">
            <v>711.4000000000002</v>
          </cell>
          <cell r="BJ114">
            <v>52427.284000000007</v>
          </cell>
          <cell r="BN114">
            <v>52427.284000000007</v>
          </cell>
          <cell r="BP114">
            <v>162.30999999999989</v>
          </cell>
          <cell r="BR114">
            <v>52427.284000000007</v>
          </cell>
          <cell r="BT114">
            <v>40414.800000000003</v>
          </cell>
          <cell r="BV114">
            <v>92842.084000000003</v>
          </cell>
          <cell r="BX114">
            <v>873.71</v>
          </cell>
          <cell r="CB114">
            <v>584.59753000000001</v>
          </cell>
          <cell r="CD114">
            <v>584.59753000000001</v>
          </cell>
          <cell r="CG114" t="str">
            <v>P4</v>
          </cell>
          <cell r="CL114">
            <v>0</v>
          </cell>
          <cell r="CO114" t="str">
            <v>P4</v>
          </cell>
          <cell r="CP114">
            <v>53011.881530000006</v>
          </cell>
          <cell r="CR114">
            <v>40414.800000000003</v>
          </cell>
          <cell r="CT114">
            <v>93426.681530000002</v>
          </cell>
          <cell r="CV114">
            <v>873.71</v>
          </cell>
        </row>
        <row r="115">
          <cell r="B115" t="str">
            <v>P5</v>
          </cell>
          <cell r="D115" t="str">
            <v>RESIDENT, INTERN INELIGIBLE</v>
          </cell>
          <cell r="F115" t="str">
            <v>P05</v>
          </cell>
          <cell r="H115">
            <v>0</v>
          </cell>
          <cell r="J115">
            <v>10208798</v>
          </cell>
          <cell r="L115">
            <v>10208798</v>
          </cell>
          <cell r="N115">
            <v>179.7</v>
          </cell>
          <cell r="O115" t="str">
            <v>P5</v>
          </cell>
          <cell r="P115">
            <v>0</v>
          </cell>
          <cell r="R115">
            <v>10208.799999999999</v>
          </cell>
          <cell r="T115">
            <v>10208.799999999999</v>
          </cell>
          <cell r="AD115">
            <v>0</v>
          </cell>
          <cell r="AF115">
            <v>10208.799999999999</v>
          </cell>
          <cell r="AH115">
            <v>10208.799999999999</v>
          </cell>
          <cell r="AJ115">
            <v>179.7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10208.799999999999</v>
          </cell>
          <cell r="BF115">
            <v>10208.799999999999</v>
          </cell>
          <cell r="BH115">
            <v>179.7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10208.799999999999</v>
          </cell>
          <cell r="BV115">
            <v>10208.799999999999</v>
          </cell>
          <cell r="BX115">
            <v>179.7</v>
          </cell>
          <cell r="CB115">
            <v>120.23689000000002</v>
          </cell>
          <cell r="CD115">
            <v>120.23689000000002</v>
          </cell>
          <cell r="CG115" t="str">
            <v>P5</v>
          </cell>
          <cell r="CL115">
            <v>0</v>
          </cell>
          <cell r="CO115" t="str">
            <v>P4</v>
          </cell>
          <cell r="CP115">
            <v>120.23689000000002</v>
          </cell>
          <cell r="CR115">
            <v>10208.799999999999</v>
          </cell>
          <cell r="CT115">
            <v>10329.036889999999</v>
          </cell>
          <cell r="CV115">
            <v>179.7</v>
          </cell>
        </row>
        <row r="116">
          <cell r="B116" t="str">
            <v>MAL</v>
          </cell>
          <cell r="D116" t="str">
            <v>MALPRACTICE</v>
          </cell>
          <cell r="F116" t="str">
            <v>UAMAL</v>
          </cell>
          <cell r="J116">
            <v>8482341</v>
          </cell>
          <cell r="L116">
            <v>8482341</v>
          </cell>
          <cell r="O116" t="str">
            <v>MAL</v>
          </cell>
          <cell r="P116">
            <v>0</v>
          </cell>
          <cell r="R116">
            <v>8482.2999999999993</v>
          </cell>
          <cell r="T116">
            <v>8482.2999999999993</v>
          </cell>
          <cell r="AD116">
            <v>0</v>
          </cell>
          <cell r="AF116">
            <v>8482.2999999999993</v>
          </cell>
          <cell r="AH116">
            <v>8482.2999999999993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8482.2999999999993</v>
          </cell>
          <cell r="BF116">
            <v>8482.2999999999993</v>
          </cell>
          <cell r="BH116">
            <v>0</v>
          </cell>
          <cell r="BN116">
            <v>0</v>
          </cell>
          <cell r="BR116">
            <v>0</v>
          </cell>
          <cell r="BT116">
            <v>8482.2999999999993</v>
          </cell>
          <cell r="BV116">
            <v>8482.2999999999993</v>
          </cell>
          <cell r="BX116">
            <v>0</v>
          </cell>
          <cell r="CD116">
            <v>0</v>
          </cell>
          <cell r="CG116" t="str">
            <v>MAL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MAL</v>
          </cell>
          <cell r="CP116">
            <v>0</v>
          </cell>
          <cell r="CR116">
            <v>8482.2999999999993</v>
          </cell>
          <cell r="CT116">
            <v>8482.2999999999993</v>
          </cell>
          <cell r="CV116">
            <v>0</v>
          </cell>
        </row>
        <row r="117">
          <cell r="B117" t="str">
            <v>OIN</v>
          </cell>
          <cell r="D117" t="str">
            <v>OTHER INSURANCE</v>
          </cell>
          <cell r="F117" t="str">
            <v>UAOIN</v>
          </cell>
          <cell r="J117">
            <v>1974544</v>
          </cell>
          <cell r="L117">
            <v>1974544</v>
          </cell>
          <cell r="O117" t="str">
            <v>OIN</v>
          </cell>
          <cell r="P117">
            <v>0</v>
          </cell>
          <cell r="R117">
            <v>1974.5</v>
          </cell>
          <cell r="T117">
            <v>1974.5</v>
          </cell>
          <cell r="AD117">
            <v>0</v>
          </cell>
          <cell r="AF117">
            <v>1974.5</v>
          </cell>
          <cell r="AH117">
            <v>1974.5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1974.5</v>
          </cell>
          <cell r="BF117">
            <v>1974.5</v>
          </cell>
          <cell r="BH117">
            <v>0</v>
          </cell>
          <cell r="BN117">
            <v>0</v>
          </cell>
          <cell r="BR117">
            <v>0</v>
          </cell>
          <cell r="BT117">
            <v>1974.5</v>
          </cell>
          <cell r="BV117">
            <v>1974.5</v>
          </cell>
          <cell r="BX117">
            <v>0</v>
          </cell>
          <cell r="CD117">
            <v>0</v>
          </cell>
          <cell r="CG117" t="str">
            <v>OIN</v>
          </cell>
          <cell r="CH117">
            <v>0</v>
          </cell>
          <cell r="CJ117">
            <v>-98</v>
          </cell>
          <cell r="CL117">
            <v>-98</v>
          </cell>
          <cell r="CN117">
            <v>0</v>
          </cell>
          <cell r="CO117" t="str">
            <v>OIN</v>
          </cell>
          <cell r="CP117">
            <v>0</v>
          </cell>
          <cell r="CR117">
            <v>1876.5</v>
          </cell>
          <cell r="CT117">
            <v>1876.5</v>
          </cell>
          <cell r="CV117">
            <v>0</v>
          </cell>
        </row>
        <row r="118">
          <cell r="B118" t="str">
            <v>MCR</v>
          </cell>
          <cell r="D118" t="str">
            <v>MEDICAL CARE REVIEW</v>
          </cell>
          <cell r="F118" t="str">
            <v>UAMCR</v>
          </cell>
          <cell r="H118">
            <v>10401610</v>
          </cell>
          <cell r="J118">
            <v>1634067</v>
          </cell>
          <cell r="L118">
            <v>12035677</v>
          </cell>
          <cell r="N118">
            <v>83.3</v>
          </cell>
          <cell r="O118" t="str">
            <v>MCR</v>
          </cell>
          <cell r="P118">
            <v>10401.6</v>
          </cell>
          <cell r="R118">
            <v>1634.1</v>
          </cell>
          <cell r="T118">
            <v>12035.7</v>
          </cell>
          <cell r="AD118">
            <v>10401.6</v>
          </cell>
          <cell r="AF118">
            <v>1634.1</v>
          </cell>
          <cell r="AH118">
            <v>12035.7</v>
          </cell>
          <cell r="AJ118">
            <v>83.3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10401.6</v>
          </cell>
          <cell r="BD118">
            <v>1634.1</v>
          </cell>
          <cell r="BF118">
            <v>12035.7</v>
          </cell>
          <cell r="BH118">
            <v>83.3</v>
          </cell>
          <cell r="BJ118">
            <v>793.49700000000007</v>
          </cell>
          <cell r="BN118">
            <v>793.49700000000007</v>
          </cell>
          <cell r="BP118">
            <v>2.9</v>
          </cell>
          <cell r="BR118">
            <v>11195.097</v>
          </cell>
          <cell r="BT118">
            <v>1634.1</v>
          </cell>
          <cell r="BV118">
            <v>12829.197</v>
          </cell>
          <cell r="BX118">
            <v>86.2</v>
          </cell>
          <cell r="CD118">
            <v>0</v>
          </cell>
          <cell r="CG118" t="str">
            <v>MCR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MCR</v>
          </cell>
          <cell r="CP118">
            <v>11195.097</v>
          </cell>
          <cell r="CR118">
            <v>1634.1</v>
          </cell>
          <cell r="CT118">
            <v>12829.197</v>
          </cell>
          <cell r="CV118">
            <v>86.2</v>
          </cell>
        </row>
        <row r="119">
          <cell r="B119" t="str">
            <v>DEP</v>
          </cell>
          <cell r="D119" t="str">
            <v>DEPRECIATION</v>
          </cell>
          <cell r="F119" t="str">
            <v>UADEP</v>
          </cell>
          <cell r="J119">
            <v>143893108</v>
          </cell>
          <cell r="L119">
            <v>143893108</v>
          </cell>
          <cell r="O119" t="str">
            <v>DEP</v>
          </cell>
          <cell r="P119">
            <v>0</v>
          </cell>
          <cell r="R119">
            <v>143893.1</v>
          </cell>
          <cell r="T119">
            <v>143893.1</v>
          </cell>
          <cell r="AD119">
            <v>0</v>
          </cell>
          <cell r="AF119">
            <v>143893.1</v>
          </cell>
          <cell r="AH119">
            <v>143893.1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143893.1</v>
          </cell>
          <cell r="BF119">
            <v>143893.1</v>
          </cell>
          <cell r="BH119">
            <v>0</v>
          </cell>
          <cell r="BN119">
            <v>0</v>
          </cell>
          <cell r="BR119">
            <v>0</v>
          </cell>
          <cell r="BT119">
            <v>143893.1</v>
          </cell>
          <cell r="BV119">
            <v>143893.1</v>
          </cell>
          <cell r="BX119">
            <v>0</v>
          </cell>
          <cell r="CD119">
            <v>0</v>
          </cell>
          <cell r="CG119" t="str">
            <v>DEP</v>
          </cell>
          <cell r="CH119">
            <v>0</v>
          </cell>
          <cell r="CJ119">
            <v>-6515</v>
          </cell>
          <cell r="CL119">
            <v>-6515</v>
          </cell>
          <cell r="CN119">
            <v>0</v>
          </cell>
          <cell r="CO119" t="str">
            <v>DEP</v>
          </cell>
          <cell r="CP119">
            <v>0</v>
          </cell>
          <cell r="CR119">
            <v>137378.1</v>
          </cell>
          <cell r="CT119">
            <v>137378.1</v>
          </cell>
          <cell r="CV119">
            <v>0</v>
          </cell>
        </row>
        <row r="120">
          <cell r="B120" t="str">
            <v>LEA</v>
          </cell>
          <cell r="D120" t="str">
            <v>LEASES &amp; RENTALS</v>
          </cell>
          <cell r="F120" t="str">
            <v>UALEASE</v>
          </cell>
          <cell r="J120">
            <v>12189243</v>
          </cell>
          <cell r="L120">
            <v>12189243</v>
          </cell>
          <cell r="O120" t="str">
            <v>LEA</v>
          </cell>
          <cell r="P120">
            <v>0</v>
          </cell>
          <cell r="R120">
            <v>12189.2</v>
          </cell>
          <cell r="T120">
            <v>12189.2</v>
          </cell>
          <cell r="AD120">
            <v>0</v>
          </cell>
          <cell r="AF120">
            <v>12189.2</v>
          </cell>
          <cell r="AH120">
            <v>12189.2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12189.2</v>
          </cell>
          <cell r="BF120">
            <v>12189.2</v>
          </cell>
          <cell r="BH120">
            <v>0</v>
          </cell>
          <cell r="BN120">
            <v>0</v>
          </cell>
          <cell r="BR120">
            <v>0</v>
          </cell>
          <cell r="BT120">
            <v>12189.2</v>
          </cell>
          <cell r="BV120">
            <v>12189.2</v>
          </cell>
          <cell r="BX120">
            <v>0</v>
          </cell>
          <cell r="CD120">
            <v>0</v>
          </cell>
          <cell r="CG120" t="str">
            <v>LEA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LEA</v>
          </cell>
          <cell r="CP120">
            <v>0</v>
          </cell>
          <cell r="CR120">
            <v>12189.2</v>
          </cell>
          <cell r="CT120">
            <v>12189.2</v>
          </cell>
          <cell r="CV120">
            <v>0</v>
          </cell>
        </row>
        <row r="121">
          <cell r="B121" t="str">
            <v>LIC</v>
          </cell>
          <cell r="D121" t="str">
            <v>LICENSE &amp; TAXES</v>
          </cell>
          <cell r="F121" t="str">
            <v>UALIC</v>
          </cell>
          <cell r="J121">
            <v>439936</v>
          </cell>
          <cell r="L121">
            <v>439936</v>
          </cell>
          <cell r="M121" t="str">
            <v>Allocate</v>
          </cell>
          <cell r="O121" t="str">
            <v>LIC</v>
          </cell>
          <cell r="P121">
            <v>0</v>
          </cell>
          <cell r="R121">
            <v>439.9</v>
          </cell>
          <cell r="T121">
            <v>439.9</v>
          </cell>
          <cell r="AD121">
            <v>0</v>
          </cell>
          <cell r="AF121">
            <v>439.9</v>
          </cell>
          <cell r="AH121">
            <v>439.9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439.9</v>
          </cell>
          <cell r="BF121">
            <v>439.9</v>
          </cell>
          <cell r="BH121">
            <v>0</v>
          </cell>
          <cell r="BN121">
            <v>0</v>
          </cell>
          <cell r="BR121">
            <v>0</v>
          </cell>
          <cell r="BT121">
            <v>439.9</v>
          </cell>
          <cell r="BV121">
            <v>439.9</v>
          </cell>
          <cell r="BX121">
            <v>0</v>
          </cell>
          <cell r="CD121">
            <v>0</v>
          </cell>
          <cell r="CG121" t="str">
            <v>LIC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LIC</v>
          </cell>
          <cell r="CP121">
            <v>0</v>
          </cell>
          <cell r="CR121">
            <v>439.9</v>
          </cell>
          <cell r="CT121">
            <v>439.9</v>
          </cell>
          <cell r="CV121">
            <v>0</v>
          </cell>
        </row>
        <row r="122">
          <cell r="B122" t="str">
            <v>IST</v>
          </cell>
          <cell r="D122" t="str">
            <v>INTEREST SHORT TERM</v>
          </cell>
          <cell r="F122" t="str">
            <v>UAIST</v>
          </cell>
          <cell r="L122">
            <v>0</v>
          </cell>
          <cell r="M122" t="str">
            <v>Loss as</v>
          </cell>
          <cell r="O122" t="str">
            <v>IST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IST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IST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ILT</v>
          </cell>
          <cell r="D123" t="str">
            <v>INTEREST LONG TERM</v>
          </cell>
          <cell r="F123" t="str">
            <v>UAILT</v>
          </cell>
          <cell r="J123">
            <v>51503667</v>
          </cell>
          <cell r="L123">
            <v>51503667</v>
          </cell>
          <cell r="M123" t="str">
            <v>Fringe?</v>
          </cell>
          <cell r="O123" t="str">
            <v>ILT</v>
          </cell>
          <cell r="P123">
            <v>0</v>
          </cell>
          <cell r="R123">
            <v>51503.7</v>
          </cell>
          <cell r="T123">
            <v>51503.7</v>
          </cell>
          <cell r="AD123">
            <v>0</v>
          </cell>
          <cell r="AF123">
            <v>51503.7</v>
          </cell>
          <cell r="AH123">
            <v>51503.7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51503.7</v>
          </cell>
          <cell r="BF123">
            <v>51503.7</v>
          </cell>
          <cell r="BH123">
            <v>0</v>
          </cell>
          <cell r="BN123">
            <v>0</v>
          </cell>
          <cell r="BR123">
            <v>0</v>
          </cell>
          <cell r="BT123">
            <v>51503.7</v>
          </cell>
          <cell r="BV123">
            <v>51503.7</v>
          </cell>
          <cell r="BX123">
            <v>0</v>
          </cell>
          <cell r="CD123">
            <v>0</v>
          </cell>
          <cell r="CG123" t="str">
            <v>ILT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ILT</v>
          </cell>
          <cell r="CP123">
            <v>0</v>
          </cell>
          <cell r="CR123">
            <v>51503.7</v>
          </cell>
          <cell r="CT123">
            <v>51503.7</v>
          </cell>
          <cell r="CV123">
            <v>0</v>
          </cell>
        </row>
        <row r="124">
          <cell r="B124" t="str">
            <v>FSC1</v>
          </cell>
          <cell r="D124" t="str">
            <v>FREE STANDING CLINIC SERVICES</v>
          </cell>
          <cell r="F124" t="str">
            <v>UR1</v>
          </cell>
          <cell r="H124">
            <v>3393587</v>
          </cell>
          <cell r="J124">
            <v>1156963</v>
          </cell>
          <cell r="L124">
            <v>4550550</v>
          </cell>
          <cell r="M124">
            <v>1</v>
          </cell>
          <cell r="N124">
            <v>52</v>
          </cell>
          <cell r="O124" t="str">
            <v>FSC1</v>
          </cell>
          <cell r="P124">
            <v>3393.6</v>
          </cell>
          <cell r="R124">
            <v>1157</v>
          </cell>
          <cell r="T124">
            <v>4550.6000000000004</v>
          </cell>
          <cell r="AD124">
            <v>3393.6</v>
          </cell>
          <cell r="AF124">
            <v>1157</v>
          </cell>
          <cell r="AH124">
            <v>4550.6000000000004</v>
          </cell>
          <cell r="AJ124">
            <v>52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3393.6</v>
          </cell>
          <cell r="BD124">
            <v>1157</v>
          </cell>
          <cell r="BF124">
            <v>4550.6000000000004</v>
          </cell>
          <cell r="BH124">
            <v>52</v>
          </cell>
          <cell r="BN124">
            <v>0</v>
          </cell>
          <cell r="BR124">
            <v>3393.6</v>
          </cell>
          <cell r="BT124">
            <v>1157</v>
          </cell>
          <cell r="BV124">
            <v>4550.6000000000004</v>
          </cell>
          <cell r="BX124">
            <v>52</v>
          </cell>
          <cell r="CB124">
            <v>37.068019999999997</v>
          </cell>
          <cell r="CD124">
            <v>37.068019999999997</v>
          </cell>
          <cell r="CG124" t="str">
            <v>FSC1</v>
          </cell>
          <cell r="CH124">
            <v>144</v>
          </cell>
          <cell r="CJ124">
            <v>927</v>
          </cell>
          <cell r="CL124">
            <v>1071</v>
          </cell>
          <cell r="CN124">
            <v>3.4</v>
          </cell>
          <cell r="CO124" t="str">
            <v>FSC</v>
          </cell>
          <cell r="CP124">
            <v>3574.6680200000001</v>
          </cell>
          <cell r="CR124">
            <v>2084</v>
          </cell>
          <cell r="CT124">
            <v>5658.6680200000001</v>
          </cell>
          <cell r="CV124">
            <v>55.4</v>
          </cell>
        </row>
        <row r="125">
          <cell r="B125" t="str">
            <v>HHC</v>
          </cell>
          <cell r="D125" t="str">
            <v>HOME HEALTH CARE</v>
          </cell>
          <cell r="F125" t="str">
            <v>UR2</v>
          </cell>
          <cell r="L125">
            <v>0</v>
          </cell>
          <cell r="M125">
            <v>1</v>
          </cell>
          <cell r="O125" t="str">
            <v>HHC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HHC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HHC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ORD</v>
          </cell>
          <cell r="D126" t="str">
            <v>OUTPATIENT RENAL DIALYSIS</v>
          </cell>
          <cell r="F126" t="str">
            <v>UR3</v>
          </cell>
          <cell r="H126">
            <v>458220</v>
          </cell>
          <cell r="J126">
            <v>660891</v>
          </cell>
          <cell r="L126">
            <v>1119111</v>
          </cell>
          <cell r="M126">
            <v>1</v>
          </cell>
          <cell r="N126">
            <v>3.5</v>
          </cell>
          <cell r="O126" t="str">
            <v>ORD</v>
          </cell>
          <cell r="P126">
            <v>458.2</v>
          </cell>
          <cell r="R126">
            <v>660.9</v>
          </cell>
          <cell r="T126">
            <v>1119.0999999999999</v>
          </cell>
          <cell r="AD126">
            <v>458.2</v>
          </cell>
          <cell r="AF126">
            <v>660.9</v>
          </cell>
          <cell r="AH126">
            <v>1119.0999999999999</v>
          </cell>
          <cell r="AJ126">
            <v>3.5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458.2</v>
          </cell>
          <cell r="BD126">
            <v>660.9</v>
          </cell>
          <cell r="BF126">
            <v>1119.0999999999999</v>
          </cell>
          <cell r="BH126">
            <v>3.5</v>
          </cell>
          <cell r="BN126">
            <v>0</v>
          </cell>
          <cell r="BR126">
            <v>458.2</v>
          </cell>
          <cell r="BT126">
            <v>660.9</v>
          </cell>
          <cell r="BV126">
            <v>1119.0999999999999</v>
          </cell>
          <cell r="BX126">
            <v>3.5</v>
          </cell>
          <cell r="CB126">
            <v>2.7433000000000001</v>
          </cell>
          <cell r="CD126">
            <v>2.7433000000000001</v>
          </cell>
          <cell r="CG126" t="str">
            <v>ORD</v>
          </cell>
          <cell r="CH126">
            <v>23</v>
          </cell>
          <cell r="CJ126">
            <v>158</v>
          </cell>
          <cell r="CL126">
            <v>181</v>
          </cell>
          <cell r="CN126">
            <v>0.6</v>
          </cell>
          <cell r="CO126" t="str">
            <v>ORD</v>
          </cell>
          <cell r="CP126">
            <v>483.94329999999997</v>
          </cell>
          <cell r="CR126">
            <v>818.9</v>
          </cell>
          <cell r="CT126">
            <v>1302.8433</v>
          </cell>
          <cell r="CV126">
            <v>4.0999999999999996</v>
          </cell>
        </row>
        <row r="127">
          <cell r="B127" t="str">
            <v>ECF1</v>
          </cell>
          <cell r="D127" t="str">
            <v>SKILLED NURSING CARE</v>
          </cell>
          <cell r="F127" t="str">
            <v>UR4</v>
          </cell>
          <cell r="H127">
            <v>0</v>
          </cell>
          <cell r="J127">
            <v>0</v>
          </cell>
          <cell r="L127">
            <v>0</v>
          </cell>
          <cell r="M127">
            <v>1</v>
          </cell>
          <cell r="O127" t="str">
            <v>ECF1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ECF1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ECF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ULB</v>
          </cell>
          <cell r="D128" t="str">
            <v>LAB NON-PATIENT</v>
          </cell>
          <cell r="F128" t="str">
            <v>UR5</v>
          </cell>
          <cell r="H128">
            <v>8668331</v>
          </cell>
          <cell r="J128">
            <v>11296262</v>
          </cell>
          <cell r="L128">
            <v>19964593</v>
          </cell>
          <cell r="M128">
            <v>1</v>
          </cell>
          <cell r="N128">
            <v>184.3</v>
          </cell>
          <cell r="O128" t="str">
            <v>ULB</v>
          </cell>
          <cell r="P128">
            <v>8668.2999999999993</v>
          </cell>
          <cell r="R128">
            <v>11296.3</v>
          </cell>
          <cell r="T128">
            <v>19964.599999999999</v>
          </cell>
          <cell r="AD128">
            <v>8668.2999999999993</v>
          </cell>
          <cell r="AF128">
            <v>11296.3</v>
          </cell>
          <cell r="AH128">
            <v>19964.599999999999</v>
          </cell>
          <cell r="AJ128">
            <v>184.3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8668.2999999999993</v>
          </cell>
          <cell r="BD128">
            <v>11296.3</v>
          </cell>
          <cell r="BF128">
            <v>19964.599999999999</v>
          </cell>
          <cell r="BH128">
            <v>184.3</v>
          </cell>
          <cell r="BN128">
            <v>0</v>
          </cell>
          <cell r="BR128">
            <v>8668.2999999999993</v>
          </cell>
          <cell r="BT128">
            <v>11296.3</v>
          </cell>
          <cell r="BV128">
            <v>19964.599999999999</v>
          </cell>
          <cell r="BX128">
            <v>184.3</v>
          </cell>
          <cell r="CB128">
            <v>131.54464999999999</v>
          </cell>
          <cell r="CD128">
            <v>131.54464999999999</v>
          </cell>
          <cell r="CG128" t="str">
            <v>ULB</v>
          </cell>
          <cell r="CH128">
            <v>529</v>
          </cell>
          <cell r="CJ128">
            <v>3499</v>
          </cell>
          <cell r="CL128">
            <v>4028</v>
          </cell>
          <cell r="CN128">
            <v>12.3</v>
          </cell>
          <cell r="CO128" t="str">
            <v>ULB</v>
          </cell>
          <cell r="CP128">
            <v>9328.8446499999991</v>
          </cell>
          <cell r="CR128">
            <v>14795.3</v>
          </cell>
          <cell r="CT128">
            <v>24124.144649999998</v>
          </cell>
          <cell r="CV128">
            <v>196.60000000000002</v>
          </cell>
        </row>
        <row r="129">
          <cell r="B129" t="str">
            <v>UPB</v>
          </cell>
          <cell r="D129" t="str">
            <v>PHYSICIANS PART B SERVICES</v>
          </cell>
          <cell r="F129" t="str">
            <v>UR6</v>
          </cell>
          <cell r="J129">
            <v>10970685</v>
          </cell>
          <cell r="L129">
            <v>10970685</v>
          </cell>
          <cell r="M129">
            <v>1</v>
          </cell>
          <cell r="O129" t="str">
            <v>UPB</v>
          </cell>
          <cell r="P129">
            <v>0</v>
          </cell>
          <cell r="R129">
            <v>10970.7</v>
          </cell>
          <cell r="T129">
            <v>10970.7</v>
          </cell>
          <cell r="X129">
            <v>0</v>
          </cell>
          <cell r="Z129">
            <v>0</v>
          </cell>
          <cell r="AD129">
            <v>0</v>
          </cell>
          <cell r="AF129">
            <v>10970.7</v>
          </cell>
          <cell r="AH129">
            <v>10970.7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10970.7</v>
          </cell>
          <cell r="BF129">
            <v>10970.7</v>
          </cell>
          <cell r="BH129">
            <v>0</v>
          </cell>
          <cell r="BN129">
            <v>0</v>
          </cell>
          <cell r="BR129">
            <v>0</v>
          </cell>
          <cell r="BT129">
            <v>10970.7</v>
          </cell>
          <cell r="BV129">
            <v>10970.7</v>
          </cell>
          <cell r="BX129">
            <v>0</v>
          </cell>
          <cell r="CB129">
            <v>0</v>
          </cell>
          <cell r="CD129">
            <v>0</v>
          </cell>
          <cell r="CG129" t="str">
            <v>UPB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UPB</v>
          </cell>
          <cell r="CP129">
            <v>0</v>
          </cell>
          <cell r="CR129">
            <v>10970.7</v>
          </cell>
          <cell r="CT129">
            <v>10970.7</v>
          </cell>
          <cell r="CV129">
            <v>0</v>
          </cell>
        </row>
        <row r="130">
          <cell r="B130" t="str">
            <v>CNA</v>
          </cell>
          <cell r="D130" t="str">
            <v>CERTIFIED NURSE ANESTHETIST</v>
          </cell>
          <cell r="F130" t="str">
            <v>UR7</v>
          </cell>
          <cell r="L130">
            <v>0</v>
          </cell>
          <cell r="M130">
            <v>1</v>
          </cell>
          <cell r="O130" t="str">
            <v>CNA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CNA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UPB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PSS</v>
          </cell>
          <cell r="D131" t="str">
            <v>PHYSICIAN SUPPORT SERVICES</v>
          </cell>
          <cell r="F131" t="str">
            <v>UR8</v>
          </cell>
          <cell r="L131">
            <v>0</v>
          </cell>
          <cell r="M131">
            <v>1</v>
          </cell>
          <cell r="O131" t="str">
            <v>PSS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PSS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UPB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TBA2</v>
          </cell>
          <cell r="D132" t="str">
            <v>Other Unregulated Services</v>
          </cell>
          <cell r="F132" t="str">
            <v>UR9</v>
          </cell>
          <cell r="H132">
            <v>1572893</v>
          </cell>
          <cell r="J132">
            <v>1580739</v>
          </cell>
          <cell r="L132">
            <v>3153632</v>
          </cell>
          <cell r="M132">
            <v>1</v>
          </cell>
          <cell r="N132">
            <v>15</v>
          </cell>
          <cell r="O132" t="str">
            <v>TBA2</v>
          </cell>
          <cell r="P132">
            <v>1572.9</v>
          </cell>
          <cell r="R132">
            <v>1580.7</v>
          </cell>
          <cell r="T132">
            <v>3153.6000000000004</v>
          </cell>
          <cell r="AD132">
            <v>1572.9</v>
          </cell>
          <cell r="AF132">
            <v>1580.7</v>
          </cell>
          <cell r="AH132">
            <v>3153.6000000000004</v>
          </cell>
          <cell r="AJ132">
            <v>15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1572.9</v>
          </cell>
          <cell r="BD132">
            <v>1580.7</v>
          </cell>
          <cell r="BF132">
            <v>3153.6000000000004</v>
          </cell>
          <cell r="BH132">
            <v>15</v>
          </cell>
          <cell r="BN132">
            <v>0</v>
          </cell>
          <cell r="BR132">
            <v>1572.9</v>
          </cell>
          <cell r="BT132">
            <v>1580.7</v>
          </cell>
          <cell r="BV132">
            <v>3153.6000000000004</v>
          </cell>
          <cell r="BX132">
            <v>15</v>
          </cell>
          <cell r="CB132">
            <v>10.50484</v>
          </cell>
          <cell r="CD132">
            <v>10.50484</v>
          </cell>
          <cell r="CG132" t="str">
            <v>TBA2</v>
          </cell>
          <cell r="CH132">
            <v>30</v>
          </cell>
          <cell r="CJ132">
            <v>261</v>
          </cell>
          <cell r="CL132">
            <v>291</v>
          </cell>
          <cell r="CN132">
            <v>0.7</v>
          </cell>
          <cell r="CO132" t="str">
            <v>UPB</v>
          </cell>
          <cell r="CP132">
            <v>1613.4048400000001</v>
          </cell>
          <cell r="CR132">
            <v>1841.7</v>
          </cell>
          <cell r="CT132">
            <v>3455.10484</v>
          </cell>
          <cell r="CV132">
            <v>15.7</v>
          </cell>
        </row>
        <row r="133">
          <cell r="B133" t="str">
            <v>TBA3</v>
          </cell>
          <cell r="D133" t="str">
            <v>CORF</v>
          </cell>
          <cell r="F133" t="str">
            <v>UR10</v>
          </cell>
          <cell r="H133">
            <v>1652308</v>
          </cell>
          <cell r="J133">
            <v>358348</v>
          </cell>
          <cell r="L133">
            <v>2010656</v>
          </cell>
          <cell r="M133">
            <v>1</v>
          </cell>
          <cell r="N133">
            <v>19.2</v>
          </cell>
          <cell r="O133" t="str">
            <v>TBA3</v>
          </cell>
          <cell r="P133">
            <v>1652.3</v>
          </cell>
          <cell r="R133">
            <v>358.3</v>
          </cell>
          <cell r="T133">
            <v>2010.6</v>
          </cell>
          <cell r="AD133">
            <v>1652.3</v>
          </cell>
          <cell r="AF133">
            <v>358.3</v>
          </cell>
          <cell r="AH133">
            <v>2010.6</v>
          </cell>
          <cell r="AJ133">
            <v>19.2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1652.3</v>
          </cell>
          <cell r="BD133">
            <v>358.3</v>
          </cell>
          <cell r="BF133">
            <v>2010.6</v>
          </cell>
          <cell r="BH133">
            <v>19.2</v>
          </cell>
          <cell r="BN133">
            <v>0</v>
          </cell>
          <cell r="BR133">
            <v>1652.3</v>
          </cell>
          <cell r="BT133">
            <v>358.3</v>
          </cell>
          <cell r="BV133">
            <v>2010.6</v>
          </cell>
          <cell r="BX133">
            <v>19.2</v>
          </cell>
          <cell r="CB133">
            <v>12.980499999999999</v>
          </cell>
          <cell r="CD133">
            <v>12.980499999999999</v>
          </cell>
          <cell r="CG133" t="str">
            <v>TBA3</v>
          </cell>
          <cell r="CH133">
            <v>12</v>
          </cell>
          <cell r="CJ133">
            <v>164</v>
          </cell>
          <cell r="CL133">
            <v>176</v>
          </cell>
          <cell r="CN133">
            <v>0.2</v>
          </cell>
          <cell r="CO133" t="str">
            <v>UPB</v>
          </cell>
          <cell r="CP133">
            <v>1677.2804999999998</v>
          </cell>
          <cell r="CR133">
            <v>522.29999999999995</v>
          </cell>
          <cell r="CT133">
            <v>2199.5805</v>
          </cell>
          <cell r="CV133">
            <v>19.399999999999999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C1</v>
          </cell>
          <cell r="H15">
            <v>11440442</v>
          </cell>
          <cell r="J15">
            <v>7551350</v>
          </cell>
          <cell r="L15">
            <v>18991792</v>
          </cell>
          <cell r="N15">
            <v>223.2</v>
          </cell>
          <cell r="O15" t="str">
            <v>DTY</v>
          </cell>
          <cell r="P15">
            <v>11440.4</v>
          </cell>
          <cell r="R15">
            <v>7551.4</v>
          </cell>
          <cell r="T15">
            <v>18991.8</v>
          </cell>
          <cell r="X15">
            <v>0</v>
          </cell>
          <cell r="Z15">
            <v>0</v>
          </cell>
          <cell r="AD15">
            <v>11440.4</v>
          </cell>
          <cell r="AF15">
            <v>7551.4</v>
          </cell>
          <cell r="AH15">
            <v>18991.8</v>
          </cell>
          <cell r="AJ15">
            <v>223.2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416.44956000000002</v>
          </cell>
          <cell r="AV15">
            <v>568.01409999999998</v>
          </cell>
          <cell r="AX15">
            <v>984.46366</v>
          </cell>
          <cell r="AZ15">
            <v>3.4944599999999997</v>
          </cell>
          <cell r="BB15">
            <v>11856.849559999999</v>
          </cell>
          <cell r="BD15">
            <v>8119.4141</v>
          </cell>
          <cell r="BF15">
            <v>19976.263659999997</v>
          </cell>
          <cell r="BH15">
            <v>226.69445999999999</v>
          </cell>
          <cell r="BN15">
            <v>0</v>
          </cell>
          <cell r="BR15">
            <v>11856.849559999999</v>
          </cell>
          <cell r="BT15">
            <v>8119.4141</v>
          </cell>
          <cell r="BV15">
            <v>19976.263659999997</v>
          </cell>
          <cell r="BX15">
            <v>226.69445999999999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11856.849559999999</v>
          </cell>
          <cell r="CR15">
            <v>8119.4141</v>
          </cell>
          <cell r="CT15">
            <v>19976.263659999997</v>
          </cell>
          <cell r="CV15">
            <v>226.69445999999999</v>
          </cell>
        </row>
        <row r="16">
          <cell r="B16" t="str">
            <v>LL</v>
          </cell>
          <cell r="D16" t="str">
            <v>LAUNDRY &amp; LINEN</v>
          </cell>
          <cell r="F16" t="str">
            <v>C2</v>
          </cell>
          <cell r="H16">
            <v>1292649</v>
          </cell>
          <cell r="J16">
            <v>3215294</v>
          </cell>
          <cell r="L16">
            <v>4507943</v>
          </cell>
          <cell r="N16">
            <v>25.4</v>
          </cell>
          <cell r="O16" t="str">
            <v>LL</v>
          </cell>
          <cell r="P16">
            <v>1292.5999999999999</v>
          </cell>
          <cell r="R16">
            <v>3215.3</v>
          </cell>
          <cell r="T16">
            <v>4507.8999999999996</v>
          </cell>
          <cell r="X16">
            <v>0</v>
          </cell>
          <cell r="Z16">
            <v>0</v>
          </cell>
          <cell r="AD16">
            <v>1292.5999999999999</v>
          </cell>
          <cell r="AF16">
            <v>3215.3</v>
          </cell>
          <cell r="AH16">
            <v>4507.8999999999996</v>
          </cell>
          <cell r="AJ16">
            <v>25.4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44.940600000000003</v>
          </cell>
          <cell r="AV16">
            <v>193.0145</v>
          </cell>
          <cell r="AX16">
            <v>237.95510000000002</v>
          </cell>
          <cell r="AZ16">
            <v>0.37709999999999999</v>
          </cell>
          <cell r="BB16">
            <v>1337.5405999999998</v>
          </cell>
          <cell r="BD16">
            <v>3408.3145000000004</v>
          </cell>
          <cell r="BF16">
            <v>4745.8551000000007</v>
          </cell>
          <cell r="BH16">
            <v>25.777099999999997</v>
          </cell>
          <cell r="BN16">
            <v>0</v>
          </cell>
          <cell r="BR16">
            <v>1337.5405999999998</v>
          </cell>
          <cell r="BT16">
            <v>3408.3145000000004</v>
          </cell>
          <cell r="BV16">
            <v>4745.8551000000007</v>
          </cell>
          <cell r="BX16">
            <v>25.777099999999997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1337.5405999999998</v>
          </cell>
          <cell r="CR16">
            <v>3408.3145000000004</v>
          </cell>
          <cell r="CT16">
            <v>4745.8551000000007</v>
          </cell>
          <cell r="CV16">
            <v>25.777099999999997</v>
          </cell>
        </row>
        <row r="17">
          <cell r="B17" t="str">
            <v>SSS</v>
          </cell>
          <cell r="D17" t="str">
            <v>SOCIAL SERVICES</v>
          </cell>
          <cell r="F17" t="str">
            <v>C3</v>
          </cell>
          <cell r="H17">
            <v>8327055</v>
          </cell>
          <cell r="J17">
            <v>734894</v>
          </cell>
          <cell r="L17">
            <v>9061949</v>
          </cell>
          <cell r="N17">
            <v>75.3</v>
          </cell>
          <cell r="O17" t="str">
            <v>SSS</v>
          </cell>
          <cell r="P17">
            <v>8327.1</v>
          </cell>
          <cell r="R17">
            <v>734.9</v>
          </cell>
          <cell r="T17">
            <v>9062</v>
          </cell>
          <cell r="X17">
            <v>0</v>
          </cell>
          <cell r="Z17">
            <v>0</v>
          </cell>
          <cell r="AD17">
            <v>8327.1</v>
          </cell>
          <cell r="AF17">
            <v>734.9</v>
          </cell>
          <cell r="AH17">
            <v>9062</v>
          </cell>
          <cell r="AJ17">
            <v>75.3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281.62776000000002</v>
          </cell>
          <cell r="AV17">
            <v>44.117600000000003</v>
          </cell>
          <cell r="AX17">
            <v>325.74536000000001</v>
          </cell>
          <cell r="AZ17">
            <v>2.3631600000000001</v>
          </cell>
          <cell r="BB17">
            <v>8608.7277599999998</v>
          </cell>
          <cell r="BD17">
            <v>779.01760000000002</v>
          </cell>
          <cell r="BF17">
            <v>9387.745359999999</v>
          </cell>
          <cell r="BH17">
            <v>77.663159999999991</v>
          </cell>
          <cell r="BN17">
            <v>0</v>
          </cell>
          <cell r="BR17">
            <v>8608.7277599999998</v>
          </cell>
          <cell r="BT17">
            <v>779.01760000000002</v>
          </cell>
          <cell r="BV17">
            <v>9387.745359999999</v>
          </cell>
          <cell r="BX17">
            <v>77.663159999999991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8608.7277599999998</v>
          </cell>
          <cell r="CR17">
            <v>779.01760000000002</v>
          </cell>
          <cell r="CT17">
            <v>9387.745359999999</v>
          </cell>
          <cell r="CV17">
            <v>77.663159999999991</v>
          </cell>
        </row>
        <row r="18">
          <cell r="B18" t="str">
            <v>PUR</v>
          </cell>
          <cell r="D18" t="str">
            <v>PURCHASING &amp; STORES</v>
          </cell>
          <cell r="F18" t="str">
            <v>C4</v>
          </cell>
          <cell r="H18">
            <v>4655983</v>
          </cell>
          <cell r="J18">
            <v>5158218</v>
          </cell>
          <cell r="L18">
            <v>9814201</v>
          </cell>
          <cell r="N18">
            <v>75.2</v>
          </cell>
          <cell r="O18" t="str">
            <v>PUR</v>
          </cell>
          <cell r="P18">
            <v>4656</v>
          </cell>
          <cell r="R18">
            <v>5158.2</v>
          </cell>
          <cell r="T18">
            <v>9814.2000000000007</v>
          </cell>
          <cell r="X18">
            <v>0</v>
          </cell>
          <cell r="Z18">
            <v>0</v>
          </cell>
          <cell r="AD18">
            <v>4656</v>
          </cell>
          <cell r="AF18">
            <v>5158.2</v>
          </cell>
          <cell r="AH18">
            <v>9814.2000000000007</v>
          </cell>
          <cell r="AJ18">
            <v>75.2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158.79012</v>
          </cell>
          <cell r="AV18">
            <v>308.82319999999999</v>
          </cell>
          <cell r="AX18">
            <v>467.61331999999999</v>
          </cell>
          <cell r="AZ18">
            <v>1.3324199999999999</v>
          </cell>
          <cell r="BB18">
            <v>4814.7901199999997</v>
          </cell>
          <cell r="BD18">
            <v>5467.0231999999996</v>
          </cell>
          <cell r="BF18">
            <v>10281.813319999999</v>
          </cell>
          <cell r="BH18">
            <v>76.532420000000002</v>
          </cell>
          <cell r="BN18">
            <v>0</v>
          </cell>
          <cell r="BR18">
            <v>4814.7901199999997</v>
          </cell>
          <cell r="BT18">
            <v>5467.0231999999996</v>
          </cell>
          <cell r="BV18">
            <v>10281.813319999999</v>
          </cell>
          <cell r="BX18">
            <v>76.532420000000002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4814.7901199999997</v>
          </cell>
          <cell r="CR18">
            <v>5467.0231999999996</v>
          </cell>
          <cell r="CT18">
            <v>10281.813319999999</v>
          </cell>
          <cell r="CV18">
            <v>76.532420000000002</v>
          </cell>
        </row>
        <row r="19">
          <cell r="B19" t="str">
            <v>POP</v>
          </cell>
          <cell r="D19" t="str">
            <v>PLANT OPERATIONS</v>
          </cell>
          <cell r="F19" t="str">
            <v>C5</v>
          </cell>
          <cell r="H19">
            <v>21137172</v>
          </cell>
          <cell r="J19">
            <v>34515553</v>
          </cell>
          <cell r="L19">
            <v>55652725</v>
          </cell>
          <cell r="N19">
            <v>349.4</v>
          </cell>
          <cell r="O19" t="str">
            <v>POP</v>
          </cell>
          <cell r="P19">
            <v>21137.200000000001</v>
          </cell>
          <cell r="R19">
            <v>34515.599999999999</v>
          </cell>
          <cell r="T19">
            <v>55652.800000000003</v>
          </cell>
          <cell r="X19">
            <v>0</v>
          </cell>
          <cell r="Z19">
            <v>0</v>
          </cell>
          <cell r="AD19">
            <v>21137.200000000001</v>
          </cell>
          <cell r="AF19">
            <v>34515.599999999999</v>
          </cell>
          <cell r="AH19">
            <v>55652.800000000003</v>
          </cell>
          <cell r="AJ19">
            <v>349.4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716.05356000000006</v>
          </cell>
          <cell r="AV19">
            <v>2065.25515</v>
          </cell>
          <cell r="AX19">
            <v>2781.3087100000002</v>
          </cell>
          <cell r="AZ19">
            <v>6.0084600000000004</v>
          </cell>
          <cell r="BB19">
            <v>21853.253560000001</v>
          </cell>
          <cell r="BD19">
            <v>36580.855149999996</v>
          </cell>
          <cell r="BF19">
            <v>58434.10871</v>
          </cell>
          <cell r="BH19">
            <v>355.40845999999999</v>
          </cell>
          <cell r="BN19">
            <v>0</v>
          </cell>
          <cell r="BR19">
            <v>21853.253560000001</v>
          </cell>
          <cell r="BT19">
            <v>36580.855149999996</v>
          </cell>
          <cell r="BV19">
            <v>58434.10871</v>
          </cell>
          <cell r="BX19">
            <v>355.40845999999999</v>
          </cell>
          <cell r="CB19">
            <v>0</v>
          </cell>
          <cell r="CD19">
            <v>0</v>
          </cell>
          <cell r="CG19" t="str">
            <v>POP</v>
          </cell>
          <cell r="CH19">
            <v>-1215</v>
          </cell>
          <cell r="CJ19">
            <v>-1985</v>
          </cell>
          <cell r="CL19">
            <v>-3200</v>
          </cell>
          <cell r="CN19">
            <v>-20.2</v>
          </cell>
          <cell r="CO19" t="str">
            <v>POP</v>
          </cell>
          <cell r="CP19">
            <v>20638.253560000001</v>
          </cell>
          <cell r="CR19">
            <v>34595.855149999996</v>
          </cell>
          <cell r="CT19">
            <v>55234.10871</v>
          </cell>
          <cell r="CV19">
            <v>335.20846</v>
          </cell>
        </row>
        <row r="20">
          <cell r="B20" t="str">
            <v>HKP</v>
          </cell>
          <cell r="D20" t="str">
            <v>HOUSEKEEPING</v>
          </cell>
          <cell r="F20" t="str">
            <v>C6</v>
          </cell>
          <cell r="H20">
            <v>26844385</v>
          </cell>
          <cell r="J20">
            <v>5330272</v>
          </cell>
          <cell r="L20">
            <v>32174657</v>
          </cell>
          <cell r="N20">
            <v>627.1</v>
          </cell>
          <cell r="O20" t="str">
            <v>HKP</v>
          </cell>
          <cell r="P20">
            <v>26844.400000000001</v>
          </cell>
          <cell r="R20">
            <v>5330.3</v>
          </cell>
          <cell r="T20">
            <v>32174.7</v>
          </cell>
          <cell r="X20">
            <v>0</v>
          </cell>
          <cell r="Z20">
            <v>0</v>
          </cell>
          <cell r="AD20">
            <v>26844.400000000001</v>
          </cell>
          <cell r="AF20">
            <v>5330.3</v>
          </cell>
          <cell r="AH20">
            <v>32174.7</v>
          </cell>
          <cell r="AJ20">
            <v>627.1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907.80012000000011</v>
          </cell>
          <cell r="AV20">
            <v>319.8526</v>
          </cell>
          <cell r="AX20">
            <v>1227.65272</v>
          </cell>
          <cell r="AZ20">
            <v>7.6174200000000001</v>
          </cell>
          <cell r="BB20">
            <v>27752.200120000001</v>
          </cell>
          <cell r="BD20">
            <v>5650.1526000000003</v>
          </cell>
          <cell r="BF20">
            <v>33402.352720000003</v>
          </cell>
          <cell r="BH20">
            <v>634.71742000000006</v>
          </cell>
          <cell r="BN20">
            <v>0</v>
          </cell>
          <cell r="BR20">
            <v>27752.200120000001</v>
          </cell>
          <cell r="BT20">
            <v>5650.1526000000003</v>
          </cell>
          <cell r="BV20">
            <v>33402.352720000003</v>
          </cell>
          <cell r="BX20">
            <v>634.71742000000006</v>
          </cell>
          <cell r="CB20">
            <v>0</v>
          </cell>
          <cell r="CD20">
            <v>0</v>
          </cell>
          <cell r="CG20" t="str">
            <v>HKP</v>
          </cell>
          <cell r="CH20">
            <v>-1544</v>
          </cell>
          <cell r="CJ20">
            <v>-307</v>
          </cell>
          <cell r="CL20">
            <v>-1851</v>
          </cell>
          <cell r="CN20">
            <v>-53.3</v>
          </cell>
          <cell r="CO20" t="str">
            <v>HKP</v>
          </cell>
          <cell r="CP20">
            <v>26208.200120000001</v>
          </cell>
          <cell r="CR20">
            <v>5343.1526000000003</v>
          </cell>
          <cell r="CT20">
            <v>31551.352720000003</v>
          </cell>
          <cell r="CV20">
            <v>581.41742000000011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C7</v>
          </cell>
          <cell r="H21">
            <v>4898536</v>
          </cell>
          <cell r="J21">
            <v>388463</v>
          </cell>
          <cell r="L21">
            <v>5286999</v>
          </cell>
          <cell r="N21">
            <v>67.900000000000006</v>
          </cell>
          <cell r="O21" t="str">
            <v>CSS</v>
          </cell>
          <cell r="P21">
            <v>4898.5</v>
          </cell>
          <cell r="R21">
            <v>388.5</v>
          </cell>
          <cell r="T21">
            <v>5287</v>
          </cell>
          <cell r="X21">
            <v>0</v>
          </cell>
          <cell r="Z21">
            <v>0</v>
          </cell>
          <cell r="AD21">
            <v>4898.5</v>
          </cell>
          <cell r="AF21">
            <v>388.5</v>
          </cell>
          <cell r="AH21">
            <v>5287</v>
          </cell>
          <cell r="AJ21">
            <v>67.900000000000006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164.78219999999999</v>
          </cell>
          <cell r="AV21">
            <v>22.058800000000002</v>
          </cell>
          <cell r="AX21">
            <v>186.84099999999998</v>
          </cell>
          <cell r="AZ21">
            <v>1.3827</v>
          </cell>
          <cell r="BB21">
            <v>5063.2821999999996</v>
          </cell>
          <cell r="BD21">
            <v>410.55880000000002</v>
          </cell>
          <cell r="BF21">
            <v>5473.8409999999994</v>
          </cell>
          <cell r="BH21">
            <v>69.282700000000006</v>
          </cell>
          <cell r="BN21">
            <v>0</v>
          </cell>
          <cell r="BR21">
            <v>5063.2821999999996</v>
          </cell>
          <cell r="BT21">
            <v>410.55880000000002</v>
          </cell>
          <cell r="BV21">
            <v>5473.8409999999994</v>
          </cell>
          <cell r="BX21">
            <v>69.282700000000006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5063.2821999999996</v>
          </cell>
          <cell r="CR21">
            <v>410.55880000000002</v>
          </cell>
          <cell r="CT21">
            <v>5473.8409999999994</v>
          </cell>
          <cell r="CV21">
            <v>69.282700000000006</v>
          </cell>
        </row>
        <row r="22">
          <cell r="B22" t="str">
            <v>PHM</v>
          </cell>
          <cell r="D22" t="str">
            <v>PHARMACY</v>
          </cell>
          <cell r="F22" t="str">
            <v>C8</v>
          </cell>
          <cell r="H22">
            <v>34087742</v>
          </cell>
          <cell r="J22">
            <v>1537799</v>
          </cell>
          <cell r="L22">
            <v>35625541</v>
          </cell>
          <cell r="N22">
            <v>293.8</v>
          </cell>
          <cell r="O22" t="str">
            <v>PHM</v>
          </cell>
          <cell r="P22">
            <v>34087.699999999997</v>
          </cell>
          <cell r="R22">
            <v>1537.8</v>
          </cell>
          <cell r="T22">
            <v>35625.5</v>
          </cell>
          <cell r="X22">
            <v>0</v>
          </cell>
          <cell r="Z22">
            <v>0</v>
          </cell>
          <cell r="AD22">
            <v>34087.699999999997</v>
          </cell>
          <cell r="AF22">
            <v>1537.8</v>
          </cell>
          <cell r="AH22">
            <v>35625.5</v>
          </cell>
          <cell r="AJ22">
            <v>293.8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1153.4754</v>
          </cell>
          <cell r="AV22">
            <v>90.992549999999994</v>
          </cell>
          <cell r="AX22">
            <v>1244.46795</v>
          </cell>
          <cell r="AZ22">
            <v>9.6789000000000005</v>
          </cell>
          <cell r="BB22">
            <v>35241.1754</v>
          </cell>
          <cell r="BD22">
            <v>1628.7925499999999</v>
          </cell>
          <cell r="BF22">
            <v>36869.967949999998</v>
          </cell>
          <cell r="BH22">
            <v>303.47890000000001</v>
          </cell>
          <cell r="BN22">
            <v>0</v>
          </cell>
          <cell r="BR22">
            <v>35241.1754</v>
          </cell>
          <cell r="BT22">
            <v>1628.7925499999999</v>
          </cell>
          <cell r="BV22">
            <v>36869.967949999998</v>
          </cell>
          <cell r="BX22">
            <v>303.47890000000001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35241.1754</v>
          </cell>
          <cell r="CR22">
            <v>1628.7925499999999</v>
          </cell>
          <cell r="CT22">
            <v>36869.967949999998</v>
          </cell>
          <cell r="CV22">
            <v>303.47890000000001</v>
          </cell>
        </row>
        <row r="23">
          <cell r="B23" t="str">
            <v>FIS</v>
          </cell>
          <cell r="D23" t="str">
            <v>GENERAL ACCOUNTING</v>
          </cell>
          <cell r="F23" t="str">
            <v>C9</v>
          </cell>
          <cell r="H23">
            <v>0</v>
          </cell>
          <cell r="J23">
            <v>19612931</v>
          </cell>
          <cell r="L23">
            <v>19612931</v>
          </cell>
          <cell r="O23" t="str">
            <v>FIS</v>
          </cell>
          <cell r="P23">
            <v>0</v>
          </cell>
          <cell r="R23">
            <v>19612.900000000001</v>
          </cell>
          <cell r="T23">
            <v>19612.900000000001</v>
          </cell>
          <cell r="X23">
            <v>0</v>
          </cell>
          <cell r="Z23">
            <v>0</v>
          </cell>
          <cell r="AD23">
            <v>0</v>
          </cell>
          <cell r="AF23">
            <v>19612.900000000001</v>
          </cell>
          <cell r="AH23">
            <v>19612.900000000001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1174.6311000000001</v>
          </cell>
          <cell r="AX23">
            <v>1174.6311000000001</v>
          </cell>
          <cell r="AZ23">
            <v>0</v>
          </cell>
          <cell r="BB23">
            <v>0</v>
          </cell>
          <cell r="BD23">
            <v>20787.5311</v>
          </cell>
          <cell r="BF23">
            <v>20787.5311</v>
          </cell>
          <cell r="BH23">
            <v>0</v>
          </cell>
          <cell r="BN23">
            <v>0</v>
          </cell>
          <cell r="BR23">
            <v>0</v>
          </cell>
          <cell r="BT23">
            <v>20787.5311</v>
          </cell>
          <cell r="BV23">
            <v>20787.5311</v>
          </cell>
          <cell r="BX23">
            <v>0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-2110</v>
          </cell>
          <cell r="CL23">
            <v>-2110</v>
          </cell>
          <cell r="CN23">
            <v>0</v>
          </cell>
          <cell r="CO23" t="str">
            <v>FIS</v>
          </cell>
          <cell r="CP23">
            <v>0</v>
          </cell>
          <cell r="CR23">
            <v>18677.5311</v>
          </cell>
          <cell r="CT23">
            <v>18677.5311</v>
          </cell>
          <cell r="CV23">
            <v>0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8364630</v>
          </cell>
          <cell r="J24">
            <v>27219896</v>
          </cell>
          <cell r="L24">
            <v>35584526</v>
          </cell>
          <cell r="N24">
            <v>105.2</v>
          </cell>
          <cell r="O24" t="str">
            <v>PAC</v>
          </cell>
          <cell r="P24">
            <v>8364.6</v>
          </cell>
          <cell r="R24">
            <v>27219.9</v>
          </cell>
          <cell r="T24">
            <v>35584.5</v>
          </cell>
          <cell r="X24">
            <v>0</v>
          </cell>
          <cell r="Z24">
            <v>0</v>
          </cell>
          <cell r="AD24">
            <v>8364.6</v>
          </cell>
          <cell r="AF24">
            <v>27219.9</v>
          </cell>
          <cell r="AH24">
            <v>35584.5</v>
          </cell>
          <cell r="AJ24">
            <v>105.2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281.62776000000002</v>
          </cell>
          <cell r="AV24">
            <v>1629.59385</v>
          </cell>
          <cell r="AX24">
            <v>1911.2216100000001</v>
          </cell>
          <cell r="AZ24">
            <v>2.3631600000000001</v>
          </cell>
          <cell r="BB24">
            <v>8646.2277599999998</v>
          </cell>
          <cell r="BD24">
            <v>28849.493850000003</v>
          </cell>
          <cell r="BF24">
            <v>37495.721610000001</v>
          </cell>
          <cell r="BH24">
            <v>107.56316</v>
          </cell>
          <cell r="BN24">
            <v>0</v>
          </cell>
          <cell r="BR24">
            <v>8646.2277599999998</v>
          </cell>
          <cell r="BT24">
            <v>28849.493850000003</v>
          </cell>
          <cell r="BV24">
            <v>37495.721610000001</v>
          </cell>
          <cell r="BX24">
            <v>107.56316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8646.2277599999998</v>
          </cell>
          <cell r="CR24">
            <v>28849.493850000003</v>
          </cell>
          <cell r="CT24">
            <v>37495.721610000001</v>
          </cell>
          <cell r="CV24">
            <v>107.56316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13053643</v>
          </cell>
          <cell r="J25">
            <v>93592299</v>
          </cell>
          <cell r="L25">
            <v>106645942</v>
          </cell>
          <cell r="N25">
            <v>157.30000000000001</v>
          </cell>
          <cell r="O25" t="str">
            <v>MGT</v>
          </cell>
          <cell r="P25">
            <v>13053.6</v>
          </cell>
          <cell r="R25">
            <v>93592.3</v>
          </cell>
          <cell r="T25">
            <v>106645.90000000001</v>
          </cell>
          <cell r="X25">
            <v>0</v>
          </cell>
          <cell r="Z25">
            <v>0</v>
          </cell>
          <cell r="AD25">
            <v>13053.6</v>
          </cell>
          <cell r="AF25">
            <v>93592.3</v>
          </cell>
          <cell r="AH25">
            <v>106645.90000000001</v>
          </cell>
          <cell r="AJ25">
            <v>157.30000000000001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6603.2721600000004</v>
          </cell>
          <cell r="AV25">
            <v>6206.7948500000002</v>
          </cell>
          <cell r="AX25">
            <v>12810.067010000001</v>
          </cell>
          <cell r="AZ25">
            <v>55.408560000000001</v>
          </cell>
          <cell r="BB25">
            <v>19656.872159999999</v>
          </cell>
          <cell r="BD25">
            <v>99799.094850000009</v>
          </cell>
          <cell r="BF25">
            <v>119455.96701000001</v>
          </cell>
          <cell r="BH25">
            <v>212.70856000000001</v>
          </cell>
          <cell r="BN25">
            <v>0</v>
          </cell>
          <cell r="BR25">
            <v>19656.872159999999</v>
          </cell>
          <cell r="BT25">
            <v>99799.094850000009</v>
          </cell>
          <cell r="BV25">
            <v>119455.96701000001</v>
          </cell>
          <cell r="BX25">
            <v>212.70856000000001</v>
          </cell>
          <cell r="CB25">
            <v>0</v>
          </cell>
          <cell r="CD25">
            <v>0</v>
          </cell>
          <cell r="CG25" t="str">
            <v>MGT</v>
          </cell>
          <cell r="CH25">
            <v>-1406</v>
          </cell>
          <cell r="CJ25">
            <v>-10070</v>
          </cell>
          <cell r="CL25">
            <v>-11476</v>
          </cell>
          <cell r="CN25">
            <v>-16.7</v>
          </cell>
          <cell r="CO25" t="str">
            <v>MGT</v>
          </cell>
          <cell r="CP25">
            <v>18250.872159999999</v>
          </cell>
          <cell r="CR25">
            <v>89729.094850000009</v>
          </cell>
          <cell r="CT25">
            <v>107979.96701000001</v>
          </cell>
          <cell r="CV25">
            <v>196.00856000000002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6810785</v>
          </cell>
          <cell r="J26">
            <v>7203533</v>
          </cell>
          <cell r="L26">
            <v>14014318</v>
          </cell>
          <cell r="N26">
            <v>87.2</v>
          </cell>
          <cell r="O26" t="str">
            <v>MRD</v>
          </cell>
          <cell r="P26">
            <v>6810.8</v>
          </cell>
          <cell r="R26">
            <v>7203.5</v>
          </cell>
          <cell r="T26">
            <v>14014.3</v>
          </cell>
          <cell r="X26">
            <v>0</v>
          </cell>
          <cell r="Z26">
            <v>0</v>
          </cell>
          <cell r="AD26">
            <v>6810.8</v>
          </cell>
          <cell r="AF26">
            <v>7203.5</v>
          </cell>
          <cell r="AH26">
            <v>14014.3</v>
          </cell>
          <cell r="AJ26">
            <v>87.2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230.69508000000002</v>
          </cell>
          <cell r="AV26">
            <v>430.14659999999998</v>
          </cell>
          <cell r="AX26">
            <v>660.84168</v>
          </cell>
          <cell r="AZ26">
            <v>1.9357800000000001</v>
          </cell>
          <cell r="BB26">
            <v>7041.4950800000006</v>
          </cell>
          <cell r="BD26">
            <v>7633.6466</v>
          </cell>
          <cell r="BF26">
            <v>14675.141680000001</v>
          </cell>
          <cell r="BH26">
            <v>89.135779999999997</v>
          </cell>
          <cell r="BN26">
            <v>0</v>
          </cell>
          <cell r="BR26">
            <v>7041.4950800000006</v>
          </cell>
          <cell r="BT26">
            <v>7633.6466</v>
          </cell>
          <cell r="BV26">
            <v>14675.141680000001</v>
          </cell>
          <cell r="BX26">
            <v>89.135779999999997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7041.4950800000006</v>
          </cell>
          <cell r="CR26">
            <v>7633.6466</v>
          </cell>
          <cell r="CT26">
            <v>14675.141680000001</v>
          </cell>
          <cell r="CV26">
            <v>89.135779999999997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4811664</v>
          </cell>
          <cell r="J27">
            <v>3458816</v>
          </cell>
          <cell r="L27">
            <v>8270480</v>
          </cell>
          <cell r="N27">
            <v>45</v>
          </cell>
          <cell r="O27" t="str">
            <v>MSA</v>
          </cell>
          <cell r="P27">
            <v>4811.7</v>
          </cell>
          <cell r="R27">
            <v>3458.8</v>
          </cell>
          <cell r="T27">
            <v>8270.5</v>
          </cell>
          <cell r="X27">
            <v>0</v>
          </cell>
          <cell r="Z27">
            <v>0</v>
          </cell>
          <cell r="AD27">
            <v>4811.7</v>
          </cell>
          <cell r="AF27">
            <v>3458.8</v>
          </cell>
          <cell r="AH27">
            <v>8270.5</v>
          </cell>
          <cell r="AJ27">
            <v>45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161.78616000000002</v>
          </cell>
          <cell r="AV27">
            <v>206.80124999999998</v>
          </cell>
          <cell r="AX27">
            <v>368.58740999999998</v>
          </cell>
          <cell r="AZ27">
            <v>1.3575600000000001</v>
          </cell>
          <cell r="BB27">
            <v>4973.4861599999995</v>
          </cell>
          <cell r="BD27">
            <v>3665.6012500000002</v>
          </cell>
          <cell r="BF27">
            <v>8639.0874100000001</v>
          </cell>
          <cell r="BH27">
            <v>46.357559999999999</v>
          </cell>
          <cell r="BJ27">
            <v>0</v>
          </cell>
          <cell r="BN27">
            <v>0</v>
          </cell>
          <cell r="BP27">
            <v>0</v>
          </cell>
          <cell r="BR27">
            <v>4973.4861599999995</v>
          </cell>
          <cell r="BT27">
            <v>3665.6012500000002</v>
          </cell>
          <cell r="BV27">
            <v>8639.0874100000001</v>
          </cell>
          <cell r="BX27">
            <v>46.357559999999999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4973.4861599999995</v>
          </cell>
          <cell r="CR27">
            <v>3665.6012500000002</v>
          </cell>
          <cell r="CT27">
            <v>8639.0874100000001</v>
          </cell>
          <cell r="CV27">
            <v>46.357559999999999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5902604</v>
          </cell>
          <cell r="J28">
            <v>1805755</v>
          </cell>
          <cell r="L28">
            <v>7708359</v>
          </cell>
          <cell r="N28">
            <v>46.5</v>
          </cell>
          <cell r="O28" t="str">
            <v>NAD</v>
          </cell>
          <cell r="P28">
            <v>5902.6</v>
          </cell>
          <cell r="R28">
            <v>1805.8</v>
          </cell>
          <cell r="T28">
            <v>7708.4000000000005</v>
          </cell>
          <cell r="X28">
            <v>0</v>
          </cell>
          <cell r="Z28">
            <v>0</v>
          </cell>
          <cell r="AD28">
            <v>5902.6</v>
          </cell>
          <cell r="AF28">
            <v>1805.8</v>
          </cell>
          <cell r="AH28">
            <v>7708.4000000000005</v>
          </cell>
          <cell r="AJ28">
            <v>46.5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200.73468000000003</v>
          </cell>
          <cell r="AV28">
            <v>107.53664999999999</v>
          </cell>
          <cell r="AX28">
            <v>308.27133000000003</v>
          </cell>
          <cell r="AZ28">
            <v>1.68438</v>
          </cell>
          <cell r="BB28">
            <v>6103.3346799999999</v>
          </cell>
          <cell r="BD28">
            <v>1913.33665</v>
          </cell>
          <cell r="BF28">
            <v>8016.6713300000001</v>
          </cell>
          <cell r="BH28">
            <v>48.184379999999997</v>
          </cell>
          <cell r="BN28">
            <v>0</v>
          </cell>
          <cell r="BR28">
            <v>6103.3346799999999</v>
          </cell>
          <cell r="BT28">
            <v>1913.33665</v>
          </cell>
          <cell r="BV28">
            <v>8016.6713300000001</v>
          </cell>
          <cell r="BX28">
            <v>48.184379999999997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6103.3346799999999</v>
          </cell>
          <cell r="CR28">
            <v>1913.33665</v>
          </cell>
          <cell r="CT28">
            <v>8016.6713300000001</v>
          </cell>
          <cell r="CV28">
            <v>48.184379999999997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646485</v>
          </cell>
          <cell r="J29">
            <v>0</v>
          </cell>
          <cell r="L29">
            <v>646485</v>
          </cell>
          <cell r="N29">
            <v>5.3</v>
          </cell>
          <cell r="O29" t="str">
            <v>OAO</v>
          </cell>
          <cell r="P29">
            <v>646.5</v>
          </cell>
          <cell r="R29">
            <v>0</v>
          </cell>
          <cell r="T29">
            <v>646.5</v>
          </cell>
          <cell r="AD29">
            <v>646.5</v>
          </cell>
          <cell r="AF29">
            <v>0</v>
          </cell>
          <cell r="AH29">
            <v>646.5</v>
          </cell>
          <cell r="AJ29">
            <v>5.3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646.5</v>
          </cell>
          <cell r="BD29">
            <v>0</v>
          </cell>
          <cell r="BF29">
            <v>646.5</v>
          </cell>
          <cell r="BH29">
            <v>5.3</v>
          </cell>
          <cell r="BN29">
            <v>0</v>
          </cell>
          <cell r="BR29">
            <v>646.5</v>
          </cell>
          <cell r="BT29">
            <v>0</v>
          </cell>
          <cell r="BV29">
            <v>646.5</v>
          </cell>
          <cell r="BX29">
            <v>5.3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646.5</v>
          </cell>
          <cell r="CR29">
            <v>0</v>
          </cell>
          <cell r="CT29">
            <v>646.5</v>
          </cell>
          <cell r="CV29">
            <v>5.3</v>
          </cell>
        </row>
        <row r="31">
          <cell r="B31" t="str">
            <v>MSG</v>
          </cell>
          <cell r="D31" t="str">
            <v>MED/SURG ACUTE</v>
          </cell>
          <cell r="F31" t="str">
            <v>D1</v>
          </cell>
          <cell r="H31">
            <v>105212427</v>
          </cell>
          <cell r="J31">
            <v>29203426</v>
          </cell>
          <cell r="L31">
            <v>134415853</v>
          </cell>
          <cell r="N31">
            <v>931.2</v>
          </cell>
          <cell r="O31" t="str">
            <v>MSG</v>
          </cell>
          <cell r="P31">
            <v>105212.4</v>
          </cell>
          <cell r="R31">
            <v>29203.4</v>
          </cell>
          <cell r="T31">
            <v>134415.79999999999</v>
          </cell>
          <cell r="AD31">
            <v>105212.4</v>
          </cell>
          <cell r="AF31">
            <v>29203.4</v>
          </cell>
          <cell r="AH31">
            <v>134415.79999999999</v>
          </cell>
          <cell r="AJ31">
            <v>931.2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3556.2994800000001</v>
          </cell>
          <cell r="AV31">
            <v>347.42610000000002</v>
          </cell>
          <cell r="AX31">
            <v>3903.7255800000003</v>
          </cell>
          <cell r="AZ31">
            <v>29.841180000000001</v>
          </cell>
          <cell r="BB31">
            <v>108768.69948</v>
          </cell>
          <cell r="BD31">
            <v>29550.826100000002</v>
          </cell>
          <cell r="BF31">
            <v>138319.52557999999</v>
          </cell>
          <cell r="BH31">
            <v>961.04118000000005</v>
          </cell>
          <cell r="BJ31">
            <v>5083.4470000000001</v>
          </cell>
          <cell r="BN31">
            <v>5083.4470000000001</v>
          </cell>
          <cell r="BP31">
            <v>13.04</v>
          </cell>
          <cell r="BR31">
            <v>113852.14648</v>
          </cell>
          <cell r="BT31">
            <v>29550.826100000002</v>
          </cell>
          <cell r="BV31">
            <v>143402.97258</v>
          </cell>
          <cell r="BX31">
            <v>974.08118000000002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113852.14648</v>
          </cell>
          <cell r="CR31">
            <v>29550.826100000002</v>
          </cell>
          <cell r="CT31">
            <v>143402.97258</v>
          </cell>
          <cell r="CV31">
            <v>974.08118000000002</v>
          </cell>
          <cell r="DJ31">
            <v>108768.69948</v>
          </cell>
          <cell r="DL31">
            <v>5083.4470000000001</v>
          </cell>
        </row>
        <row r="32">
          <cell r="B32" t="str">
            <v>PED</v>
          </cell>
          <cell r="D32" t="str">
            <v>PEDIATRIC ACUTE</v>
          </cell>
          <cell r="F32" t="str">
            <v>D2</v>
          </cell>
          <cell r="H32">
            <v>24829321</v>
          </cell>
          <cell r="J32">
            <v>5785220</v>
          </cell>
          <cell r="L32">
            <v>30614541</v>
          </cell>
          <cell r="N32">
            <v>219.1</v>
          </cell>
          <cell r="O32" t="str">
            <v>PED</v>
          </cell>
          <cell r="P32">
            <v>24829.3</v>
          </cell>
          <cell r="R32">
            <v>5785.2</v>
          </cell>
          <cell r="T32">
            <v>30614.5</v>
          </cell>
          <cell r="AD32">
            <v>24829.3</v>
          </cell>
          <cell r="AF32">
            <v>5785.2</v>
          </cell>
          <cell r="AH32">
            <v>30614.5</v>
          </cell>
          <cell r="AJ32">
            <v>219.1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838.89120000000003</v>
          </cell>
          <cell r="AV32">
            <v>253.67619999999999</v>
          </cell>
          <cell r="AX32">
            <v>1092.5673999999999</v>
          </cell>
          <cell r="AZ32">
            <v>7.0392000000000001</v>
          </cell>
          <cell r="BB32">
            <v>25668.191200000001</v>
          </cell>
          <cell r="BD32">
            <v>6038.8761999999997</v>
          </cell>
          <cell r="BF32">
            <v>31707.0674</v>
          </cell>
          <cell r="BH32">
            <v>226.13919999999999</v>
          </cell>
          <cell r="BJ32">
            <v>713.95100000000002</v>
          </cell>
          <cell r="BN32">
            <v>713.95100000000002</v>
          </cell>
          <cell r="BP32">
            <v>2.2800000000000002</v>
          </cell>
          <cell r="BR32">
            <v>26382.142200000002</v>
          </cell>
          <cell r="BT32">
            <v>6038.8761999999997</v>
          </cell>
          <cell r="BV32">
            <v>32421.018400000001</v>
          </cell>
          <cell r="BX32">
            <v>228.41919999999999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26382.142200000002</v>
          </cell>
          <cell r="CR32">
            <v>6038.8761999999997</v>
          </cell>
          <cell r="CT32">
            <v>32421.018400000001</v>
          </cell>
          <cell r="CV32">
            <v>228.41919999999999</v>
          </cell>
          <cell r="DJ32">
            <v>25668.191200000001</v>
          </cell>
          <cell r="DL32">
            <v>713.95100000000002</v>
          </cell>
        </row>
        <row r="33">
          <cell r="B33" t="str">
            <v>PSY</v>
          </cell>
          <cell r="D33" t="str">
            <v>PSYCHIATRIC ACUTE</v>
          </cell>
          <cell r="F33" t="str">
            <v>D3</v>
          </cell>
          <cell r="H33">
            <v>18717912</v>
          </cell>
          <cell r="J33">
            <v>4229609</v>
          </cell>
          <cell r="L33">
            <v>22947521</v>
          </cell>
          <cell r="N33">
            <v>177</v>
          </cell>
          <cell r="O33" t="str">
            <v>PSY</v>
          </cell>
          <cell r="P33">
            <v>18717.900000000001</v>
          </cell>
          <cell r="R33">
            <v>4229.6000000000004</v>
          </cell>
          <cell r="T33">
            <v>22947.5</v>
          </cell>
          <cell r="AD33">
            <v>18717.900000000001</v>
          </cell>
          <cell r="AF33">
            <v>4229.6000000000004</v>
          </cell>
          <cell r="AH33">
            <v>22947.5</v>
          </cell>
          <cell r="AJ33">
            <v>177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632.16444000000001</v>
          </cell>
          <cell r="AV33">
            <v>253.67619999999999</v>
          </cell>
          <cell r="AX33">
            <v>885.84064000000001</v>
          </cell>
          <cell r="AZ33">
            <v>5.3045400000000003</v>
          </cell>
          <cell r="BB33">
            <v>19350.064440000002</v>
          </cell>
          <cell r="BD33">
            <v>4483.2762000000002</v>
          </cell>
          <cell r="BF33">
            <v>23833.340640000002</v>
          </cell>
          <cell r="BH33">
            <v>182.30454</v>
          </cell>
          <cell r="BJ33">
            <v>263.65699999999998</v>
          </cell>
          <cell r="BN33">
            <v>263.65699999999998</v>
          </cell>
          <cell r="BP33">
            <v>1.05</v>
          </cell>
          <cell r="BR33">
            <v>19613.721440000001</v>
          </cell>
          <cell r="BT33">
            <v>4483.2762000000002</v>
          </cell>
          <cell r="BV33">
            <v>24096.997640000001</v>
          </cell>
          <cell r="BX33">
            <v>183.35454000000001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19613.721440000001</v>
          </cell>
          <cell r="CR33">
            <v>4483.2762000000002</v>
          </cell>
          <cell r="CT33">
            <v>24096.997640000001</v>
          </cell>
          <cell r="CV33">
            <v>183.35454000000001</v>
          </cell>
          <cell r="DJ33">
            <v>19350.064440000002</v>
          </cell>
          <cell r="DL33">
            <v>263.65699999999998</v>
          </cell>
        </row>
        <row r="34">
          <cell r="B34" t="str">
            <v>OBS</v>
          </cell>
          <cell r="D34" t="str">
            <v>OBSTETRICS ACUTE</v>
          </cell>
          <cell r="F34" t="str">
            <v>D4</v>
          </cell>
          <cell r="H34">
            <v>4015349</v>
          </cell>
          <cell r="J34">
            <v>-254454</v>
          </cell>
          <cell r="L34">
            <v>3760895</v>
          </cell>
          <cell r="N34">
            <v>40.700000000000003</v>
          </cell>
          <cell r="O34" t="str">
            <v>OBS</v>
          </cell>
          <cell r="P34">
            <v>4015.3</v>
          </cell>
          <cell r="R34">
            <v>-254.5</v>
          </cell>
          <cell r="T34">
            <v>3760.8</v>
          </cell>
          <cell r="AD34">
            <v>4015.3</v>
          </cell>
          <cell r="AF34">
            <v>-254.5</v>
          </cell>
          <cell r="AH34">
            <v>3760.8</v>
          </cell>
          <cell r="AJ34">
            <v>40.700000000000003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134.8218</v>
          </cell>
          <cell r="AV34">
            <v>0</v>
          </cell>
          <cell r="AX34">
            <v>134.8218</v>
          </cell>
          <cell r="AZ34">
            <v>1.1313</v>
          </cell>
          <cell r="BB34">
            <v>4150.1217999999999</v>
          </cell>
          <cell r="BD34">
            <v>-254.5</v>
          </cell>
          <cell r="BF34">
            <v>3895.6217999999999</v>
          </cell>
          <cell r="BH34">
            <v>41.831300000000006</v>
          </cell>
          <cell r="BJ34">
            <v>363.363</v>
          </cell>
          <cell r="BN34">
            <v>363.363</v>
          </cell>
          <cell r="BP34">
            <v>0.7</v>
          </cell>
          <cell r="BR34">
            <v>4513.4848000000002</v>
          </cell>
          <cell r="BT34">
            <v>-254.5</v>
          </cell>
          <cell r="BV34">
            <v>4258.9848000000002</v>
          </cell>
          <cell r="BX34">
            <v>42.531300000000009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4513.4848000000002</v>
          </cell>
          <cell r="CR34">
            <v>-254.5</v>
          </cell>
          <cell r="CT34">
            <v>4258.9848000000002</v>
          </cell>
          <cell r="CV34">
            <v>42.531300000000009</v>
          </cell>
          <cell r="DJ34">
            <v>4150.1217999999999</v>
          </cell>
          <cell r="DL34">
            <v>363.363</v>
          </cell>
        </row>
        <row r="35">
          <cell r="B35" t="str">
            <v>DEF</v>
          </cell>
          <cell r="D35" t="str">
            <v>DEFINITIVE OBSERVATION</v>
          </cell>
          <cell r="F35" t="str">
            <v>D5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D6</v>
          </cell>
          <cell r="H36">
            <v>44042557</v>
          </cell>
          <cell r="J36">
            <v>5207334</v>
          </cell>
          <cell r="L36">
            <v>49249891</v>
          </cell>
          <cell r="N36">
            <v>373.3</v>
          </cell>
          <cell r="O36" t="str">
            <v>MIS</v>
          </cell>
          <cell r="P36">
            <v>44042.6</v>
          </cell>
          <cell r="R36">
            <v>5207.3</v>
          </cell>
          <cell r="T36">
            <v>49249.9</v>
          </cell>
          <cell r="AD36">
            <v>44042.6</v>
          </cell>
          <cell r="AF36">
            <v>5207.3</v>
          </cell>
          <cell r="AH36">
            <v>49249.9</v>
          </cell>
          <cell r="AJ36">
            <v>373.3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1489.03188</v>
          </cell>
          <cell r="AV36">
            <v>311.58054999999996</v>
          </cell>
          <cell r="AX36">
            <v>1800.6124299999999</v>
          </cell>
          <cell r="AZ36">
            <v>12.494580000000001</v>
          </cell>
          <cell r="BB36">
            <v>45531.631880000001</v>
          </cell>
          <cell r="BD36">
            <v>5518.8805499999999</v>
          </cell>
          <cell r="BF36">
            <v>51050.512430000002</v>
          </cell>
          <cell r="BH36">
            <v>385.79458</v>
          </cell>
          <cell r="BJ36">
            <v>282.38400000000001</v>
          </cell>
          <cell r="BN36">
            <v>282.38400000000001</v>
          </cell>
          <cell r="BP36">
            <v>0.9</v>
          </cell>
          <cell r="BR36">
            <v>45814.015879999999</v>
          </cell>
          <cell r="BT36">
            <v>5518.8805499999999</v>
          </cell>
          <cell r="BV36">
            <v>51332.896430000001</v>
          </cell>
          <cell r="BX36">
            <v>386.69457999999997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45814.015879999999</v>
          </cell>
          <cell r="CR36">
            <v>5518.8805499999999</v>
          </cell>
          <cell r="CT36">
            <v>51332.896430000001</v>
          </cell>
          <cell r="CV36">
            <v>386.69457999999997</v>
          </cell>
          <cell r="DJ36">
            <v>45531.631880000001</v>
          </cell>
          <cell r="DL36">
            <v>282.38400000000001</v>
          </cell>
        </row>
        <row r="37">
          <cell r="B37" t="str">
            <v>CCU</v>
          </cell>
          <cell r="D37" t="str">
            <v>CORONARY CARE</v>
          </cell>
          <cell r="F37" t="str">
            <v>D7</v>
          </cell>
          <cell r="L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D8</v>
          </cell>
          <cell r="H38">
            <v>14789134</v>
          </cell>
          <cell r="J38">
            <v>1584079</v>
          </cell>
          <cell r="L38">
            <v>16373213</v>
          </cell>
          <cell r="N38">
            <v>123.7</v>
          </cell>
          <cell r="O38" t="str">
            <v>PIC</v>
          </cell>
          <cell r="P38">
            <v>14789.1</v>
          </cell>
          <cell r="R38">
            <v>1584.1</v>
          </cell>
          <cell r="T38">
            <v>16373.2</v>
          </cell>
          <cell r="AD38">
            <v>14789.1</v>
          </cell>
          <cell r="AF38">
            <v>1584.1</v>
          </cell>
          <cell r="AH38">
            <v>16373.2</v>
          </cell>
          <cell r="AJ38">
            <v>123.7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500.33868000000001</v>
          </cell>
          <cell r="AV38">
            <v>93.749899999999997</v>
          </cell>
          <cell r="AX38">
            <v>594.08857999999998</v>
          </cell>
          <cell r="AZ38">
            <v>4.1983800000000002</v>
          </cell>
          <cell r="BB38">
            <v>15289.438680000001</v>
          </cell>
          <cell r="BD38">
            <v>1677.8498999999999</v>
          </cell>
          <cell r="BF38">
            <v>16967.28858</v>
          </cell>
          <cell r="BH38">
            <v>127.89838</v>
          </cell>
          <cell r="BJ38">
            <v>0</v>
          </cell>
          <cell r="BN38">
            <v>0</v>
          </cell>
          <cell r="BP38">
            <v>0</v>
          </cell>
          <cell r="BR38">
            <v>15289.438680000001</v>
          </cell>
          <cell r="BT38">
            <v>1677.8498999999999</v>
          </cell>
          <cell r="BV38">
            <v>16967.28858</v>
          </cell>
          <cell r="BX38">
            <v>127.89838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15289.438680000001</v>
          </cell>
          <cell r="CR38">
            <v>1677.8498999999999</v>
          </cell>
          <cell r="CT38">
            <v>16967.28858</v>
          </cell>
          <cell r="CV38">
            <v>127.89838</v>
          </cell>
          <cell r="DJ38">
            <v>15289.438680000001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D9</v>
          </cell>
          <cell r="H39">
            <v>14967321</v>
          </cell>
          <cell r="J39">
            <v>2355292</v>
          </cell>
          <cell r="L39">
            <v>17322613</v>
          </cell>
          <cell r="N39">
            <v>103.7</v>
          </cell>
          <cell r="O39" t="str">
            <v>NEO</v>
          </cell>
          <cell r="P39">
            <v>14967.3</v>
          </cell>
          <cell r="R39">
            <v>2355.3000000000002</v>
          </cell>
          <cell r="T39">
            <v>17322.599999999999</v>
          </cell>
          <cell r="AD39">
            <v>14967.3</v>
          </cell>
          <cell r="AF39">
            <v>2355.3000000000002</v>
          </cell>
          <cell r="AH39">
            <v>17322.599999999999</v>
          </cell>
          <cell r="AJ39">
            <v>103.7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506.33076</v>
          </cell>
          <cell r="AV39">
            <v>140.62485000000001</v>
          </cell>
          <cell r="AX39">
            <v>646.95560999999998</v>
          </cell>
          <cell r="AZ39">
            <v>4.2486600000000001</v>
          </cell>
          <cell r="BB39">
            <v>15473.63076</v>
          </cell>
          <cell r="BD39">
            <v>2495.9248500000003</v>
          </cell>
          <cell r="BF39">
            <v>17969.555609999999</v>
          </cell>
          <cell r="BH39">
            <v>107.94866</v>
          </cell>
          <cell r="BJ39">
            <v>0</v>
          </cell>
          <cell r="BN39">
            <v>0</v>
          </cell>
          <cell r="BP39">
            <v>0</v>
          </cell>
          <cell r="BR39">
            <v>15473.63076</v>
          </cell>
          <cell r="BT39">
            <v>2495.9248500000003</v>
          </cell>
          <cell r="BV39">
            <v>17969.555609999999</v>
          </cell>
          <cell r="BX39">
            <v>107.94866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15473.63076</v>
          </cell>
          <cell r="CR39">
            <v>2495.9248500000003</v>
          </cell>
          <cell r="CT39">
            <v>17969.555609999999</v>
          </cell>
          <cell r="CV39">
            <v>107.94866</v>
          </cell>
          <cell r="DJ39">
            <v>15473.63076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L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L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L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29538103</v>
          </cell>
          <cell r="J43">
            <v>6573167</v>
          </cell>
          <cell r="L43">
            <v>36111270</v>
          </cell>
          <cell r="N43">
            <v>245.2</v>
          </cell>
          <cell r="O43" t="str">
            <v>ONC</v>
          </cell>
          <cell r="P43">
            <v>29538.1</v>
          </cell>
          <cell r="R43">
            <v>6573.2</v>
          </cell>
          <cell r="T43">
            <v>36111.299999999996</v>
          </cell>
          <cell r="AD43">
            <v>29538.1</v>
          </cell>
          <cell r="AF43">
            <v>6573.2</v>
          </cell>
          <cell r="AH43">
            <v>36111.299999999996</v>
          </cell>
          <cell r="AJ43">
            <v>245.2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997.68132000000014</v>
          </cell>
          <cell r="AV43">
            <v>394.30105000000003</v>
          </cell>
          <cell r="AX43">
            <v>1391.9823700000002</v>
          </cell>
          <cell r="AZ43">
            <v>8.3716200000000018</v>
          </cell>
          <cell r="BB43">
            <v>30535.781319999998</v>
          </cell>
          <cell r="BD43">
            <v>6967.5010499999999</v>
          </cell>
          <cell r="BF43">
            <v>37503.282370000001</v>
          </cell>
          <cell r="BH43">
            <v>253.57162</v>
          </cell>
          <cell r="BJ43">
            <v>458.06900000000002</v>
          </cell>
          <cell r="BN43">
            <v>458.06900000000002</v>
          </cell>
          <cell r="BP43">
            <v>1.68</v>
          </cell>
          <cell r="BR43">
            <v>30993.850319999998</v>
          </cell>
          <cell r="BT43">
            <v>6967.5010499999999</v>
          </cell>
          <cell r="BV43">
            <v>37961.351369999997</v>
          </cell>
          <cell r="BX43">
            <v>255.25162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30993.850319999998</v>
          </cell>
          <cell r="CR43">
            <v>6967.5010499999999</v>
          </cell>
          <cell r="CT43">
            <v>37961.351369999997</v>
          </cell>
          <cell r="CV43">
            <v>255.25162</v>
          </cell>
          <cell r="DJ43">
            <v>30535.781319999998</v>
          </cell>
          <cell r="DL43">
            <v>458.06900000000002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1222921</v>
          </cell>
          <cell r="J44">
            <v>375204</v>
          </cell>
          <cell r="L44">
            <v>1598125</v>
          </cell>
          <cell r="N44">
            <v>10.4</v>
          </cell>
          <cell r="O44" t="str">
            <v>NUR</v>
          </cell>
          <cell r="P44">
            <v>1222.9000000000001</v>
          </cell>
          <cell r="R44">
            <v>375.2</v>
          </cell>
          <cell r="T44">
            <v>1598.1000000000001</v>
          </cell>
          <cell r="AD44">
            <v>1222.9000000000001</v>
          </cell>
          <cell r="AF44">
            <v>375.2</v>
          </cell>
          <cell r="AH44">
            <v>1598.1000000000001</v>
          </cell>
          <cell r="AJ44">
            <v>10.4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41.944560000000003</v>
          </cell>
          <cell r="AV44">
            <v>22.058800000000002</v>
          </cell>
          <cell r="AX44">
            <v>64.003360000000001</v>
          </cell>
          <cell r="AZ44">
            <v>0.35196</v>
          </cell>
          <cell r="BB44">
            <v>1264.84456</v>
          </cell>
          <cell r="BD44">
            <v>397.25880000000001</v>
          </cell>
          <cell r="BF44">
            <v>1662.1033600000001</v>
          </cell>
          <cell r="BH44">
            <v>10.75196</v>
          </cell>
          <cell r="BJ44">
            <v>27.349</v>
          </cell>
          <cell r="BN44">
            <v>27.349</v>
          </cell>
          <cell r="BP44">
            <v>0.12</v>
          </cell>
          <cell r="BR44">
            <v>1292.1935599999999</v>
          </cell>
          <cell r="BT44">
            <v>397.25880000000001</v>
          </cell>
          <cell r="BV44">
            <v>1689.45236</v>
          </cell>
          <cell r="BX44">
            <v>10.87196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1292.1935599999999</v>
          </cell>
          <cell r="CR44">
            <v>397.25880000000001</v>
          </cell>
          <cell r="CT44">
            <v>1689.45236</v>
          </cell>
          <cell r="CV44">
            <v>10.87196</v>
          </cell>
          <cell r="DJ44">
            <v>1264.84456</v>
          </cell>
          <cell r="DL44">
            <v>27.349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L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L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L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32272496</v>
          </cell>
          <cell r="J48">
            <v>5400511</v>
          </cell>
          <cell r="L48">
            <v>37673007</v>
          </cell>
          <cell r="N48">
            <v>311.7</v>
          </cell>
          <cell r="O48" t="str">
            <v>EMG</v>
          </cell>
          <cell r="P48">
            <v>32272.5</v>
          </cell>
          <cell r="R48">
            <v>5400.5</v>
          </cell>
          <cell r="T48">
            <v>37673</v>
          </cell>
          <cell r="AD48">
            <v>32272.5</v>
          </cell>
          <cell r="AF48">
            <v>5400.5</v>
          </cell>
          <cell r="AH48">
            <v>37673</v>
          </cell>
          <cell r="AJ48">
            <v>311.7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734.02980000000002</v>
          </cell>
          <cell r="AV48">
            <v>1273.8957</v>
          </cell>
          <cell r="AX48">
            <v>2007.9255000000001</v>
          </cell>
          <cell r="AZ48">
            <v>6.1593</v>
          </cell>
          <cell r="BB48">
            <v>33006.529799999997</v>
          </cell>
          <cell r="BD48">
            <v>6674.3957</v>
          </cell>
          <cell r="BF48">
            <v>39680.925499999998</v>
          </cell>
          <cell r="BH48">
            <v>317.85929999999996</v>
          </cell>
          <cell r="BJ48">
            <v>457.62599999999998</v>
          </cell>
          <cell r="BN48">
            <v>457.62599999999998</v>
          </cell>
          <cell r="BP48">
            <v>1.43</v>
          </cell>
          <cell r="BR48">
            <v>33464.155799999993</v>
          </cell>
          <cell r="BT48">
            <v>6674.3957</v>
          </cell>
          <cell r="BV48">
            <v>40138.551499999994</v>
          </cell>
          <cell r="BX48">
            <v>319.28929999999997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33464.155799999993</v>
          </cell>
          <cell r="CR48">
            <v>6674.3957</v>
          </cell>
          <cell r="CT48">
            <v>40138.551499999994</v>
          </cell>
          <cell r="CV48">
            <v>319.28929999999997</v>
          </cell>
          <cell r="DJ48">
            <v>33006.529799999997</v>
          </cell>
          <cell r="DL48">
            <v>457.62599999999998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21711287</v>
          </cell>
          <cell r="J49">
            <v>21309851</v>
          </cell>
          <cell r="L49">
            <v>43021138</v>
          </cell>
          <cell r="N49">
            <v>241.3</v>
          </cell>
          <cell r="O49" t="str">
            <v>CL</v>
          </cell>
          <cell r="P49">
            <v>21711.3</v>
          </cell>
          <cell r="R49">
            <v>21309.9</v>
          </cell>
          <cell r="T49">
            <v>43021.2</v>
          </cell>
          <cell r="AD49">
            <v>21711.3</v>
          </cell>
          <cell r="AF49">
            <v>21309.9</v>
          </cell>
          <cell r="AH49">
            <v>43021.2</v>
          </cell>
          <cell r="AJ49">
            <v>241.3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89.881200000000007</v>
          </cell>
          <cell r="AV49">
            <v>35.845549999999996</v>
          </cell>
          <cell r="AX49">
            <v>125.72675000000001</v>
          </cell>
          <cell r="AZ49">
            <v>0.75419999999999998</v>
          </cell>
          <cell r="BB49">
            <v>21801.181199999999</v>
          </cell>
          <cell r="BD49">
            <v>21345.74555</v>
          </cell>
          <cell r="BF49">
            <v>43146.926749999999</v>
          </cell>
          <cell r="BH49">
            <v>242.05420000000001</v>
          </cell>
          <cell r="BJ49">
            <v>713.49699999999996</v>
          </cell>
          <cell r="BN49">
            <v>713.49699999999996</v>
          </cell>
          <cell r="BP49">
            <v>2.15</v>
          </cell>
          <cell r="BR49">
            <v>22514.678199999998</v>
          </cell>
          <cell r="BT49">
            <v>21345.74555</v>
          </cell>
          <cell r="BV49">
            <v>43860.423750000002</v>
          </cell>
          <cell r="BX49">
            <v>244.20420000000001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22514.678199999998</v>
          </cell>
          <cell r="CR49">
            <v>21345.74555</v>
          </cell>
          <cell r="CT49">
            <v>43860.423750000002</v>
          </cell>
          <cell r="CV49">
            <v>244.20420000000001</v>
          </cell>
          <cell r="DJ49">
            <v>21801.181199999999</v>
          </cell>
          <cell r="DL49">
            <v>713.49699999999996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2615551</v>
          </cell>
          <cell r="J50">
            <v>594688</v>
          </cell>
          <cell r="L50">
            <v>3210239</v>
          </cell>
          <cell r="N50">
            <v>26</v>
          </cell>
          <cell r="O50" t="str">
            <v>PDC</v>
          </cell>
          <cell r="P50">
            <v>2615.6</v>
          </cell>
          <cell r="R50">
            <v>594.70000000000005</v>
          </cell>
          <cell r="T50">
            <v>3210.3</v>
          </cell>
          <cell r="AD50">
            <v>2615.6</v>
          </cell>
          <cell r="AF50">
            <v>594.70000000000005</v>
          </cell>
          <cell r="AH50">
            <v>3210.3</v>
          </cell>
          <cell r="AJ50">
            <v>26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799.94268000000011</v>
          </cell>
          <cell r="AV50">
            <v>129.59545</v>
          </cell>
          <cell r="AX50">
            <v>929.53813000000014</v>
          </cell>
          <cell r="AZ50">
            <v>6.7123800000000005</v>
          </cell>
          <cell r="BB50">
            <v>3415.54268</v>
          </cell>
          <cell r="BD50">
            <v>724.29545000000007</v>
          </cell>
          <cell r="BF50">
            <v>4139.8381300000001</v>
          </cell>
          <cell r="BH50">
            <v>32.712380000000003</v>
          </cell>
          <cell r="BJ50">
            <v>30.271000000000001</v>
          </cell>
          <cell r="BN50">
            <v>30.271000000000001</v>
          </cell>
          <cell r="BP50">
            <v>7.0000000000000007E-2</v>
          </cell>
          <cell r="BR50">
            <v>3445.8136800000002</v>
          </cell>
          <cell r="BT50">
            <v>724.29545000000007</v>
          </cell>
          <cell r="BV50">
            <v>4170.1091300000007</v>
          </cell>
          <cell r="BX50">
            <v>32.782380000000003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3445.8136800000002</v>
          </cell>
          <cell r="CR50">
            <v>724.29545000000007</v>
          </cell>
          <cell r="CT50">
            <v>4170.1091300000007</v>
          </cell>
          <cell r="CV50">
            <v>32.782380000000003</v>
          </cell>
          <cell r="DJ50">
            <v>3415.54268</v>
          </cell>
          <cell r="DL50">
            <v>30.271000000000001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L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 t="str">
            <v xml:space="preserve"> 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23684868</v>
          </cell>
          <cell r="J52">
            <v>2169093</v>
          </cell>
          <cell r="L52">
            <v>25853961</v>
          </cell>
          <cell r="N52">
            <v>207.3</v>
          </cell>
          <cell r="O52" t="str">
            <v>SDS</v>
          </cell>
          <cell r="P52">
            <v>23684.9</v>
          </cell>
          <cell r="R52">
            <v>2169.1</v>
          </cell>
          <cell r="T52">
            <v>25854</v>
          </cell>
          <cell r="AD52">
            <v>23684.9</v>
          </cell>
          <cell r="AF52">
            <v>2169.1</v>
          </cell>
          <cell r="AH52">
            <v>25854</v>
          </cell>
          <cell r="AJ52">
            <v>207.3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263.65152</v>
          </cell>
          <cell r="AV52">
            <v>33.088200000000001</v>
          </cell>
          <cell r="AX52">
            <v>296.73972000000003</v>
          </cell>
          <cell r="AZ52">
            <v>2.2123200000000001</v>
          </cell>
          <cell r="BB52">
            <v>23948.551520000001</v>
          </cell>
          <cell r="BD52">
            <v>2202.1882000000001</v>
          </cell>
          <cell r="BF52">
            <v>26150.739720000001</v>
          </cell>
          <cell r="BH52">
            <v>209.51232000000002</v>
          </cell>
          <cell r="BJ52">
            <v>46.149000000000001</v>
          </cell>
          <cell r="BN52">
            <v>46.149000000000001</v>
          </cell>
          <cell r="BP52">
            <v>7.0000000000000007E-2</v>
          </cell>
          <cell r="BR52">
            <v>23994.700520000002</v>
          </cell>
          <cell r="BT52">
            <v>2202.1882000000001</v>
          </cell>
          <cell r="BV52">
            <v>26196.888720000003</v>
          </cell>
          <cell r="BX52">
            <v>209.58232000000001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23994.700520000002</v>
          </cell>
          <cell r="CR52">
            <v>2202.1882000000001</v>
          </cell>
          <cell r="CT52">
            <v>26196.888720000003</v>
          </cell>
          <cell r="CV52">
            <v>209.58232000000001</v>
          </cell>
          <cell r="DJ52">
            <v>23948.551520000001</v>
          </cell>
          <cell r="DL52">
            <v>46.149000000000001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11220313</v>
          </cell>
          <cell r="J53">
            <v>4652135</v>
          </cell>
          <cell r="L53">
            <v>15872448</v>
          </cell>
          <cell r="N53">
            <v>94.7</v>
          </cell>
          <cell r="O53" t="str">
            <v>DEL</v>
          </cell>
          <cell r="P53">
            <v>11220.3</v>
          </cell>
          <cell r="R53">
            <v>4652.1000000000004</v>
          </cell>
          <cell r="T53">
            <v>15872.4</v>
          </cell>
          <cell r="AD53">
            <v>11220.3</v>
          </cell>
          <cell r="AF53">
            <v>4652.1000000000004</v>
          </cell>
          <cell r="AH53">
            <v>15872.4</v>
          </cell>
          <cell r="AJ53">
            <v>94.7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380.49707999999998</v>
          </cell>
          <cell r="AV53">
            <v>278.49234999999999</v>
          </cell>
          <cell r="AX53">
            <v>658.98942999999997</v>
          </cell>
          <cell r="AZ53">
            <v>3.19278</v>
          </cell>
          <cell r="BB53">
            <v>11600.797079999998</v>
          </cell>
          <cell r="BD53">
            <v>4930.5923500000008</v>
          </cell>
          <cell r="BF53">
            <v>16531.389429999999</v>
          </cell>
          <cell r="BH53">
            <v>97.892780000000002</v>
          </cell>
          <cell r="BJ53">
            <v>34.015000000000001</v>
          </cell>
          <cell r="BN53">
            <v>34.015000000000001</v>
          </cell>
          <cell r="BP53">
            <v>0.08</v>
          </cell>
          <cell r="BR53">
            <v>11634.812079999998</v>
          </cell>
          <cell r="BT53">
            <v>4930.5923500000008</v>
          </cell>
          <cell r="BV53">
            <v>16565.404429999999</v>
          </cell>
          <cell r="BX53">
            <v>97.97278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11634.812079999998</v>
          </cell>
          <cell r="CR53">
            <v>4930.5923500000008</v>
          </cell>
          <cell r="CT53">
            <v>16565.404429999999</v>
          </cell>
          <cell r="CV53">
            <v>97.97278</v>
          </cell>
          <cell r="DJ53">
            <v>11600.797079999998</v>
          </cell>
          <cell r="DL53">
            <v>34.015000000000001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49088430</v>
          </cell>
          <cell r="J54">
            <v>8444352</v>
          </cell>
          <cell r="L54">
            <v>57532782</v>
          </cell>
          <cell r="N54">
            <v>473.5</v>
          </cell>
          <cell r="O54" t="str">
            <v>OR</v>
          </cell>
          <cell r="P54">
            <v>49088.4</v>
          </cell>
          <cell r="R54">
            <v>8444.4</v>
          </cell>
          <cell r="T54">
            <v>57532.800000000003</v>
          </cell>
          <cell r="AD54">
            <v>49088.4</v>
          </cell>
          <cell r="AF54">
            <v>8444.4</v>
          </cell>
          <cell r="AH54">
            <v>57532.800000000003</v>
          </cell>
          <cell r="AJ54">
            <v>473.5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1659.8061600000001</v>
          </cell>
          <cell r="AV54">
            <v>504.59505000000001</v>
          </cell>
          <cell r="AX54">
            <v>2164.40121</v>
          </cell>
          <cell r="AZ54">
            <v>13.92756</v>
          </cell>
          <cell r="BB54">
            <v>50748.206160000002</v>
          </cell>
          <cell r="BD54">
            <v>8948.9950499999995</v>
          </cell>
          <cell r="BF54">
            <v>59697.201209999999</v>
          </cell>
          <cell r="BH54">
            <v>487.42755999999997</v>
          </cell>
          <cell r="BJ54">
            <v>253.91499999999999</v>
          </cell>
          <cell r="BN54">
            <v>253.91499999999999</v>
          </cell>
          <cell r="BP54">
            <v>0.65</v>
          </cell>
          <cell r="BR54">
            <v>51002.121160000002</v>
          </cell>
          <cell r="BT54">
            <v>8948.9950499999995</v>
          </cell>
          <cell r="BV54">
            <v>59951.11621</v>
          </cell>
          <cell r="BX54">
            <v>488.07755999999995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51002.121160000002</v>
          </cell>
          <cell r="CR54">
            <v>8948.9950499999995</v>
          </cell>
          <cell r="CT54">
            <v>59951.11621</v>
          </cell>
          <cell r="CV54">
            <v>488.07755999999995</v>
          </cell>
          <cell r="DJ54">
            <v>50748.206160000002</v>
          </cell>
          <cell r="DL54">
            <v>253.91499999999999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1589682</v>
          </cell>
          <cell r="J55">
            <v>1511082</v>
          </cell>
          <cell r="L55">
            <v>3100764</v>
          </cell>
          <cell r="N55">
            <v>15.8</v>
          </cell>
          <cell r="O55" t="str">
            <v>ORC</v>
          </cell>
          <cell r="P55">
            <v>1589.7</v>
          </cell>
          <cell r="R55">
            <v>1511.1</v>
          </cell>
          <cell r="T55">
            <v>3100.8</v>
          </cell>
          <cell r="AD55">
            <v>1589.7</v>
          </cell>
          <cell r="AF55">
            <v>1511.1</v>
          </cell>
          <cell r="AH55">
            <v>3100.8</v>
          </cell>
          <cell r="AJ55">
            <v>15.8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53.928719999999998</v>
          </cell>
          <cell r="AV55">
            <v>90.992549999999994</v>
          </cell>
          <cell r="AX55">
            <v>144.92126999999999</v>
          </cell>
          <cell r="AZ55">
            <v>0.45251999999999998</v>
          </cell>
          <cell r="BB55">
            <v>1643.6287200000002</v>
          </cell>
          <cell r="BD55">
            <v>1602.0925499999998</v>
          </cell>
          <cell r="BF55">
            <v>3245.72127</v>
          </cell>
          <cell r="BH55">
            <v>16.252520000000001</v>
          </cell>
          <cell r="BJ55">
            <v>0</v>
          </cell>
          <cell r="BN55">
            <v>0</v>
          </cell>
          <cell r="BP55">
            <v>0</v>
          </cell>
          <cell r="BR55">
            <v>1643.6287200000002</v>
          </cell>
          <cell r="BT55">
            <v>1602.0925499999998</v>
          </cell>
          <cell r="BV55">
            <v>3245.72127</v>
          </cell>
          <cell r="BX55">
            <v>16.252520000000001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1643.6287200000002</v>
          </cell>
          <cell r="CR55">
            <v>1602.0925499999998</v>
          </cell>
          <cell r="CT55">
            <v>3245.72127</v>
          </cell>
          <cell r="CV55">
            <v>16.252520000000001</v>
          </cell>
          <cell r="DJ55">
            <v>1643.6287200000002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4538754</v>
          </cell>
          <cell r="J56">
            <v>13272163</v>
          </cell>
          <cell r="L56">
            <v>17810917</v>
          </cell>
          <cell r="N56">
            <v>57.4</v>
          </cell>
          <cell r="O56" t="str">
            <v>ANS</v>
          </cell>
          <cell r="P56">
            <v>4538.8</v>
          </cell>
          <cell r="R56">
            <v>13272.2</v>
          </cell>
          <cell r="T56">
            <v>17811</v>
          </cell>
          <cell r="AD56">
            <v>4538.8</v>
          </cell>
          <cell r="AF56">
            <v>13272.2</v>
          </cell>
          <cell r="AH56">
            <v>17811</v>
          </cell>
          <cell r="AJ56">
            <v>57.4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89.881200000000007</v>
          </cell>
          <cell r="AV56">
            <v>678.30809999999997</v>
          </cell>
          <cell r="AX56">
            <v>768.1893</v>
          </cell>
          <cell r="AZ56">
            <v>0.75419999999999998</v>
          </cell>
          <cell r="BB56">
            <v>4628.6812</v>
          </cell>
          <cell r="BD56">
            <v>13950.508100000001</v>
          </cell>
          <cell r="BF56">
            <v>18579.189300000002</v>
          </cell>
          <cell r="BH56">
            <v>58.154199999999996</v>
          </cell>
          <cell r="BJ56">
            <v>752.08799999999997</v>
          </cell>
          <cell r="BN56">
            <v>752.08799999999997</v>
          </cell>
          <cell r="BP56">
            <v>1.74</v>
          </cell>
          <cell r="BR56">
            <v>5380.7691999999997</v>
          </cell>
          <cell r="BT56">
            <v>13950.508100000001</v>
          </cell>
          <cell r="BV56">
            <v>19331.277300000002</v>
          </cell>
          <cell r="BX56">
            <v>59.894199999999998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5380.7691999999997</v>
          </cell>
          <cell r="CR56">
            <v>13950.508100000001</v>
          </cell>
          <cell r="CT56">
            <v>19331.277300000002</v>
          </cell>
          <cell r="CV56">
            <v>59.894199999999998</v>
          </cell>
          <cell r="DJ56">
            <v>4628.6812</v>
          </cell>
          <cell r="DL56">
            <v>752.08799999999997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166137277</v>
          </cell>
          <cell r="L57">
            <v>166137277</v>
          </cell>
          <cell r="O57" t="str">
            <v>MSS</v>
          </cell>
          <cell r="P57">
            <v>0</v>
          </cell>
          <cell r="R57">
            <v>166137.29999999999</v>
          </cell>
          <cell r="T57">
            <v>166137.29999999999</v>
          </cell>
          <cell r="AD57">
            <v>0</v>
          </cell>
          <cell r="AF57">
            <v>166137.29999999999</v>
          </cell>
          <cell r="AH57">
            <v>166137.29999999999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166137.29999999999</v>
          </cell>
          <cell r="BF57">
            <v>166137.29999999999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166137.29999999999</v>
          </cell>
          <cell r="BV57">
            <v>166137.29999999999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166137.29999999999</v>
          </cell>
          <cell r="CT57">
            <v>166137.29999999999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152453339</v>
          </cell>
          <cell r="L58">
            <v>152453339</v>
          </cell>
          <cell r="O58" t="str">
            <v>CDS</v>
          </cell>
          <cell r="P58">
            <v>0</v>
          </cell>
          <cell r="R58">
            <v>152453.29999999999</v>
          </cell>
          <cell r="T58">
            <v>152453.29999999999</v>
          </cell>
          <cell r="AD58">
            <v>0</v>
          </cell>
          <cell r="AF58">
            <v>152453.29999999999</v>
          </cell>
          <cell r="AH58">
            <v>152453.29999999999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152453.29999999999</v>
          </cell>
          <cell r="BF58">
            <v>152453.29999999999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152453.29999999999</v>
          </cell>
          <cell r="BV58">
            <v>152453.29999999999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152453.29999999999</v>
          </cell>
          <cell r="CT58">
            <v>152453.29999999999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33585039</v>
          </cell>
          <cell r="J59">
            <v>51576549</v>
          </cell>
          <cell r="L59">
            <v>85161588</v>
          </cell>
          <cell r="N59">
            <v>449.7</v>
          </cell>
          <cell r="O59" t="str">
            <v>LAB</v>
          </cell>
          <cell r="P59">
            <v>33585</v>
          </cell>
          <cell r="R59">
            <v>51576.5</v>
          </cell>
          <cell r="T59">
            <v>85161.5</v>
          </cell>
          <cell r="AD59">
            <v>33585</v>
          </cell>
          <cell r="AF59">
            <v>51576.5</v>
          </cell>
          <cell r="AH59">
            <v>85161.5</v>
          </cell>
          <cell r="AJ59">
            <v>449.7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1135.4991600000001</v>
          </cell>
          <cell r="AV59">
            <v>3085.4746500000001</v>
          </cell>
          <cell r="AX59">
            <v>4220.9738100000004</v>
          </cell>
          <cell r="AZ59">
            <v>9.5280600000000018</v>
          </cell>
          <cell r="BB59">
            <v>34720.499159999999</v>
          </cell>
          <cell r="BD59">
            <v>54661.974650000004</v>
          </cell>
          <cell r="BF59">
            <v>89382.473809999996</v>
          </cell>
          <cell r="BH59">
            <v>459.22805999999997</v>
          </cell>
          <cell r="BJ59">
            <v>1585.7860000000001</v>
          </cell>
          <cell r="BN59">
            <v>1585.7860000000001</v>
          </cell>
          <cell r="BP59">
            <v>5.9799999999999995</v>
          </cell>
          <cell r="BR59">
            <v>36306.285159999999</v>
          </cell>
          <cell r="BT59">
            <v>54661.974650000004</v>
          </cell>
          <cell r="BV59">
            <v>90968.259810000003</v>
          </cell>
          <cell r="BX59">
            <v>465.20805999999999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36306.285159999999</v>
          </cell>
          <cell r="CR59">
            <v>54661.974650000004</v>
          </cell>
          <cell r="CT59">
            <v>90968.259810000003</v>
          </cell>
          <cell r="CV59">
            <v>465.20805999999999</v>
          </cell>
          <cell r="DJ59">
            <v>34720.499159999999</v>
          </cell>
          <cell r="DL59">
            <v>1585.7860000000001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2689376</v>
          </cell>
          <cell r="J61">
            <v>1260694</v>
          </cell>
          <cell r="L61">
            <v>3950070</v>
          </cell>
          <cell r="N61">
            <v>32.5</v>
          </cell>
          <cell r="O61" t="str">
            <v>EKG</v>
          </cell>
          <cell r="P61">
            <v>2689.4</v>
          </cell>
          <cell r="R61">
            <v>1260.7</v>
          </cell>
          <cell r="T61">
            <v>3950.1000000000004</v>
          </cell>
          <cell r="AD61">
            <v>2689.4</v>
          </cell>
          <cell r="AF61">
            <v>1260.7</v>
          </cell>
          <cell r="AH61">
            <v>3950.1000000000004</v>
          </cell>
          <cell r="AJ61">
            <v>32.5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89.881200000000007</v>
          </cell>
          <cell r="AV61">
            <v>74.448450000000008</v>
          </cell>
          <cell r="AX61">
            <v>164.32965000000002</v>
          </cell>
          <cell r="AZ61">
            <v>0.75419999999999998</v>
          </cell>
          <cell r="BB61">
            <v>2779.2811999999999</v>
          </cell>
          <cell r="BD61">
            <v>1335.1484500000001</v>
          </cell>
          <cell r="BF61">
            <v>4114.42965</v>
          </cell>
          <cell r="BH61">
            <v>33.254199999999997</v>
          </cell>
          <cell r="BJ61">
            <v>58.465000000000003</v>
          </cell>
          <cell r="BN61">
            <v>58.465000000000003</v>
          </cell>
          <cell r="BP61">
            <v>0.32</v>
          </cell>
          <cell r="BR61">
            <v>2837.7462</v>
          </cell>
          <cell r="BT61">
            <v>1335.1484500000001</v>
          </cell>
          <cell r="BV61">
            <v>4172.8946500000002</v>
          </cell>
          <cell r="BX61">
            <v>33.574199999999998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2837.7462</v>
          </cell>
          <cell r="CR61">
            <v>1335.1484500000001</v>
          </cell>
          <cell r="CT61">
            <v>4172.8946500000002</v>
          </cell>
          <cell r="CV61">
            <v>33.574199999999998</v>
          </cell>
          <cell r="DJ61">
            <v>2779.2811999999999</v>
          </cell>
          <cell r="DL61">
            <v>58.465000000000003</v>
          </cell>
        </row>
        <row r="62">
          <cell r="B62" t="str">
            <v>IRC</v>
          </cell>
          <cell r="D62" t="str">
            <v>INVASIVE RADIOLOGY / CARDIOVASCULAR</v>
          </cell>
          <cell r="F62" t="str">
            <v>D31</v>
          </cell>
          <cell r="H62">
            <v>12204614</v>
          </cell>
          <cell r="J62">
            <v>5620271</v>
          </cell>
          <cell r="L62">
            <v>17824885</v>
          </cell>
          <cell r="N62">
            <v>101</v>
          </cell>
          <cell r="O62" t="str">
            <v>IRC</v>
          </cell>
          <cell r="P62">
            <v>12204.6</v>
          </cell>
          <cell r="R62">
            <v>5620.3</v>
          </cell>
          <cell r="T62">
            <v>17824.900000000001</v>
          </cell>
          <cell r="AD62">
            <v>12204.6</v>
          </cell>
          <cell r="AF62">
            <v>5620.3</v>
          </cell>
          <cell r="AH62">
            <v>17824.900000000001</v>
          </cell>
          <cell r="AJ62">
            <v>101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413.45352000000003</v>
          </cell>
          <cell r="AV62">
            <v>336.39670000000001</v>
          </cell>
          <cell r="AX62">
            <v>749.85022000000004</v>
          </cell>
          <cell r="AZ62">
            <v>3.4693200000000002</v>
          </cell>
          <cell r="BB62">
            <v>12618.053520000001</v>
          </cell>
          <cell r="BD62">
            <v>5956.6967000000004</v>
          </cell>
          <cell r="BF62">
            <v>18574.750220000002</v>
          </cell>
          <cell r="BH62">
            <v>104.46932</v>
          </cell>
          <cell r="BJ62">
            <v>520.15300000000002</v>
          </cell>
          <cell r="BN62">
            <v>520.15300000000002</v>
          </cell>
          <cell r="BP62">
            <v>2.0499999999999998</v>
          </cell>
          <cell r="BR62">
            <v>13138.206520000002</v>
          </cell>
          <cell r="BT62">
            <v>5956.6967000000004</v>
          </cell>
          <cell r="BV62">
            <v>19094.90322</v>
          </cell>
          <cell r="BX62">
            <v>106.51931999999999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13138.206520000002</v>
          </cell>
          <cell r="CR62">
            <v>5956.6967000000004</v>
          </cell>
          <cell r="CT62">
            <v>19094.90322</v>
          </cell>
          <cell r="CV62">
            <v>106.51931999999999</v>
          </cell>
          <cell r="DJ62">
            <v>12618.053520000001</v>
          </cell>
          <cell r="DL62">
            <v>520.15300000000002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22243378</v>
          </cell>
          <cell r="J63">
            <v>4988131</v>
          </cell>
          <cell r="L63">
            <v>27231509</v>
          </cell>
          <cell r="N63">
            <v>227.8</v>
          </cell>
          <cell r="O63" t="str">
            <v>RAD</v>
          </cell>
          <cell r="P63">
            <v>22243.4</v>
          </cell>
          <cell r="R63">
            <v>4988.1000000000004</v>
          </cell>
          <cell r="T63">
            <v>27231.5</v>
          </cell>
          <cell r="AD63">
            <v>22243.4</v>
          </cell>
          <cell r="AF63">
            <v>4988.1000000000004</v>
          </cell>
          <cell r="AH63">
            <v>27231.5</v>
          </cell>
          <cell r="AJ63">
            <v>227.8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752.0060400000001</v>
          </cell>
          <cell r="AV63">
            <v>297.79380000000003</v>
          </cell>
          <cell r="AX63">
            <v>1049.7998400000001</v>
          </cell>
          <cell r="AZ63">
            <v>6.3101400000000005</v>
          </cell>
          <cell r="BB63">
            <v>22995.406040000002</v>
          </cell>
          <cell r="BD63">
            <v>5285.8938000000007</v>
          </cell>
          <cell r="BF63">
            <v>28281.299840000003</v>
          </cell>
          <cell r="BH63">
            <v>234.11014</v>
          </cell>
          <cell r="BJ63">
            <v>254.64400000000001</v>
          </cell>
          <cell r="BN63">
            <v>254.64400000000001</v>
          </cell>
          <cell r="BP63">
            <v>0.64</v>
          </cell>
          <cell r="BR63">
            <v>23250.050040000002</v>
          </cell>
          <cell r="BT63">
            <v>5285.8938000000007</v>
          </cell>
          <cell r="BV63">
            <v>28535.943840000004</v>
          </cell>
          <cell r="BX63">
            <v>234.75013999999999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23250.050040000002</v>
          </cell>
          <cell r="CR63">
            <v>5285.8938000000007</v>
          </cell>
          <cell r="CT63">
            <v>28535.943840000004</v>
          </cell>
          <cell r="CV63">
            <v>234.75013999999999</v>
          </cell>
          <cell r="DJ63">
            <v>22995.406040000002</v>
          </cell>
          <cell r="DL63">
            <v>254.64400000000001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6448908</v>
          </cell>
          <cell r="J64">
            <v>7604046</v>
          </cell>
          <cell r="L64">
            <v>14052954</v>
          </cell>
          <cell r="N64">
            <v>51.1</v>
          </cell>
          <cell r="O64" t="str">
            <v>CAT</v>
          </cell>
          <cell r="P64">
            <v>6448.9</v>
          </cell>
          <cell r="R64">
            <v>7604</v>
          </cell>
          <cell r="T64">
            <v>14052.9</v>
          </cell>
          <cell r="AD64">
            <v>6448.9</v>
          </cell>
          <cell r="AF64">
            <v>7604</v>
          </cell>
          <cell r="AH64">
            <v>14052.9</v>
          </cell>
          <cell r="AJ64">
            <v>51.1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218.71092000000002</v>
          </cell>
          <cell r="AV64">
            <v>454.96275000000003</v>
          </cell>
          <cell r="AX64">
            <v>673.67367000000002</v>
          </cell>
          <cell r="AZ64">
            <v>1.8352200000000001</v>
          </cell>
          <cell r="BB64">
            <v>6667.6109200000001</v>
          </cell>
          <cell r="BD64">
            <v>8058.9627499999997</v>
          </cell>
          <cell r="BF64">
            <v>14726.57367</v>
          </cell>
          <cell r="BH64">
            <v>52.935220000000001</v>
          </cell>
          <cell r="BJ64">
            <v>50.542999999999999</v>
          </cell>
          <cell r="BN64">
            <v>50.542999999999999</v>
          </cell>
          <cell r="BP64">
            <v>0.1</v>
          </cell>
          <cell r="BR64">
            <v>6718.1539199999997</v>
          </cell>
          <cell r="BT64">
            <v>8058.9627499999997</v>
          </cell>
          <cell r="BV64">
            <v>14777.116669999999</v>
          </cell>
          <cell r="BX64">
            <v>53.035220000000002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6718.1539199999997</v>
          </cell>
          <cell r="CR64">
            <v>8058.9627499999997</v>
          </cell>
          <cell r="CT64">
            <v>14777.116669999999</v>
          </cell>
          <cell r="CV64">
            <v>53.035220000000002</v>
          </cell>
          <cell r="DJ64">
            <v>6667.6109200000001</v>
          </cell>
          <cell r="DL64">
            <v>50.542999999999999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5804215</v>
          </cell>
          <cell r="J65">
            <v>7774920</v>
          </cell>
          <cell r="L65">
            <v>13579135</v>
          </cell>
          <cell r="N65">
            <v>53.5</v>
          </cell>
          <cell r="O65" t="str">
            <v>RAT</v>
          </cell>
          <cell r="P65">
            <v>5804.2</v>
          </cell>
          <cell r="R65">
            <v>7774.9</v>
          </cell>
          <cell r="T65">
            <v>13579.099999999999</v>
          </cell>
          <cell r="AD65">
            <v>5804.2</v>
          </cell>
          <cell r="AF65">
            <v>7774.9</v>
          </cell>
          <cell r="AH65">
            <v>13579.099999999999</v>
          </cell>
          <cell r="AJ65">
            <v>53.5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194.74260000000001</v>
          </cell>
          <cell r="AV65">
            <v>465.99214999999998</v>
          </cell>
          <cell r="AX65">
            <v>660.73474999999996</v>
          </cell>
          <cell r="AZ65">
            <v>1.6340999999999999</v>
          </cell>
          <cell r="BB65">
            <v>5998.9425999999994</v>
          </cell>
          <cell r="BD65">
            <v>8240.8921499999997</v>
          </cell>
          <cell r="BF65">
            <v>14239.834749999998</v>
          </cell>
          <cell r="BH65">
            <v>55.134099999999997</v>
          </cell>
          <cell r="BJ65">
            <v>208.93</v>
          </cell>
          <cell r="BN65">
            <v>208.93</v>
          </cell>
          <cell r="BP65">
            <v>0.42</v>
          </cell>
          <cell r="BR65">
            <v>6207.8725999999997</v>
          </cell>
          <cell r="BT65">
            <v>8240.8921499999997</v>
          </cell>
          <cell r="BV65">
            <v>14448.764749999998</v>
          </cell>
          <cell r="BX65">
            <v>55.554099999999998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6207.8725999999997</v>
          </cell>
          <cell r="CR65">
            <v>8240.8921499999997</v>
          </cell>
          <cell r="CT65">
            <v>14448.764749999998</v>
          </cell>
          <cell r="CV65">
            <v>55.554099999999998</v>
          </cell>
          <cell r="DJ65">
            <v>5998.9425999999994</v>
          </cell>
          <cell r="DL65">
            <v>208.93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2226308</v>
          </cell>
          <cell r="J66">
            <v>7897514</v>
          </cell>
          <cell r="L66">
            <v>10123822</v>
          </cell>
          <cell r="N66">
            <v>15.3</v>
          </cell>
          <cell r="O66" t="str">
            <v>NUC</v>
          </cell>
          <cell r="P66">
            <v>2226.3000000000002</v>
          </cell>
          <cell r="R66">
            <v>7897.5</v>
          </cell>
          <cell r="T66">
            <v>10123.799999999999</v>
          </cell>
          <cell r="AD66">
            <v>2226.3000000000002</v>
          </cell>
          <cell r="AF66">
            <v>7897.5</v>
          </cell>
          <cell r="AH66">
            <v>10123.799999999999</v>
          </cell>
          <cell r="AJ66">
            <v>15.3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74.90100000000001</v>
          </cell>
          <cell r="AV66">
            <v>471.50685000000004</v>
          </cell>
          <cell r="AX66">
            <v>546.40785000000005</v>
          </cell>
          <cell r="AZ66">
            <v>0.62850000000000006</v>
          </cell>
          <cell r="BB66">
            <v>2301.201</v>
          </cell>
          <cell r="BD66">
            <v>8369.0068499999998</v>
          </cell>
          <cell r="BF66">
            <v>10670.207849999999</v>
          </cell>
          <cell r="BH66">
            <v>15.928500000000001</v>
          </cell>
          <cell r="BJ66">
            <v>50.542999999999999</v>
          </cell>
          <cell r="BN66">
            <v>50.542999999999999</v>
          </cell>
          <cell r="BP66">
            <v>0.1</v>
          </cell>
          <cell r="BR66">
            <v>2351.7440000000001</v>
          </cell>
          <cell r="BT66">
            <v>8369.0068499999998</v>
          </cell>
          <cell r="BV66">
            <v>10720.75085</v>
          </cell>
          <cell r="BX66">
            <v>16.028500000000001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2351.7440000000001</v>
          </cell>
          <cell r="CR66">
            <v>8369.0068499999998</v>
          </cell>
          <cell r="CT66">
            <v>10720.75085</v>
          </cell>
          <cell r="CV66">
            <v>16.028500000000001</v>
          </cell>
          <cell r="DJ66">
            <v>2301.201</v>
          </cell>
          <cell r="DL66">
            <v>50.542999999999999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15472056</v>
          </cell>
          <cell r="J67">
            <v>6393891</v>
          </cell>
          <cell r="L67">
            <v>21865947</v>
          </cell>
          <cell r="N67">
            <v>134.30000000000001</v>
          </cell>
          <cell r="O67" t="str">
            <v>RES</v>
          </cell>
          <cell r="P67">
            <v>15472.1</v>
          </cell>
          <cell r="R67">
            <v>6393.9</v>
          </cell>
          <cell r="T67">
            <v>21866</v>
          </cell>
          <cell r="AD67">
            <v>15472.1</v>
          </cell>
          <cell r="AF67">
            <v>6393.9</v>
          </cell>
          <cell r="AH67">
            <v>21866</v>
          </cell>
          <cell r="AJ67">
            <v>134.30000000000001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524.30700000000013</v>
          </cell>
          <cell r="AV67">
            <v>383.27164999999997</v>
          </cell>
          <cell r="AX67">
            <v>907.57865000000015</v>
          </cell>
          <cell r="AZ67">
            <v>4.3995000000000006</v>
          </cell>
          <cell r="BB67">
            <v>15996.407000000001</v>
          </cell>
          <cell r="BD67">
            <v>6777.1716499999993</v>
          </cell>
          <cell r="BF67">
            <v>22773.578649999999</v>
          </cell>
          <cell r="BH67">
            <v>138.6995</v>
          </cell>
          <cell r="BJ67">
            <v>38.655999999999999</v>
          </cell>
          <cell r="BN67">
            <v>38.655999999999999</v>
          </cell>
          <cell r="BP67">
            <v>0.1</v>
          </cell>
          <cell r="BR67">
            <v>16035.063000000002</v>
          </cell>
          <cell r="BT67">
            <v>6777.1716499999993</v>
          </cell>
          <cell r="BV67">
            <v>22812.234650000002</v>
          </cell>
          <cell r="BX67">
            <v>138.79949999999999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16035.063000000002</v>
          </cell>
          <cell r="CR67">
            <v>6777.1716499999993</v>
          </cell>
          <cell r="CT67">
            <v>22812.234650000002</v>
          </cell>
          <cell r="CV67">
            <v>138.79949999999999</v>
          </cell>
          <cell r="DJ67">
            <v>15996.407000000001</v>
          </cell>
          <cell r="DL67">
            <v>38.655999999999999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385162</v>
          </cell>
          <cell r="J68">
            <v>577743</v>
          </cell>
          <cell r="L68">
            <v>962905</v>
          </cell>
          <cell r="N68">
            <v>3.9</v>
          </cell>
          <cell r="O68" t="str">
            <v>PUL</v>
          </cell>
          <cell r="P68">
            <v>385.2</v>
          </cell>
          <cell r="R68">
            <v>577.70000000000005</v>
          </cell>
          <cell r="T68">
            <v>962.90000000000009</v>
          </cell>
          <cell r="AD68">
            <v>385.2</v>
          </cell>
          <cell r="AF68">
            <v>577.70000000000005</v>
          </cell>
          <cell r="AH68">
            <v>962.90000000000009</v>
          </cell>
          <cell r="AJ68">
            <v>3.9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11.984160000000001</v>
          </cell>
          <cell r="AV68">
            <v>35.845549999999996</v>
          </cell>
          <cell r="AX68">
            <v>47.829709999999999</v>
          </cell>
          <cell r="AZ68">
            <v>0.10056000000000001</v>
          </cell>
          <cell r="BB68">
            <v>397.18415999999996</v>
          </cell>
          <cell r="BD68">
            <v>613.54555000000005</v>
          </cell>
          <cell r="BF68">
            <v>1010.7297100000001</v>
          </cell>
          <cell r="BH68">
            <v>4.0005600000000001</v>
          </cell>
          <cell r="BJ68">
            <v>25.286999999999999</v>
          </cell>
          <cell r="BN68">
            <v>25.286999999999999</v>
          </cell>
          <cell r="BP68">
            <v>0.08</v>
          </cell>
          <cell r="BR68">
            <v>422.47115999999994</v>
          </cell>
          <cell r="BT68">
            <v>613.54555000000005</v>
          </cell>
          <cell r="BV68">
            <v>1036.0167099999999</v>
          </cell>
          <cell r="BX68">
            <v>4.0805600000000002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422.47115999999994</v>
          </cell>
          <cell r="CR68">
            <v>613.54555000000005</v>
          </cell>
          <cell r="CT68">
            <v>1036.0167099999999</v>
          </cell>
          <cell r="CV68">
            <v>4.0805600000000002</v>
          </cell>
          <cell r="DJ68">
            <v>397.18415999999996</v>
          </cell>
          <cell r="DL68">
            <v>25.286999999999999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3152048</v>
          </cell>
          <cell r="J69">
            <v>2840788</v>
          </cell>
          <cell r="L69">
            <v>5992836</v>
          </cell>
          <cell r="N69">
            <v>28.4</v>
          </cell>
          <cell r="O69" t="str">
            <v>EEG</v>
          </cell>
          <cell r="P69">
            <v>3152</v>
          </cell>
          <cell r="R69">
            <v>2840.8</v>
          </cell>
          <cell r="T69">
            <v>5992.8</v>
          </cell>
          <cell r="AD69">
            <v>3152</v>
          </cell>
          <cell r="AF69">
            <v>2840.8</v>
          </cell>
          <cell r="AH69">
            <v>5992.8</v>
          </cell>
          <cell r="AJ69">
            <v>28.4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107.85744</v>
          </cell>
          <cell r="AV69">
            <v>170.95570000000001</v>
          </cell>
          <cell r="AX69">
            <v>278.81313999999998</v>
          </cell>
          <cell r="AZ69">
            <v>0.90503999999999996</v>
          </cell>
          <cell r="BB69">
            <v>3259.8574399999998</v>
          </cell>
          <cell r="BD69">
            <v>3011.7557000000002</v>
          </cell>
          <cell r="BF69">
            <v>6271.6131399999995</v>
          </cell>
          <cell r="BH69">
            <v>29.305039999999998</v>
          </cell>
          <cell r="BJ69">
            <v>143.62700000000001</v>
          </cell>
          <cell r="BN69">
            <v>143.62700000000001</v>
          </cell>
          <cell r="BP69">
            <v>0.55000000000000004</v>
          </cell>
          <cell r="BR69">
            <v>3403.4844399999997</v>
          </cell>
          <cell r="BT69">
            <v>3011.7557000000002</v>
          </cell>
          <cell r="BV69">
            <v>6415.2401399999999</v>
          </cell>
          <cell r="BX69">
            <v>29.855039999999999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3403.4844399999997</v>
          </cell>
          <cell r="CR69">
            <v>3011.7557000000002</v>
          </cell>
          <cell r="CT69">
            <v>6415.2401399999999</v>
          </cell>
          <cell r="CV69">
            <v>29.855039999999999</v>
          </cell>
          <cell r="DJ69">
            <v>3259.8574399999998</v>
          </cell>
          <cell r="DL69">
            <v>143.62700000000001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7863659</v>
          </cell>
          <cell r="J70">
            <v>801942</v>
          </cell>
          <cell r="L70">
            <v>8665601</v>
          </cell>
          <cell r="N70">
            <v>70.7</v>
          </cell>
          <cell r="O70" t="str">
            <v>PTH</v>
          </cell>
          <cell r="P70">
            <v>7863.7</v>
          </cell>
          <cell r="R70">
            <v>801.9</v>
          </cell>
          <cell r="T70">
            <v>8665.6</v>
          </cell>
          <cell r="AD70">
            <v>7863.7</v>
          </cell>
          <cell r="AF70">
            <v>801.9</v>
          </cell>
          <cell r="AH70">
            <v>8665.6</v>
          </cell>
          <cell r="AJ70">
            <v>70.7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266.64756</v>
          </cell>
          <cell r="AV70">
            <v>46.874949999999998</v>
          </cell>
          <cell r="AX70">
            <v>313.52251000000001</v>
          </cell>
          <cell r="AZ70">
            <v>2.23746</v>
          </cell>
          <cell r="BB70">
            <v>8130.3475600000002</v>
          </cell>
          <cell r="BD70">
            <v>848.77494999999999</v>
          </cell>
          <cell r="BF70">
            <v>8979.1225100000011</v>
          </cell>
          <cell r="BH70">
            <v>72.937460000000002</v>
          </cell>
          <cell r="BJ70">
            <v>71.805999999999997</v>
          </cell>
          <cell r="BN70">
            <v>71.805999999999997</v>
          </cell>
          <cell r="BP70">
            <v>0.08</v>
          </cell>
          <cell r="BR70">
            <v>8202.1535600000007</v>
          </cell>
          <cell r="BT70">
            <v>848.77494999999999</v>
          </cell>
          <cell r="BV70">
            <v>9050.9285100000016</v>
          </cell>
          <cell r="BX70">
            <v>73.01746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8202.1535600000007</v>
          </cell>
          <cell r="CR70">
            <v>848.77494999999999</v>
          </cell>
          <cell r="CT70">
            <v>9050.9285100000016</v>
          </cell>
          <cell r="CV70">
            <v>73.01746</v>
          </cell>
          <cell r="DJ70">
            <v>8130.3475600000002</v>
          </cell>
          <cell r="DL70">
            <v>71.805999999999997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4997883</v>
          </cell>
          <cell r="J71">
            <v>355312</v>
          </cell>
          <cell r="L71">
            <v>5353195</v>
          </cell>
          <cell r="N71">
            <v>44.2</v>
          </cell>
          <cell r="O71" t="str">
            <v>OTH</v>
          </cell>
          <cell r="P71">
            <v>4997.8999999999996</v>
          </cell>
          <cell r="R71">
            <v>355.3</v>
          </cell>
          <cell r="T71">
            <v>5353.2</v>
          </cell>
          <cell r="AD71">
            <v>4997.8999999999996</v>
          </cell>
          <cell r="AF71">
            <v>355.3</v>
          </cell>
          <cell r="AH71">
            <v>5353.2</v>
          </cell>
          <cell r="AJ71">
            <v>44.2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167.77824000000001</v>
          </cell>
          <cell r="AV71">
            <v>22.058800000000002</v>
          </cell>
          <cell r="AX71">
            <v>189.83704</v>
          </cell>
          <cell r="AZ71">
            <v>1.40784</v>
          </cell>
          <cell r="BB71">
            <v>5165.6782399999993</v>
          </cell>
          <cell r="BD71">
            <v>377.35880000000003</v>
          </cell>
          <cell r="BF71">
            <v>5543.0370399999993</v>
          </cell>
          <cell r="BH71">
            <v>45.607840000000003</v>
          </cell>
          <cell r="BJ71">
            <v>39.892000000000003</v>
          </cell>
          <cell r="BN71">
            <v>39.892000000000003</v>
          </cell>
          <cell r="BP71">
            <v>0.04</v>
          </cell>
          <cell r="BR71">
            <v>5205.5702399999991</v>
          </cell>
          <cell r="BT71">
            <v>377.35880000000003</v>
          </cell>
          <cell r="BV71">
            <v>5582.9290399999991</v>
          </cell>
          <cell r="BX71">
            <v>45.647840000000002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5205.5702399999991</v>
          </cell>
          <cell r="CR71">
            <v>377.35880000000003</v>
          </cell>
          <cell r="CT71">
            <v>5582.9290399999991</v>
          </cell>
          <cell r="CV71">
            <v>45.647840000000002</v>
          </cell>
          <cell r="DJ71">
            <v>5165.6782399999993</v>
          </cell>
          <cell r="DL71">
            <v>39.892000000000003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1862035</v>
          </cell>
          <cell r="J72">
            <v>1916374</v>
          </cell>
          <cell r="L72">
            <v>3778409</v>
          </cell>
          <cell r="N72">
            <v>17.100000000000001</v>
          </cell>
          <cell r="O72" t="str">
            <v>STH</v>
          </cell>
          <cell r="P72">
            <v>1862</v>
          </cell>
          <cell r="R72">
            <v>1916.4</v>
          </cell>
          <cell r="T72">
            <v>3778.4</v>
          </cell>
          <cell r="AD72">
            <v>1862</v>
          </cell>
          <cell r="AF72">
            <v>1916.4</v>
          </cell>
          <cell r="AH72">
            <v>3778.4</v>
          </cell>
          <cell r="AJ72">
            <v>17.100000000000001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62.916840000000001</v>
          </cell>
          <cell r="AV72">
            <v>115.80869999999999</v>
          </cell>
          <cell r="AX72">
            <v>178.72554</v>
          </cell>
          <cell r="AZ72">
            <v>0.52793999999999996</v>
          </cell>
          <cell r="BB72">
            <v>1924.9168400000001</v>
          </cell>
          <cell r="BD72">
            <v>2032.2087000000001</v>
          </cell>
          <cell r="BF72">
            <v>3957.12554</v>
          </cell>
          <cell r="BH72">
            <v>17.627940000000002</v>
          </cell>
          <cell r="BJ72">
            <v>59.832999999999998</v>
          </cell>
          <cell r="BN72">
            <v>59.832999999999998</v>
          </cell>
          <cell r="BP72">
            <v>0.15</v>
          </cell>
          <cell r="BR72">
            <v>1984.7498400000002</v>
          </cell>
          <cell r="BT72">
            <v>2032.2087000000001</v>
          </cell>
          <cell r="BV72">
            <v>4016.9585400000005</v>
          </cell>
          <cell r="BX72">
            <v>17.777940000000001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1984.7498400000002</v>
          </cell>
          <cell r="CR72">
            <v>2032.2087000000001</v>
          </cell>
          <cell r="CT72">
            <v>4016.9585400000005</v>
          </cell>
          <cell r="CV72">
            <v>17.777940000000001</v>
          </cell>
          <cell r="DJ72">
            <v>1924.9168400000001</v>
          </cell>
          <cell r="DL72">
            <v>59.832999999999998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L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784607</v>
          </cell>
          <cell r="L74">
            <v>784607</v>
          </cell>
          <cell r="O74" t="str">
            <v>AUD</v>
          </cell>
          <cell r="P74">
            <v>0</v>
          </cell>
          <cell r="R74">
            <v>784.6</v>
          </cell>
          <cell r="T74">
            <v>784.6</v>
          </cell>
          <cell r="AD74">
            <v>0</v>
          </cell>
          <cell r="AF74">
            <v>784.6</v>
          </cell>
          <cell r="AH74">
            <v>784.6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784.6</v>
          </cell>
          <cell r="BF74">
            <v>784.6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784.6</v>
          </cell>
          <cell r="BV74">
            <v>784.6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784.6</v>
          </cell>
          <cell r="CT74">
            <v>784.6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L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41659</v>
          </cell>
          <cell r="J76">
            <v>4285416</v>
          </cell>
          <cell r="L76">
            <v>4327075</v>
          </cell>
          <cell r="N76">
            <v>1</v>
          </cell>
          <cell r="O76" t="str">
            <v>RDL</v>
          </cell>
          <cell r="P76">
            <v>41.7</v>
          </cell>
          <cell r="R76">
            <v>4285.3999999999996</v>
          </cell>
          <cell r="T76">
            <v>4327.0999999999995</v>
          </cell>
          <cell r="AD76">
            <v>41.7</v>
          </cell>
          <cell r="AF76">
            <v>4285.3999999999996</v>
          </cell>
          <cell r="AH76">
            <v>4327.0999999999995</v>
          </cell>
          <cell r="AJ76">
            <v>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46.874949999999998</v>
          </cell>
          <cell r="AX76">
            <v>46.874949999999998</v>
          </cell>
          <cell r="AZ76">
            <v>0</v>
          </cell>
          <cell r="BB76">
            <v>41.7</v>
          </cell>
          <cell r="BD76">
            <v>4332.27495</v>
          </cell>
          <cell r="BF76">
            <v>4373.9749499999998</v>
          </cell>
          <cell r="BH76">
            <v>1</v>
          </cell>
          <cell r="BJ76">
            <v>0</v>
          </cell>
          <cell r="BN76">
            <v>0</v>
          </cell>
          <cell r="BP76">
            <v>0</v>
          </cell>
          <cell r="BR76">
            <v>41.7</v>
          </cell>
          <cell r="BT76">
            <v>4332.27495</v>
          </cell>
          <cell r="BV76">
            <v>4373.9749499999998</v>
          </cell>
          <cell r="BX76">
            <v>1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41.7</v>
          </cell>
          <cell r="CR76">
            <v>4332.27495</v>
          </cell>
          <cell r="CT76">
            <v>4373.9749499999998</v>
          </cell>
          <cell r="CV76">
            <v>1</v>
          </cell>
          <cell r="DJ76">
            <v>41.7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74290</v>
          </cell>
          <cell r="J77">
            <v>29648075</v>
          </cell>
          <cell r="L77">
            <v>29722365</v>
          </cell>
          <cell r="N77">
            <v>0.8</v>
          </cell>
          <cell r="O77" t="str">
            <v>OA</v>
          </cell>
          <cell r="P77">
            <v>74.3</v>
          </cell>
          <cell r="R77">
            <v>29648.1</v>
          </cell>
          <cell r="T77">
            <v>29722.399999999998</v>
          </cell>
          <cell r="AD77">
            <v>74.3</v>
          </cell>
          <cell r="AF77">
            <v>29648.1</v>
          </cell>
          <cell r="AH77">
            <v>29722.399999999998</v>
          </cell>
          <cell r="AJ77">
            <v>0.8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2.9960400000000003</v>
          </cell>
          <cell r="AV77">
            <v>1772.97605</v>
          </cell>
          <cell r="AX77">
            <v>1775.97209</v>
          </cell>
          <cell r="AZ77">
            <v>2.5140000000000003E-2</v>
          </cell>
          <cell r="BB77">
            <v>77.296039999999991</v>
          </cell>
          <cell r="BD77">
            <v>31421.07605</v>
          </cell>
          <cell r="BF77">
            <v>31498.372090000001</v>
          </cell>
          <cell r="BH77">
            <v>0.8251400000000001</v>
          </cell>
          <cell r="BJ77">
            <v>0</v>
          </cell>
          <cell r="BN77">
            <v>0</v>
          </cell>
          <cell r="BP77">
            <v>0</v>
          </cell>
          <cell r="BR77">
            <v>77.296039999999991</v>
          </cell>
          <cell r="BT77">
            <v>31421.07605</v>
          </cell>
          <cell r="BV77">
            <v>31498.372090000001</v>
          </cell>
          <cell r="BX77">
            <v>0.8251400000000001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77.296039999999991</v>
          </cell>
          <cell r="CR77">
            <v>31421.07605</v>
          </cell>
          <cell r="CT77">
            <v>31498.372090000001</v>
          </cell>
          <cell r="CV77">
            <v>0.8251400000000001</v>
          </cell>
          <cell r="DJ77">
            <v>77.296039999999991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L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3152592</v>
          </cell>
          <cell r="J79">
            <v>13267537</v>
          </cell>
          <cell r="L79">
            <v>16420129</v>
          </cell>
          <cell r="N79">
            <v>25.6</v>
          </cell>
          <cell r="O79" t="str">
            <v>LEU</v>
          </cell>
          <cell r="P79">
            <v>3152.6</v>
          </cell>
          <cell r="R79">
            <v>13267.5</v>
          </cell>
          <cell r="T79">
            <v>16420.099999999999</v>
          </cell>
          <cell r="AD79">
            <v>3152.6</v>
          </cell>
          <cell r="AF79">
            <v>13267.5</v>
          </cell>
          <cell r="AH79">
            <v>16420.099999999999</v>
          </cell>
          <cell r="AJ79">
            <v>25.6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107.85744</v>
          </cell>
          <cell r="AV79">
            <v>794.11680000000001</v>
          </cell>
          <cell r="AX79">
            <v>901.97424000000001</v>
          </cell>
          <cell r="AZ79">
            <v>0.90503999999999996</v>
          </cell>
          <cell r="BB79">
            <v>3260.4574400000001</v>
          </cell>
          <cell r="BD79">
            <v>14061.6168</v>
          </cell>
          <cell r="BF79">
            <v>17322.074240000002</v>
          </cell>
          <cell r="BH79">
            <v>26.505040000000001</v>
          </cell>
          <cell r="BJ79">
            <v>0</v>
          </cell>
          <cell r="BN79">
            <v>0</v>
          </cell>
          <cell r="BP79">
            <v>7.0000000000000007E-2</v>
          </cell>
          <cell r="BR79">
            <v>3260.4574400000001</v>
          </cell>
          <cell r="BT79">
            <v>14061.6168</v>
          </cell>
          <cell r="BV79">
            <v>17322.074240000002</v>
          </cell>
          <cell r="BX79">
            <v>26.575040000000001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3260.4574400000001</v>
          </cell>
          <cell r="CR79">
            <v>14061.6168</v>
          </cell>
          <cell r="CT79">
            <v>17322.074240000002</v>
          </cell>
          <cell r="CV79">
            <v>26.575040000000001</v>
          </cell>
          <cell r="DJ79">
            <v>3260.4574400000001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L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7991599</v>
          </cell>
          <cell r="J82">
            <v>5027897</v>
          </cell>
          <cell r="L82">
            <v>13019496</v>
          </cell>
          <cell r="N82">
            <v>65.8</v>
          </cell>
          <cell r="O82" t="str">
            <v>MRI</v>
          </cell>
          <cell r="P82">
            <v>7991.6</v>
          </cell>
          <cell r="R82">
            <v>5027.8999999999996</v>
          </cell>
          <cell r="T82">
            <v>13019.5</v>
          </cell>
          <cell r="AD82">
            <v>7991.6</v>
          </cell>
          <cell r="AF82">
            <v>5027.8999999999996</v>
          </cell>
          <cell r="AH82">
            <v>13019.5</v>
          </cell>
          <cell r="AJ82">
            <v>65.8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269.64359999999999</v>
          </cell>
          <cell r="AV82">
            <v>300.55115000000001</v>
          </cell>
          <cell r="AX82">
            <v>570.19475</v>
          </cell>
          <cell r="AZ82">
            <v>2.2625999999999999</v>
          </cell>
          <cell r="BB82">
            <v>8261.2435999999998</v>
          </cell>
          <cell r="BD82">
            <v>5328.4511499999999</v>
          </cell>
          <cell r="BF82">
            <v>13589.694749999999</v>
          </cell>
          <cell r="BH82">
            <v>68.062600000000003</v>
          </cell>
          <cell r="BJ82">
            <v>193.16300000000001</v>
          </cell>
          <cell r="BN82">
            <v>193.16300000000001</v>
          </cell>
          <cell r="BP82">
            <v>0.27</v>
          </cell>
          <cell r="BR82">
            <v>8454.4066000000003</v>
          </cell>
          <cell r="BT82">
            <v>5328.4511499999999</v>
          </cell>
          <cell r="BV82">
            <v>13782.857749999999</v>
          </cell>
          <cell r="BX82">
            <v>68.332599999999999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8454.4066000000003</v>
          </cell>
          <cell r="CR82">
            <v>5328.4511499999999</v>
          </cell>
          <cell r="CT82">
            <v>13782.857749999999</v>
          </cell>
          <cell r="CV82">
            <v>68.332599999999999</v>
          </cell>
          <cell r="DJ82">
            <v>8261.2435999999998</v>
          </cell>
          <cell r="DL82">
            <v>193.16300000000001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L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L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3900687</v>
          </cell>
          <cell r="J85">
            <v>767717</v>
          </cell>
          <cell r="L85">
            <v>4668404</v>
          </cell>
          <cell r="N85">
            <v>31.9</v>
          </cell>
          <cell r="O85" t="str">
            <v>RHB</v>
          </cell>
          <cell r="P85">
            <v>3900.7</v>
          </cell>
          <cell r="R85">
            <v>767.7</v>
          </cell>
          <cell r="T85">
            <v>4668.3999999999996</v>
          </cell>
          <cell r="AD85">
            <v>3900.7</v>
          </cell>
          <cell r="AF85">
            <v>767.7</v>
          </cell>
          <cell r="AH85">
            <v>4668.3999999999996</v>
          </cell>
          <cell r="AJ85">
            <v>31.9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1174.44768</v>
          </cell>
          <cell r="AV85">
            <v>344.66875000000005</v>
          </cell>
          <cell r="AX85">
            <v>1519.11643</v>
          </cell>
          <cell r="AZ85">
            <v>9.8548799999999996</v>
          </cell>
          <cell r="BB85">
            <v>5075.14768</v>
          </cell>
          <cell r="BD85">
            <v>1112.3687500000001</v>
          </cell>
          <cell r="BF85">
            <v>6187.5164299999997</v>
          </cell>
          <cell r="BH85">
            <v>41.75488</v>
          </cell>
          <cell r="BJ85">
            <v>62.017000000000003</v>
          </cell>
          <cell r="BN85">
            <v>62.017000000000003</v>
          </cell>
          <cell r="BP85">
            <v>0.12</v>
          </cell>
          <cell r="BR85">
            <v>5137.1646799999999</v>
          </cell>
          <cell r="BT85">
            <v>1112.3687500000001</v>
          </cell>
          <cell r="BV85">
            <v>6249.5334299999995</v>
          </cell>
          <cell r="BX85">
            <v>41.874879999999997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5137.1646799999999</v>
          </cell>
          <cell r="CR85">
            <v>1112.3687500000001</v>
          </cell>
          <cell r="CT85">
            <v>6249.5334299999995</v>
          </cell>
          <cell r="CV85">
            <v>41.874879999999997</v>
          </cell>
          <cell r="DJ85">
            <v>5075.14768</v>
          </cell>
          <cell r="DL85">
            <v>62.017000000000003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2476580</v>
          </cell>
          <cell r="J86">
            <v>367559</v>
          </cell>
          <cell r="L86">
            <v>2844139</v>
          </cell>
          <cell r="N86">
            <v>25.6</v>
          </cell>
          <cell r="O86" t="str">
            <v>OBV</v>
          </cell>
          <cell r="P86">
            <v>2476.6</v>
          </cell>
          <cell r="R86">
            <v>367.6</v>
          </cell>
          <cell r="T86">
            <v>2844.2</v>
          </cell>
          <cell r="AD86">
            <v>2476.6</v>
          </cell>
          <cell r="AF86">
            <v>367.6</v>
          </cell>
          <cell r="AH86">
            <v>2844.2</v>
          </cell>
          <cell r="AJ86">
            <v>25.6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2476.6</v>
          </cell>
          <cell r="BD86">
            <v>367.6</v>
          </cell>
          <cell r="BF86">
            <v>2844.2</v>
          </cell>
          <cell r="BH86">
            <v>25.6</v>
          </cell>
          <cell r="BJ86">
            <v>0</v>
          </cell>
          <cell r="BN86">
            <v>0</v>
          </cell>
          <cell r="BR86">
            <v>2476.6</v>
          </cell>
          <cell r="BT86">
            <v>367.6</v>
          </cell>
          <cell r="BV86">
            <v>2844.2</v>
          </cell>
          <cell r="BX86">
            <v>25.6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2476.6</v>
          </cell>
          <cell r="CR86">
            <v>367.6</v>
          </cell>
          <cell r="CT86">
            <v>2844.2</v>
          </cell>
          <cell r="CV86">
            <v>25.6</v>
          </cell>
          <cell r="DJ86">
            <v>2476.6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L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L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8691174</v>
          </cell>
          <cell r="J89">
            <v>2383375</v>
          </cell>
          <cell r="L89">
            <v>11074549</v>
          </cell>
          <cell r="N89">
            <v>95.3</v>
          </cell>
          <cell r="O89" t="str">
            <v>OCL</v>
          </cell>
          <cell r="P89">
            <v>8691.2000000000007</v>
          </cell>
          <cell r="R89">
            <v>2383.4</v>
          </cell>
          <cell r="T89">
            <v>11074.6</v>
          </cell>
          <cell r="AD89">
            <v>8691.2000000000007</v>
          </cell>
          <cell r="AF89">
            <v>2383.4</v>
          </cell>
          <cell r="AH89">
            <v>11074.6</v>
          </cell>
          <cell r="AJ89">
            <v>95.3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293.61192</v>
          </cell>
          <cell r="AV89">
            <v>143.38219999999998</v>
          </cell>
          <cell r="AX89">
            <v>436.99411999999995</v>
          </cell>
          <cell r="AZ89">
            <v>2.4637199999999999</v>
          </cell>
          <cell r="BB89">
            <v>8984.8119200000001</v>
          </cell>
          <cell r="BD89">
            <v>2526.7822000000001</v>
          </cell>
          <cell r="BF89">
            <v>11511.59412</v>
          </cell>
          <cell r="BH89">
            <v>97.763719999999992</v>
          </cell>
          <cell r="BJ89">
            <v>104.123</v>
          </cell>
          <cell r="BN89">
            <v>104.123</v>
          </cell>
          <cell r="BR89">
            <v>9088.9349199999997</v>
          </cell>
          <cell r="BT89">
            <v>2526.7822000000001</v>
          </cell>
          <cell r="BV89">
            <v>11615.717119999999</v>
          </cell>
          <cell r="BX89">
            <v>97.763719999999992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9088.9349199999997</v>
          </cell>
          <cell r="CR89">
            <v>2526.7822000000001</v>
          </cell>
          <cell r="CT89">
            <v>11615.717119999999</v>
          </cell>
          <cell r="CV89">
            <v>97.763719999999992</v>
          </cell>
          <cell r="DJ89">
            <v>8984.8119200000001</v>
          </cell>
          <cell r="DL89">
            <v>104.123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L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L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L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L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L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L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L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L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L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L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L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L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CL-340</v>
          </cell>
          <cell r="D102" t="str">
            <v>340B CLINIC</v>
          </cell>
          <cell r="F102" t="str">
            <v>D83</v>
          </cell>
          <cell r="L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CL-340</v>
          </cell>
          <cell r="CO102" t="str">
            <v>CL-340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RAT-340</v>
          </cell>
          <cell r="D103" t="str">
            <v>340B RADIOLOGY - THERAPEUTIC</v>
          </cell>
          <cell r="F103" t="str">
            <v>D84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RAT-340</v>
          </cell>
          <cell r="CO103" t="str">
            <v>RAT-340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ORC-340</v>
          </cell>
          <cell r="D104" t="str">
            <v>340B OR CLINIC SERVICES</v>
          </cell>
          <cell r="F104" t="str">
            <v>D85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ORC-340</v>
          </cell>
          <cell r="CO104" t="str">
            <v>ORC-340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LAB-340</v>
          </cell>
          <cell r="D105" t="str">
            <v>340B LABORATORY SERVICES</v>
          </cell>
          <cell r="F105" t="str">
            <v>D86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LAB-340</v>
          </cell>
          <cell r="CO105" t="str">
            <v>LAB-340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CDS-340</v>
          </cell>
          <cell r="D106" t="str">
            <v>340B DRUGS</v>
          </cell>
          <cell r="F106" t="str">
            <v>D87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CDS-340</v>
          </cell>
          <cell r="CO106" t="str">
            <v>CDS-340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8">
          <cell r="B108" t="str">
            <v>EDP</v>
          </cell>
          <cell r="D108" t="str">
            <v>DATA PROCESSING</v>
          </cell>
          <cell r="F108" t="str">
            <v>DP1</v>
          </cell>
          <cell r="H108">
            <v>29960370</v>
          </cell>
          <cell r="J108">
            <v>27573468</v>
          </cell>
          <cell r="L108">
            <v>57533838</v>
          </cell>
          <cell r="N108">
            <v>251.4</v>
          </cell>
          <cell r="O108" t="str">
            <v>EDP</v>
          </cell>
          <cell r="P108">
            <v>29960.400000000001</v>
          </cell>
          <cell r="R108">
            <v>27573.5</v>
          </cell>
          <cell r="T108">
            <v>57533.9</v>
          </cell>
          <cell r="X108">
            <v>0</v>
          </cell>
          <cell r="Z108">
            <v>0</v>
          </cell>
          <cell r="AD108">
            <v>29960.400000000001</v>
          </cell>
          <cell r="AF108">
            <v>27573.5</v>
          </cell>
          <cell r="AH108">
            <v>57533.9</v>
          </cell>
          <cell r="AJ108">
            <v>251.4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-29960.400000000009</v>
          </cell>
          <cell r="AV108">
            <v>-27573.499999999996</v>
          </cell>
          <cell r="AX108">
            <v>-57533.900000000009</v>
          </cell>
          <cell r="AZ108">
            <v>-251.40000000000003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D108">
            <v>0</v>
          </cell>
          <cell r="CG108" t="str">
            <v>EDP</v>
          </cell>
          <cell r="CO108" t="str">
            <v>EDP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AMB</v>
          </cell>
          <cell r="D109" t="str">
            <v>AMBULANCE SERVICES</v>
          </cell>
          <cell r="F109" t="str">
            <v>E1</v>
          </cell>
          <cell r="L109">
            <v>0</v>
          </cell>
          <cell r="O109" t="str">
            <v>AMB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AMB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AMB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CX109">
            <v>0</v>
          </cell>
          <cell r="CZ109">
            <v>0</v>
          </cell>
          <cell r="DD109">
            <v>0</v>
          </cell>
          <cell r="DF109">
            <v>0</v>
          </cell>
          <cell r="DH109">
            <v>0</v>
          </cell>
        </row>
        <row r="110">
          <cell r="B110" t="str">
            <v>PAR</v>
          </cell>
          <cell r="D110" t="str">
            <v>PARKING</v>
          </cell>
          <cell r="F110" t="str">
            <v>E2</v>
          </cell>
          <cell r="L110">
            <v>0</v>
          </cell>
          <cell r="O110" t="str">
            <v>PAR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PAR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PAR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B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DPO</v>
          </cell>
          <cell r="D111" t="str">
            <v>DOCTOR'S PRIVATE OFFICE RENT</v>
          </cell>
          <cell r="F111" t="str">
            <v>E3</v>
          </cell>
          <cell r="L111">
            <v>0</v>
          </cell>
          <cell r="O111" t="str">
            <v>DPO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DPO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DPO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OOR</v>
          </cell>
          <cell r="D112" t="str">
            <v>OFFICE &amp; OTHER RENTAL</v>
          </cell>
          <cell r="F112" t="str">
            <v>E4</v>
          </cell>
          <cell r="L112">
            <v>0</v>
          </cell>
          <cell r="O112" t="str">
            <v>OOR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OOR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OOR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492.88</v>
          </cell>
          <cell r="CZ112">
            <v>492.88</v>
          </cell>
          <cell r="DD112">
            <v>492.88</v>
          </cell>
          <cell r="DF112">
            <v>0</v>
          </cell>
          <cell r="DH112">
            <v>492.88</v>
          </cell>
        </row>
        <row r="113">
          <cell r="B113" t="str">
            <v>REO</v>
          </cell>
          <cell r="D113" t="str">
            <v>RETAIL OPERATIONS</v>
          </cell>
          <cell r="F113" t="str">
            <v>E5</v>
          </cell>
          <cell r="H113">
            <v>777129</v>
          </cell>
          <cell r="J113">
            <v>189605567</v>
          </cell>
          <cell r="L113">
            <v>190382696</v>
          </cell>
          <cell r="O113" t="str">
            <v>REO</v>
          </cell>
          <cell r="P113">
            <v>777.1</v>
          </cell>
          <cell r="R113">
            <v>189605.6</v>
          </cell>
          <cell r="T113">
            <v>190382.7</v>
          </cell>
          <cell r="AD113">
            <v>777.1</v>
          </cell>
          <cell r="AF113">
            <v>189605.6</v>
          </cell>
          <cell r="AH113">
            <v>190382.7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777.1</v>
          </cell>
          <cell r="BD113">
            <v>189605.6</v>
          </cell>
          <cell r="BF113">
            <v>190382.7</v>
          </cell>
          <cell r="BH113">
            <v>0</v>
          </cell>
          <cell r="BN113">
            <v>0</v>
          </cell>
          <cell r="BR113">
            <v>777.1</v>
          </cell>
          <cell r="BT113">
            <v>189605.6</v>
          </cell>
          <cell r="BV113">
            <v>190382.7</v>
          </cell>
          <cell r="BX113">
            <v>0</v>
          </cell>
          <cell r="CB113">
            <v>0</v>
          </cell>
          <cell r="CD113">
            <v>0</v>
          </cell>
          <cell r="CG113" t="str">
            <v>REO</v>
          </cell>
          <cell r="CH113">
            <v>1404</v>
          </cell>
          <cell r="CJ113">
            <v>10899</v>
          </cell>
          <cell r="CL113">
            <v>12303</v>
          </cell>
          <cell r="CN113">
            <v>18.5</v>
          </cell>
          <cell r="CO113" t="str">
            <v>REO</v>
          </cell>
          <cell r="CP113">
            <v>2181.1</v>
          </cell>
          <cell r="CR113">
            <v>200504.6</v>
          </cell>
          <cell r="CT113">
            <v>202685.7</v>
          </cell>
          <cell r="CV113">
            <v>18.5</v>
          </cell>
          <cell r="CX113">
            <v>227916.37</v>
          </cell>
          <cell r="CZ113">
            <v>25230.669999999984</v>
          </cell>
          <cell r="DD113">
            <v>25230.669999999984</v>
          </cell>
          <cell r="DF113">
            <v>0</v>
          </cell>
          <cell r="DH113">
            <v>25230.669999999984</v>
          </cell>
        </row>
        <row r="114">
          <cell r="B114" t="str">
            <v>PTE</v>
          </cell>
          <cell r="D114" t="str">
            <v>PATIENTS TELEPHONES</v>
          </cell>
          <cell r="F114" t="str">
            <v>E6</v>
          </cell>
          <cell r="L114">
            <v>0</v>
          </cell>
          <cell r="O114" t="str">
            <v>PTE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PTE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PTE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CAF</v>
          </cell>
          <cell r="D115" t="str">
            <v>CAFETERIA</v>
          </cell>
          <cell r="F115" t="str">
            <v>E7</v>
          </cell>
          <cell r="H115">
            <v>855997</v>
          </cell>
          <cell r="J115">
            <v>2411869</v>
          </cell>
          <cell r="L115">
            <v>3267866</v>
          </cell>
          <cell r="N115">
            <v>21</v>
          </cell>
          <cell r="O115" t="str">
            <v>CAF</v>
          </cell>
          <cell r="P115">
            <v>856</v>
          </cell>
          <cell r="R115">
            <v>2411.9</v>
          </cell>
          <cell r="T115">
            <v>3267.9</v>
          </cell>
          <cell r="AD115">
            <v>856</v>
          </cell>
          <cell r="AF115">
            <v>2411.9</v>
          </cell>
          <cell r="AH115">
            <v>3267.9</v>
          </cell>
          <cell r="AJ115">
            <v>21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856</v>
          </cell>
          <cell r="BD115">
            <v>2411.9</v>
          </cell>
          <cell r="BF115">
            <v>3267.9</v>
          </cell>
          <cell r="BH115">
            <v>21</v>
          </cell>
          <cell r="BN115">
            <v>0</v>
          </cell>
          <cell r="BR115">
            <v>856</v>
          </cell>
          <cell r="BT115">
            <v>2411.9</v>
          </cell>
          <cell r="BV115">
            <v>3267.9</v>
          </cell>
          <cell r="BX115">
            <v>21</v>
          </cell>
          <cell r="CD115">
            <v>0</v>
          </cell>
          <cell r="CG115" t="str">
            <v>CAF</v>
          </cell>
          <cell r="CH115">
            <v>1305</v>
          </cell>
          <cell r="CJ115">
            <v>4764</v>
          </cell>
          <cell r="CL115">
            <v>6069</v>
          </cell>
          <cell r="CN115">
            <v>23.099999999999998</v>
          </cell>
          <cell r="CO115" t="str">
            <v>CAF</v>
          </cell>
          <cell r="CP115">
            <v>2161</v>
          </cell>
          <cell r="CR115">
            <v>7175.9</v>
          </cell>
          <cell r="CT115">
            <v>9336.9</v>
          </cell>
          <cell r="CV115">
            <v>44.099999999999994</v>
          </cell>
          <cell r="CX115">
            <v>3241.2659999999996</v>
          </cell>
          <cell r="CZ115">
            <v>-6095.634</v>
          </cell>
          <cell r="DB115">
            <v>0</v>
          </cell>
          <cell r="DD115">
            <v>-6095.634</v>
          </cell>
          <cell r="DF115">
            <v>-6095.634</v>
          </cell>
          <cell r="DH115">
            <v>0</v>
          </cell>
        </row>
        <row r="116">
          <cell r="B116" t="str">
            <v>DEB</v>
          </cell>
          <cell r="D116" t="str">
            <v>DAY CARE RECREATION AREAS</v>
          </cell>
          <cell r="F116" t="str">
            <v>E8</v>
          </cell>
          <cell r="L116">
            <v>0</v>
          </cell>
          <cell r="O116" t="str">
            <v>DEB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DEB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DEB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  <cell r="CX116">
            <v>0</v>
          </cell>
          <cell r="CZ116">
            <v>0</v>
          </cell>
          <cell r="DB116">
            <v>0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HOU</v>
          </cell>
          <cell r="D117" t="str">
            <v>HOUSING</v>
          </cell>
          <cell r="F117" t="str">
            <v>E9</v>
          </cell>
          <cell r="L117">
            <v>0</v>
          </cell>
          <cell r="O117" t="str">
            <v>HOU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HOU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HOU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REG</v>
          </cell>
          <cell r="D118" t="str">
            <v>RESEARCH</v>
          </cell>
          <cell r="F118" t="str">
            <v>F1</v>
          </cell>
          <cell r="H118">
            <v>456643</v>
          </cell>
          <cell r="J118">
            <v>280494</v>
          </cell>
          <cell r="L118">
            <v>737137</v>
          </cell>
          <cell r="N118">
            <v>1</v>
          </cell>
          <cell r="O118" t="str">
            <v>REG</v>
          </cell>
          <cell r="P118">
            <v>456.6</v>
          </cell>
          <cell r="R118">
            <v>280.5</v>
          </cell>
          <cell r="T118">
            <v>737.1</v>
          </cell>
          <cell r="AD118">
            <v>456.6</v>
          </cell>
          <cell r="AF118">
            <v>280.5</v>
          </cell>
          <cell r="AH118">
            <v>737.1</v>
          </cell>
          <cell r="AJ118">
            <v>1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456.6</v>
          </cell>
          <cell r="BD118">
            <v>280.5</v>
          </cell>
          <cell r="BF118">
            <v>737.1</v>
          </cell>
          <cell r="BH118">
            <v>1</v>
          </cell>
          <cell r="BJ118">
            <v>0</v>
          </cell>
          <cell r="BN118">
            <v>0</v>
          </cell>
          <cell r="BP118">
            <v>0</v>
          </cell>
          <cell r="BR118">
            <v>456.6</v>
          </cell>
          <cell r="BT118">
            <v>280.5</v>
          </cell>
          <cell r="BV118">
            <v>737.1</v>
          </cell>
          <cell r="BX118">
            <v>1</v>
          </cell>
          <cell r="CB118">
            <v>0</v>
          </cell>
          <cell r="CD118">
            <v>0</v>
          </cell>
          <cell r="CG118" t="str">
            <v>REG</v>
          </cell>
          <cell r="CH118">
            <v>129</v>
          </cell>
          <cell r="CJ118">
            <v>138</v>
          </cell>
          <cell r="CL118">
            <v>267</v>
          </cell>
          <cell r="CN118">
            <v>2.2000000000000002</v>
          </cell>
          <cell r="CO118" t="str">
            <v>REG</v>
          </cell>
          <cell r="CP118">
            <v>585.6</v>
          </cell>
          <cell r="CR118">
            <v>418.5</v>
          </cell>
          <cell r="CT118">
            <v>1004.1</v>
          </cell>
          <cell r="CV118">
            <v>3.2</v>
          </cell>
          <cell r="CX118">
            <v>867.56200000000001</v>
          </cell>
          <cell r="CZ118">
            <v>-136.53800000000001</v>
          </cell>
          <cell r="DD118">
            <v>-136.53800000000001</v>
          </cell>
          <cell r="DF118">
            <v>-136.53800000000001</v>
          </cell>
          <cell r="DH118">
            <v>0</v>
          </cell>
        </row>
        <row r="119">
          <cell r="B119" t="str">
            <v>RNS</v>
          </cell>
          <cell r="D119" t="str">
            <v>NURSING EDUCATION</v>
          </cell>
          <cell r="F119" t="str">
            <v>F2</v>
          </cell>
          <cell r="H119">
            <v>3191898</v>
          </cell>
          <cell r="J119">
            <v>146177</v>
          </cell>
          <cell r="L119">
            <v>3338075</v>
          </cell>
          <cell r="N119">
            <v>27.7</v>
          </cell>
          <cell r="O119" t="str">
            <v>RNS</v>
          </cell>
          <cell r="P119">
            <v>3191.9</v>
          </cell>
          <cell r="R119">
            <v>146.19999999999999</v>
          </cell>
          <cell r="T119">
            <v>3338.1</v>
          </cell>
          <cell r="AD119">
            <v>3191.9</v>
          </cell>
          <cell r="AF119">
            <v>146.19999999999999</v>
          </cell>
          <cell r="AH119">
            <v>3338.1</v>
          </cell>
          <cell r="AJ119">
            <v>27.7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3191.9</v>
          </cell>
          <cell r="BD119">
            <v>146.19999999999999</v>
          </cell>
          <cell r="BF119">
            <v>3338.1</v>
          </cell>
          <cell r="BH119">
            <v>27.7</v>
          </cell>
          <cell r="BN119">
            <v>0</v>
          </cell>
          <cell r="BR119">
            <v>3191.9</v>
          </cell>
          <cell r="BT119">
            <v>146.19999999999999</v>
          </cell>
          <cell r="BV119">
            <v>3338.1</v>
          </cell>
          <cell r="BX119">
            <v>27.7</v>
          </cell>
          <cell r="CB119">
            <v>0</v>
          </cell>
          <cell r="CD119">
            <v>0</v>
          </cell>
          <cell r="CG119" t="str">
            <v>RNS</v>
          </cell>
          <cell r="CH119">
            <v>145</v>
          </cell>
          <cell r="CJ119">
            <v>273</v>
          </cell>
          <cell r="CL119">
            <v>418</v>
          </cell>
          <cell r="CN119">
            <v>14.6</v>
          </cell>
          <cell r="CO119" t="str">
            <v>RNS</v>
          </cell>
          <cell r="CP119">
            <v>3336.9</v>
          </cell>
          <cell r="CR119">
            <v>419.2</v>
          </cell>
          <cell r="CT119">
            <v>3756.1</v>
          </cell>
          <cell r="CV119">
            <v>42.3</v>
          </cell>
          <cell r="CX119">
            <v>0</v>
          </cell>
          <cell r="CZ119">
            <v>-3756.1</v>
          </cell>
          <cell r="DD119">
            <v>-3756.1</v>
          </cell>
          <cell r="DF119">
            <v>-3756.1</v>
          </cell>
          <cell r="DH119">
            <v>0</v>
          </cell>
        </row>
        <row r="120">
          <cell r="B120" t="str">
            <v>OHE</v>
          </cell>
          <cell r="D120" t="str">
            <v>OTHER HEALTH PROFESSION EDUCATION</v>
          </cell>
          <cell r="F120" t="str">
            <v>F3</v>
          </cell>
          <cell r="H120">
            <v>3670886</v>
          </cell>
          <cell r="J120">
            <v>709557</v>
          </cell>
          <cell r="L120">
            <v>4380443</v>
          </cell>
          <cell r="N120">
            <v>43.3</v>
          </cell>
          <cell r="O120" t="str">
            <v>OHE</v>
          </cell>
          <cell r="P120">
            <v>3670.9</v>
          </cell>
          <cell r="R120">
            <v>709.6</v>
          </cell>
          <cell r="T120">
            <v>4380.5</v>
          </cell>
          <cell r="AD120">
            <v>3670.9</v>
          </cell>
          <cell r="AF120">
            <v>709.6</v>
          </cell>
          <cell r="AH120">
            <v>4380.5</v>
          </cell>
          <cell r="AJ120">
            <v>43.3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3670.9</v>
          </cell>
          <cell r="BD120">
            <v>709.6</v>
          </cell>
          <cell r="BF120">
            <v>4380.5</v>
          </cell>
          <cell r="BH120">
            <v>43.3</v>
          </cell>
          <cell r="BN120">
            <v>0</v>
          </cell>
          <cell r="BR120">
            <v>3670.9</v>
          </cell>
          <cell r="BT120">
            <v>709.6</v>
          </cell>
          <cell r="BV120">
            <v>4380.5</v>
          </cell>
          <cell r="BX120">
            <v>43.3</v>
          </cell>
          <cell r="CB120">
            <v>0</v>
          </cell>
          <cell r="CD120">
            <v>0</v>
          </cell>
          <cell r="CG120" t="str">
            <v>OHE</v>
          </cell>
          <cell r="CH120">
            <v>151</v>
          </cell>
          <cell r="CJ120">
            <v>330</v>
          </cell>
          <cell r="CL120">
            <v>481</v>
          </cell>
          <cell r="CN120">
            <v>14.700000000000001</v>
          </cell>
          <cell r="CO120" t="str">
            <v>OHE</v>
          </cell>
          <cell r="CP120">
            <v>3821.9</v>
          </cell>
          <cell r="CR120">
            <v>1039.5999999999999</v>
          </cell>
          <cell r="CT120">
            <v>4861.5</v>
          </cell>
          <cell r="CV120">
            <v>58</v>
          </cell>
          <cell r="CX120">
            <v>0</v>
          </cell>
          <cell r="CZ120">
            <v>-4861.5</v>
          </cell>
          <cell r="DD120">
            <v>-4861.5</v>
          </cell>
          <cell r="DF120">
            <v>-4861.5</v>
          </cell>
          <cell r="DH120">
            <v>0</v>
          </cell>
        </row>
        <row r="121">
          <cell r="B121" t="str">
            <v>CHE</v>
          </cell>
          <cell r="D121" t="str">
            <v>COMMUNITY HEALTH EDUCATION</v>
          </cell>
          <cell r="F121" t="str">
            <v>F4</v>
          </cell>
          <cell r="L121">
            <v>0</v>
          </cell>
          <cell r="O121" t="str">
            <v>CHE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CHE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CHE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FB1</v>
          </cell>
          <cell r="D122" t="str">
            <v>FRINGE BENEFITS</v>
          </cell>
          <cell r="F122" t="str">
            <v>FB1</v>
          </cell>
          <cell r="H122" t="str">
            <v>XXXXXXXXX</v>
          </cell>
          <cell r="J122" t="str">
            <v>XXXXXXXXX</v>
          </cell>
          <cell r="L122">
            <v>0</v>
          </cell>
          <cell r="N122" t="str">
            <v>XXXXXXXXX</v>
          </cell>
          <cell r="O122" t="str">
            <v>FB1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FB1</v>
          </cell>
          <cell r="CL122">
            <v>0</v>
          </cell>
          <cell r="CO122" t="str">
            <v>FB1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MSV</v>
          </cell>
          <cell r="D123" t="str">
            <v>MEDICAL SERVICES</v>
          </cell>
          <cell r="F123" t="str">
            <v>MS1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MSV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MSV</v>
          </cell>
          <cell r="CL123">
            <v>0</v>
          </cell>
          <cell r="CO123" t="str">
            <v>MSV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P1</v>
          </cell>
          <cell r="D124" t="str">
            <v>HOSPITAL BASED PHYSICIANS</v>
          </cell>
          <cell r="F124" t="str">
            <v>P01</v>
          </cell>
          <cell r="H124">
            <v>67660862</v>
          </cell>
          <cell r="J124" t="str">
            <v>XXXXXXXXX</v>
          </cell>
          <cell r="L124">
            <v>67660862</v>
          </cell>
          <cell r="N124">
            <v>197.54999999999998</v>
          </cell>
          <cell r="O124" t="str">
            <v>P1</v>
          </cell>
          <cell r="P124">
            <v>67660.899999999994</v>
          </cell>
          <cell r="R124">
            <v>0</v>
          </cell>
          <cell r="T124">
            <v>67660.899999999994</v>
          </cell>
          <cell r="AD124">
            <v>67660.899999999994</v>
          </cell>
          <cell r="AF124">
            <v>0</v>
          </cell>
          <cell r="AH124">
            <v>67660.899999999994</v>
          </cell>
          <cell r="AJ124">
            <v>197.54999999999998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67660.899999999994</v>
          </cell>
          <cell r="BD124">
            <v>0</v>
          </cell>
          <cell r="BF124">
            <v>67660.899999999994</v>
          </cell>
          <cell r="BH124">
            <v>197.54999999999998</v>
          </cell>
          <cell r="BJ124">
            <v>-67660.862000000008</v>
          </cell>
          <cell r="BN124">
            <v>-67660.862000000008</v>
          </cell>
          <cell r="BP124">
            <v>-197.54999999999998</v>
          </cell>
          <cell r="BR124">
            <v>3.7999999985913746E-2</v>
          </cell>
          <cell r="BT124">
            <v>0</v>
          </cell>
          <cell r="BV124">
            <v>3.7999999985913746E-2</v>
          </cell>
          <cell r="BX124">
            <v>0</v>
          </cell>
          <cell r="CD124">
            <v>0</v>
          </cell>
          <cell r="CG124" t="str">
            <v>P1</v>
          </cell>
          <cell r="CL124">
            <v>0</v>
          </cell>
          <cell r="CO124" t="str">
            <v>P1</v>
          </cell>
          <cell r="CP124">
            <v>3.7999999985913746E-2</v>
          </cell>
          <cell r="CR124">
            <v>0</v>
          </cell>
          <cell r="CT124">
            <v>3.7999999985913746E-2</v>
          </cell>
          <cell r="CV124">
            <v>0</v>
          </cell>
        </row>
        <row r="125">
          <cell r="B125" t="str">
            <v>P2</v>
          </cell>
          <cell r="D125" t="str">
            <v>PHYSICIAN PART B SERVICES</v>
          </cell>
          <cell r="F125" t="str">
            <v>P02</v>
          </cell>
          <cell r="H125" t="str">
            <v>XXXXXXXXX</v>
          </cell>
          <cell r="J125" t="str">
            <v>XXXXXXXXX</v>
          </cell>
          <cell r="L125">
            <v>0</v>
          </cell>
          <cell r="N125" t="str">
            <v>XXXXXXXXX</v>
          </cell>
          <cell r="O125" t="str">
            <v>P2</v>
          </cell>
          <cell r="P125">
            <v>0</v>
          </cell>
          <cell r="R125">
            <v>0</v>
          </cell>
          <cell r="T125">
            <v>0</v>
          </cell>
          <cell r="X125">
            <v>0</v>
          </cell>
          <cell r="Z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J125">
            <v>0</v>
          </cell>
          <cell r="BN125">
            <v>0</v>
          </cell>
          <cell r="BP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P2</v>
          </cell>
          <cell r="CL125">
            <v>0</v>
          </cell>
          <cell r="CO125" t="str">
            <v>P2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P3</v>
          </cell>
          <cell r="D126" t="str">
            <v>PHYSICIAN SUPPORT SERVICES</v>
          </cell>
          <cell r="F126" t="str">
            <v>P03</v>
          </cell>
          <cell r="H126">
            <v>39020096</v>
          </cell>
          <cell r="J126" t="str">
            <v>XXXXXXXXX</v>
          </cell>
          <cell r="L126">
            <v>39020096</v>
          </cell>
          <cell r="N126">
            <v>275.28000000000003</v>
          </cell>
          <cell r="O126" t="str">
            <v>P3</v>
          </cell>
          <cell r="P126">
            <v>39020.1</v>
          </cell>
          <cell r="R126">
            <v>0</v>
          </cell>
          <cell r="T126">
            <v>39020.1</v>
          </cell>
          <cell r="AD126">
            <v>39020.1</v>
          </cell>
          <cell r="AF126">
            <v>0</v>
          </cell>
          <cell r="AH126">
            <v>39020.1</v>
          </cell>
          <cell r="AJ126">
            <v>275.28000000000003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39020.1</v>
          </cell>
          <cell r="BD126">
            <v>0</v>
          </cell>
          <cell r="BF126">
            <v>39020.1</v>
          </cell>
          <cell r="BH126">
            <v>275.28000000000003</v>
          </cell>
          <cell r="BN126">
            <v>0</v>
          </cell>
          <cell r="BR126">
            <v>39020.1</v>
          </cell>
          <cell r="BT126">
            <v>0</v>
          </cell>
          <cell r="BV126">
            <v>39020.1</v>
          </cell>
          <cell r="BX126">
            <v>275.28000000000003</v>
          </cell>
          <cell r="CB126">
            <v>0</v>
          </cell>
          <cell r="CD126">
            <v>0</v>
          </cell>
          <cell r="CG126" t="str">
            <v>P3</v>
          </cell>
          <cell r="CL126">
            <v>0</v>
          </cell>
          <cell r="CO126" t="str">
            <v>P3</v>
          </cell>
          <cell r="CP126">
            <v>39020.1</v>
          </cell>
          <cell r="CR126">
            <v>0</v>
          </cell>
          <cell r="CT126">
            <v>39020.1</v>
          </cell>
          <cell r="CV126">
            <v>275.28000000000003</v>
          </cell>
        </row>
        <row r="127">
          <cell r="B127" t="str">
            <v>P4</v>
          </cell>
          <cell r="D127" t="str">
            <v>RESIDENT, INTERN SERVICES</v>
          </cell>
          <cell r="F127" t="str">
            <v>P04</v>
          </cell>
          <cell r="H127">
            <v>0</v>
          </cell>
          <cell r="J127">
            <v>45433819</v>
          </cell>
          <cell r="L127">
            <v>45433819</v>
          </cell>
          <cell r="N127">
            <v>742.40000000000009</v>
          </cell>
          <cell r="O127" t="str">
            <v>P4</v>
          </cell>
          <cell r="P127">
            <v>0</v>
          </cell>
          <cell r="R127">
            <v>45433.8</v>
          </cell>
          <cell r="T127">
            <v>45433.8</v>
          </cell>
          <cell r="AD127">
            <v>0</v>
          </cell>
          <cell r="AF127">
            <v>45433.8</v>
          </cell>
          <cell r="AH127">
            <v>45433.8</v>
          </cell>
          <cell r="AJ127">
            <v>742.40000000000009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45433.8</v>
          </cell>
          <cell r="BF127">
            <v>45433.8</v>
          </cell>
          <cell r="BH127">
            <v>742.40000000000009</v>
          </cell>
          <cell r="BJ127">
            <v>52319.848000000005</v>
          </cell>
          <cell r="BN127">
            <v>52319.848000000005</v>
          </cell>
          <cell r="BP127">
            <v>156.58999999999997</v>
          </cell>
          <cell r="BR127">
            <v>52319.848000000005</v>
          </cell>
          <cell r="BT127">
            <v>45433.8</v>
          </cell>
          <cell r="BV127">
            <v>97753.648000000016</v>
          </cell>
          <cell r="BX127">
            <v>898.99</v>
          </cell>
          <cell r="CB127">
            <v>0</v>
          </cell>
          <cell r="CD127">
            <v>0</v>
          </cell>
          <cell r="CG127" t="str">
            <v>P4</v>
          </cell>
          <cell r="CL127">
            <v>0</v>
          </cell>
          <cell r="CO127" t="str">
            <v>P4</v>
          </cell>
          <cell r="CP127">
            <v>52319.848000000005</v>
          </cell>
          <cell r="CR127">
            <v>45433.8</v>
          </cell>
          <cell r="CT127">
            <v>97753.648000000016</v>
          </cell>
          <cell r="CV127">
            <v>898.99</v>
          </cell>
        </row>
        <row r="128">
          <cell r="B128" t="str">
            <v>P5</v>
          </cell>
          <cell r="D128" t="str">
            <v>RESIDENT, INTERN INELIGIBLE</v>
          </cell>
          <cell r="F128" t="str">
            <v>P05</v>
          </cell>
          <cell r="H128">
            <v>0</v>
          </cell>
          <cell r="J128">
            <v>10689267</v>
          </cell>
          <cell r="L128">
            <v>10689267</v>
          </cell>
          <cell r="M128">
            <v>56123086</v>
          </cell>
          <cell r="N128">
            <v>174.67</v>
          </cell>
          <cell r="O128" t="str">
            <v>P5</v>
          </cell>
          <cell r="P128">
            <v>0</v>
          </cell>
          <cell r="R128">
            <v>10689.3</v>
          </cell>
          <cell r="T128">
            <v>10689.3</v>
          </cell>
          <cell r="AD128">
            <v>0</v>
          </cell>
          <cell r="AF128">
            <v>10689.3</v>
          </cell>
          <cell r="AH128">
            <v>10689.3</v>
          </cell>
          <cell r="AJ128">
            <v>174.67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10689.3</v>
          </cell>
          <cell r="BF128">
            <v>10689.3</v>
          </cell>
          <cell r="BH128">
            <v>174.67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10689.3</v>
          </cell>
          <cell r="BV128">
            <v>10689.3</v>
          </cell>
          <cell r="BX128">
            <v>174.67</v>
          </cell>
          <cell r="CB128">
            <v>0</v>
          </cell>
          <cell r="CD128">
            <v>0</v>
          </cell>
          <cell r="CG128" t="str">
            <v>P5</v>
          </cell>
          <cell r="CL128">
            <v>0</v>
          </cell>
          <cell r="CO128" t="str">
            <v>P5</v>
          </cell>
          <cell r="CP128">
            <v>0</v>
          </cell>
          <cell r="CR128">
            <v>10689.3</v>
          </cell>
          <cell r="CT128">
            <v>10689.3</v>
          </cell>
          <cell r="CV128">
            <v>174.67</v>
          </cell>
        </row>
        <row r="129">
          <cell r="B129" t="str">
            <v>MAL</v>
          </cell>
          <cell r="D129" t="str">
            <v>MALPRACTICE INSURANCE</v>
          </cell>
          <cell r="F129" t="str">
            <v>UAMAL</v>
          </cell>
          <cell r="H129">
            <v>0</v>
          </cell>
          <cell r="J129">
            <v>12968517</v>
          </cell>
          <cell r="L129">
            <v>12968517</v>
          </cell>
          <cell r="O129" t="str">
            <v>MAL</v>
          </cell>
          <cell r="P129">
            <v>0</v>
          </cell>
          <cell r="R129">
            <v>12968.5</v>
          </cell>
          <cell r="T129">
            <v>12968.5</v>
          </cell>
          <cell r="AD129">
            <v>0</v>
          </cell>
          <cell r="AF129">
            <v>12968.5</v>
          </cell>
          <cell r="AH129">
            <v>12968.5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12968.5</v>
          </cell>
          <cell r="BF129">
            <v>12968.5</v>
          </cell>
          <cell r="BH129">
            <v>0</v>
          </cell>
          <cell r="BN129">
            <v>0</v>
          </cell>
          <cell r="BR129">
            <v>0</v>
          </cell>
          <cell r="BT129">
            <v>12968.5</v>
          </cell>
          <cell r="BV129">
            <v>12968.5</v>
          </cell>
          <cell r="BX129">
            <v>0</v>
          </cell>
          <cell r="CD129">
            <v>0</v>
          </cell>
          <cell r="CG129" t="str">
            <v>MAL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MAL</v>
          </cell>
          <cell r="CP129">
            <v>0</v>
          </cell>
          <cell r="CR129">
            <v>12968.5</v>
          </cell>
          <cell r="CT129">
            <v>12968.5</v>
          </cell>
          <cell r="CV129">
            <v>0</v>
          </cell>
        </row>
        <row r="130">
          <cell r="B130" t="str">
            <v>OIN</v>
          </cell>
          <cell r="D130" t="str">
            <v>OTHER INSURANCE</v>
          </cell>
          <cell r="F130" t="str">
            <v>UAOIN</v>
          </cell>
          <cell r="H130">
            <v>0</v>
          </cell>
          <cell r="J130">
            <v>2153920</v>
          </cell>
          <cell r="L130">
            <v>2153920</v>
          </cell>
          <cell r="O130" t="str">
            <v>OIN</v>
          </cell>
          <cell r="P130">
            <v>0</v>
          </cell>
          <cell r="R130">
            <v>2153.9</v>
          </cell>
          <cell r="T130">
            <v>2153.9</v>
          </cell>
          <cell r="AD130">
            <v>0</v>
          </cell>
          <cell r="AF130">
            <v>2153.9</v>
          </cell>
          <cell r="AH130">
            <v>2153.9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2153.9</v>
          </cell>
          <cell r="BF130">
            <v>2153.9</v>
          </cell>
          <cell r="BH130">
            <v>0</v>
          </cell>
          <cell r="BN130">
            <v>0</v>
          </cell>
          <cell r="BR130">
            <v>0</v>
          </cell>
          <cell r="BT130">
            <v>2153.9</v>
          </cell>
          <cell r="BV130">
            <v>2153.9</v>
          </cell>
          <cell r="BX130">
            <v>0</v>
          </cell>
          <cell r="CD130">
            <v>0</v>
          </cell>
          <cell r="CG130" t="str">
            <v>OIN</v>
          </cell>
          <cell r="CH130">
            <v>0</v>
          </cell>
          <cell r="CJ130">
            <v>-107</v>
          </cell>
          <cell r="CL130">
            <v>-107</v>
          </cell>
          <cell r="CN130">
            <v>0</v>
          </cell>
          <cell r="CO130" t="str">
            <v>OIN</v>
          </cell>
          <cell r="CP130">
            <v>0</v>
          </cell>
          <cell r="CR130">
            <v>2046.9</v>
          </cell>
          <cell r="CT130">
            <v>2046.9</v>
          </cell>
          <cell r="CV130">
            <v>0</v>
          </cell>
        </row>
        <row r="131">
          <cell r="B131" t="str">
            <v>MCR</v>
          </cell>
          <cell r="D131" t="str">
            <v>MEDICAL CARE REVIEW</v>
          </cell>
          <cell r="F131" t="str">
            <v>UAMCR</v>
          </cell>
          <cell r="H131">
            <v>14185447</v>
          </cell>
          <cell r="J131">
            <v>1851844</v>
          </cell>
          <cell r="L131">
            <v>16037291</v>
          </cell>
          <cell r="N131">
            <v>98.7</v>
          </cell>
          <cell r="O131" t="str">
            <v>MCR</v>
          </cell>
          <cell r="P131">
            <v>14185.4</v>
          </cell>
          <cell r="R131">
            <v>1851.8</v>
          </cell>
          <cell r="T131">
            <v>16037.199999999999</v>
          </cell>
          <cell r="AD131">
            <v>14185.4</v>
          </cell>
          <cell r="AF131">
            <v>1851.8</v>
          </cell>
          <cell r="AH131">
            <v>16037.199999999999</v>
          </cell>
          <cell r="AJ131">
            <v>98.7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14185.4</v>
          </cell>
          <cell r="BD131">
            <v>1851.8</v>
          </cell>
          <cell r="BF131">
            <v>16037.199999999999</v>
          </cell>
          <cell r="BH131">
            <v>98.7</v>
          </cell>
          <cell r="BJ131">
            <v>2393.7649999999999</v>
          </cell>
          <cell r="BN131">
            <v>2393.7649999999999</v>
          </cell>
          <cell r="BP131">
            <v>3.5999999999999996</v>
          </cell>
          <cell r="BR131">
            <v>16579.165000000001</v>
          </cell>
          <cell r="BT131">
            <v>1851.8</v>
          </cell>
          <cell r="BV131">
            <v>18430.965</v>
          </cell>
          <cell r="BX131">
            <v>102.3</v>
          </cell>
          <cell r="CD131">
            <v>0</v>
          </cell>
          <cell r="CG131" t="str">
            <v>MCR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MCR</v>
          </cell>
          <cell r="CP131">
            <v>16579.165000000001</v>
          </cell>
          <cell r="CR131">
            <v>1851.8</v>
          </cell>
          <cell r="CT131">
            <v>18430.965</v>
          </cell>
          <cell r="CV131">
            <v>102.3</v>
          </cell>
        </row>
        <row r="132">
          <cell r="B132" t="str">
            <v>DEP</v>
          </cell>
          <cell r="D132" t="str">
            <v>DEPRECIATION &amp; AMORTIZATION</v>
          </cell>
          <cell r="F132" t="str">
            <v>UADEP</v>
          </cell>
          <cell r="H132">
            <v>0</v>
          </cell>
          <cell r="J132">
            <v>129466584</v>
          </cell>
          <cell r="L132">
            <v>129466584</v>
          </cell>
          <cell r="O132" t="str">
            <v>DEP</v>
          </cell>
          <cell r="P132">
            <v>0</v>
          </cell>
          <cell r="R132">
            <v>129466.6</v>
          </cell>
          <cell r="T132">
            <v>129466.6</v>
          </cell>
          <cell r="AD132">
            <v>0</v>
          </cell>
          <cell r="AF132">
            <v>129466.6</v>
          </cell>
          <cell r="AH132">
            <v>129466.6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129466.6</v>
          </cell>
          <cell r="BF132">
            <v>129466.6</v>
          </cell>
          <cell r="BH132">
            <v>0</v>
          </cell>
          <cell r="BN132">
            <v>0</v>
          </cell>
          <cell r="BR132">
            <v>0</v>
          </cell>
          <cell r="BT132">
            <v>129466.6</v>
          </cell>
          <cell r="BV132">
            <v>129466.6</v>
          </cell>
          <cell r="BX132">
            <v>0</v>
          </cell>
          <cell r="CD132">
            <v>0</v>
          </cell>
          <cell r="CG132" t="str">
            <v>DEP</v>
          </cell>
          <cell r="CH132">
            <v>0</v>
          </cell>
          <cell r="CJ132">
            <v>-6430</v>
          </cell>
          <cell r="CL132">
            <v>-6430</v>
          </cell>
          <cell r="CN132">
            <v>0</v>
          </cell>
          <cell r="CO132" t="str">
            <v>DEP</v>
          </cell>
          <cell r="CP132">
            <v>0</v>
          </cell>
          <cell r="CR132">
            <v>123036.6</v>
          </cell>
          <cell r="CT132">
            <v>123036.6</v>
          </cell>
          <cell r="CV132">
            <v>0</v>
          </cell>
        </row>
        <row r="133">
          <cell r="B133" t="str">
            <v>LEA</v>
          </cell>
          <cell r="D133" t="str">
            <v>LEASES &amp; RENTALS</v>
          </cell>
          <cell r="F133" t="str">
            <v>UALEASE</v>
          </cell>
          <cell r="H133">
            <v>0</v>
          </cell>
          <cell r="J133">
            <v>12237963</v>
          </cell>
          <cell r="L133">
            <v>12237963</v>
          </cell>
          <cell r="O133" t="str">
            <v>LEA</v>
          </cell>
          <cell r="P133">
            <v>0</v>
          </cell>
          <cell r="R133">
            <v>12238</v>
          </cell>
          <cell r="T133">
            <v>12238</v>
          </cell>
          <cell r="AD133">
            <v>0</v>
          </cell>
          <cell r="AF133">
            <v>12238</v>
          </cell>
          <cell r="AH133">
            <v>12238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12238</v>
          </cell>
          <cell r="BF133">
            <v>12238</v>
          </cell>
          <cell r="BH133">
            <v>0</v>
          </cell>
          <cell r="BN133">
            <v>0</v>
          </cell>
          <cell r="BR133">
            <v>0</v>
          </cell>
          <cell r="BT133">
            <v>12238</v>
          </cell>
          <cell r="BV133">
            <v>12238</v>
          </cell>
          <cell r="BX133">
            <v>0</v>
          </cell>
          <cell r="CD133">
            <v>0</v>
          </cell>
          <cell r="CG133" t="str">
            <v>LEA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LEA</v>
          </cell>
          <cell r="CP133">
            <v>0</v>
          </cell>
          <cell r="CR133">
            <v>12238</v>
          </cell>
          <cell r="CT133">
            <v>12238</v>
          </cell>
          <cell r="CV133">
            <v>0</v>
          </cell>
        </row>
        <row r="134">
          <cell r="B134" t="str">
            <v>LIC</v>
          </cell>
          <cell r="D134" t="str">
            <v>LICENSES &amp; TAXES</v>
          </cell>
          <cell r="F134" t="str">
            <v>UALIC</v>
          </cell>
          <cell r="L134">
            <v>0</v>
          </cell>
          <cell r="M134" t="str">
            <v>Allocate</v>
          </cell>
          <cell r="O134" t="str">
            <v>LIC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D134">
            <v>0</v>
          </cell>
          <cell r="CG134" t="str">
            <v>LIC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LIC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IST</v>
          </cell>
          <cell r="D135" t="str">
            <v>INTEREST SHORT TERM</v>
          </cell>
          <cell r="F135" t="str">
            <v>UAIST</v>
          </cell>
          <cell r="L135">
            <v>0</v>
          </cell>
          <cell r="M135" t="str">
            <v>Loss as</v>
          </cell>
          <cell r="O135" t="str">
            <v>IST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IST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IST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ILT</v>
          </cell>
          <cell r="D136" t="str">
            <v>INTEREST LONG TERM</v>
          </cell>
          <cell r="F136" t="str">
            <v>UAILT</v>
          </cell>
          <cell r="H136">
            <v>0</v>
          </cell>
          <cell r="J136">
            <v>18314358</v>
          </cell>
          <cell r="L136">
            <v>18314358</v>
          </cell>
          <cell r="M136" t="str">
            <v>Fringe?</v>
          </cell>
          <cell r="O136" t="str">
            <v>ILT</v>
          </cell>
          <cell r="P136">
            <v>0</v>
          </cell>
          <cell r="R136">
            <v>18314.400000000001</v>
          </cell>
          <cell r="T136">
            <v>18314.400000000001</v>
          </cell>
          <cell r="AD136">
            <v>0</v>
          </cell>
          <cell r="AF136">
            <v>18314.400000000001</v>
          </cell>
          <cell r="AH136">
            <v>18314.400000000001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18314.400000000001</v>
          </cell>
          <cell r="BF136">
            <v>18314.400000000001</v>
          </cell>
          <cell r="BH136">
            <v>0</v>
          </cell>
          <cell r="BN136">
            <v>0</v>
          </cell>
          <cell r="BR136">
            <v>0</v>
          </cell>
          <cell r="BT136">
            <v>18314.400000000001</v>
          </cell>
          <cell r="BV136">
            <v>18314.400000000001</v>
          </cell>
          <cell r="BX136">
            <v>0</v>
          </cell>
          <cell r="CD136">
            <v>0</v>
          </cell>
          <cell r="CG136" t="str">
            <v>ILT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ILT</v>
          </cell>
          <cell r="CP136">
            <v>0</v>
          </cell>
          <cell r="CR136">
            <v>18314.400000000001</v>
          </cell>
          <cell r="CT136">
            <v>18314.400000000001</v>
          </cell>
          <cell r="CV136">
            <v>0</v>
          </cell>
        </row>
        <row r="137">
          <cell r="B137" t="str">
            <v>FSC1</v>
          </cell>
          <cell r="D137" t="str">
            <v>FREESTANDING CLINIC SERVICES</v>
          </cell>
          <cell r="F137" t="str">
            <v>UR1</v>
          </cell>
          <cell r="H137">
            <v>877513</v>
          </cell>
          <cell r="J137">
            <v>677179</v>
          </cell>
          <cell r="L137">
            <v>1554692</v>
          </cell>
          <cell r="N137">
            <v>9.3000000000000007</v>
          </cell>
          <cell r="O137" t="str">
            <v>FSC1</v>
          </cell>
          <cell r="P137">
            <v>877.5</v>
          </cell>
          <cell r="R137">
            <v>677.2</v>
          </cell>
          <cell r="T137">
            <v>1554.7</v>
          </cell>
          <cell r="AD137">
            <v>877.5</v>
          </cell>
          <cell r="AF137">
            <v>677.2</v>
          </cell>
          <cell r="AH137">
            <v>1554.7</v>
          </cell>
          <cell r="AJ137">
            <v>9.3000000000000007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877.5</v>
          </cell>
          <cell r="BD137">
            <v>677.2</v>
          </cell>
          <cell r="BF137">
            <v>1554.7</v>
          </cell>
          <cell r="BH137">
            <v>9.3000000000000007</v>
          </cell>
          <cell r="BN137">
            <v>0</v>
          </cell>
          <cell r="BR137">
            <v>877.5</v>
          </cell>
          <cell r="BT137">
            <v>677.2</v>
          </cell>
          <cell r="BV137">
            <v>1554.7</v>
          </cell>
          <cell r="BX137">
            <v>9.3000000000000007</v>
          </cell>
          <cell r="CB137">
            <v>0</v>
          </cell>
          <cell r="CD137">
            <v>0</v>
          </cell>
          <cell r="CG137" t="str">
            <v>FSC1</v>
          </cell>
          <cell r="CH137">
            <v>184</v>
          </cell>
          <cell r="CJ137">
            <v>704</v>
          </cell>
          <cell r="CL137">
            <v>888</v>
          </cell>
          <cell r="CN137">
            <v>3.2</v>
          </cell>
          <cell r="CO137" t="str">
            <v>FSC1</v>
          </cell>
          <cell r="CP137">
            <v>1061.5</v>
          </cell>
          <cell r="CR137">
            <v>1381.2</v>
          </cell>
          <cell r="CT137">
            <v>2442.6999999999998</v>
          </cell>
          <cell r="CV137">
            <v>12.5</v>
          </cell>
          <cell r="CX137">
            <v>3336.873</v>
          </cell>
          <cell r="CZ137">
            <v>894.17300000000023</v>
          </cell>
        </row>
        <row r="138">
          <cell r="B138" t="str">
            <v>HHC</v>
          </cell>
          <cell r="D138" t="str">
            <v>HOME HEALTH SERVICES</v>
          </cell>
          <cell r="F138" t="str">
            <v>UR2</v>
          </cell>
          <cell r="L138">
            <v>0</v>
          </cell>
          <cell r="O138" t="str">
            <v>HHC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HHC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HHC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ORD</v>
          </cell>
          <cell r="D139" t="str">
            <v>OUTPATIENT RENAL DIALYSIS</v>
          </cell>
          <cell r="F139" t="str">
            <v>UR3</v>
          </cell>
          <cell r="H139">
            <v>395472</v>
          </cell>
          <cell r="J139">
            <v>369566</v>
          </cell>
          <cell r="L139">
            <v>765038</v>
          </cell>
          <cell r="N139">
            <v>2.4</v>
          </cell>
          <cell r="O139" t="str">
            <v>ORD</v>
          </cell>
          <cell r="P139">
            <v>395.5</v>
          </cell>
          <cell r="R139">
            <v>369.6</v>
          </cell>
          <cell r="T139">
            <v>765.1</v>
          </cell>
          <cell r="AD139">
            <v>395.5</v>
          </cell>
          <cell r="AF139">
            <v>369.6</v>
          </cell>
          <cell r="AH139">
            <v>765.1</v>
          </cell>
          <cell r="AJ139">
            <v>2.4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395.5</v>
          </cell>
          <cell r="BD139">
            <v>369.6</v>
          </cell>
          <cell r="BF139">
            <v>765.1</v>
          </cell>
          <cell r="BH139">
            <v>2.4</v>
          </cell>
          <cell r="BN139">
            <v>0</v>
          </cell>
          <cell r="BR139">
            <v>395.5</v>
          </cell>
          <cell r="BT139">
            <v>369.6</v>
          </cell>
          <cell r="BV139">
            <v>765.1</v>
          </cell>
          <cell r="BX139">
            <v>2.4</v>
          </cell>
          <cell r="CB139">
            <v>0</v>
          </cell>
          <cell r="CD139">
            <v>0</v>
          </cell>
          <cell r="CG139" t="str">
            <v>ORD</v>
          </cell>
          <cell r="CH139">
            <v>30</v>
          </cell>
          <cell r="CJ139">
            <v>134</v>
          </cell>
          <cell r="CL139">
            <v>164</v>
          </cell>
          <cell r="CN139">
            <v>0.6</v>
          </cell>
          <cell r="CO139" t="str">
            <v>ORD</v>
          </cell>
          <cell r="CP139">
            <v>425.5</v>
          </cell>
          <cell r="CR139">
            <v>503.6</v>
          </cell>
          <cell r="CT139">
            <v>929.1</v>
          </cell>
          <cell r="CV139">
            <v>3</v>
          </cell>
          <cell r="CX139">
            <v>230.53800000000001</v>
          </cell>
          <cell r="CZ139">
            <v>-698.56200000000001</v>
          </cell>
        </row>
        <row r="140">
          <cell r="B140" t="str">
            <v>ECF1</v>
          </cell>
          <cell r="D140" t="str">
            <v>SKILLED NURSING CARE</v>
          </cell>
          <cell r="F140" t="str">
            <v>UR4</v>
          </cell>
          <cell r="L140">
            <v>0</v>
          </cell>
          <cell r="O140" t="str">
            <v>ECF1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ECF1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ECF1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ULB</v>
          </cell>
          <cell r="D141" t="str">
            <v>LABORATORY NON-PATIENT</v>
          </cell>
          <cell r="F141" t="str">
            <v>UR5</v>
          </cell>
          <cell r="H141">
            <v>8122992</v>
          </cell>
          <cell r="J141">
            <v>12219813</v>
          </cell>
          <cell r="L141">
            <v>20342805</v>
          </cell>
          <cell r="N141">
            <v>161</v>
          </cell>
          <cell r="O141" t="str">
            <v>ULB</v>
          </cell>
          <cell r="P141">
            <v>8123</v>
          </cell>
          <cell r="R141">
            <v>12219.8</v>
          </cell>
          <cell r="T141">
            <v>20342.8</v>
          </cell>
          <cell r="AD141">
            <v>8123</v>
          </cell>
          <cell r="AF141">
            <v>12219.8</v>
          </cell>
          <cell r="AH141">
            <v>20342.8</v>
          </cell>
          <cell r="AJ141">
            <v>161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8123</v>
          </cell>
          <cell r="BD141">
            <v>12219.8</v>
          </cell>
          <cell r="BF141">
            <v>20342.8</v>
          </cell>
          <cell r="BH141">
            <v>161</v>
          </cell>
          <cell r="BN141">
            <v>0</v>
          </cell>
          <cell r="BR141">
            <v>8123</v>
          </cell>
          <cell r="BT141">
            <v>12219.8</v>
          </cell>
          <cell r="BV141">
            <v>20342.8</v>
          </cell>
          <cell r="BX141">
            <v>161</v>
          </cell>
          <cell r="CB141">
            <v>0</v>
          </cell>
          <cell r="CD141">
            <v>0</v>
          </cell>
          <cell r="CG141" t="str">
            <v>ULB</v>
          </cell>
          <cell r="CH141">
            <v>747</v>
          </cell>
          <cell r="CJ141">
            <v>3293</v>
          </cell>
          <cell r="CL141">
            <v>4040</v>
          </cell>
          <cell r="CN141">
            <v>12.6</v>
          </cell>
          <cell r="CO141" t="str">
            <v>ULB</v>
          </cell>
          <cell r="CP141">
            <v>8870</v>
          </cell>
          <cell r="CR141">
            <v>15512.8</v>
          </cell>
          <cell r="CT141">
            <v>24382.799999999999</v>
          </cell>
          <cell r="CV141">
            <v>173.6</v>
          </cell>
          <cell r="CX141">
            <v>21838.347000000002</v>
          </cell>
          <cell r="CZ141">
            <v>-2544.4529999999977</v>
          </cell>
        </row>
        <row r="142">
          <cell r="B142" t="str">
            <v>UPB</v>
          </cell>
          <cell r="D142" t="str">
            <v>PHYSICIANS PART B SERVICES</v>
          </cell>
          <cell r="F142" t="str">
            <v>UR6</v>
          </cell>
          <cell r="H142">
            <v>0</v>
          </cell>
          <cell r="J142">
            <v>11597056</v>
          </cell>
          <cell r="L142">
            <v>11597056</v>
          </cell>
          <cell r="N142">
            <v>53</v>
          </cell>
          <cell r="O142" t="str">
            <v>UPB</v>
          </cell>
          <cell r="P142">
            <v>0</v>
          </cell>
          <cell r="R142">
            <v>11597.1</v>
          </cell>
          <cell r="T142">
            <v>11597.1</v>
          </cell>
          <cell r="X142">
            <v>0</v>
          </cell>
          <cell r="Z142">
            <v>0</v>
          </cell>
          <cell r="AD142">
            <v>0</v>
          </cell>
          <cell r="AF142">
            <v>11597.1</v>
          </cell>
          <cell r="AH142">
            <v>11597.1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11597.1</v>
          </cell>
          <cell r="BF142">
            <v>11597.1</v>
          </cell>
          <cell r="BH142">
            <v>0</v>
          </cell>
          <cell r="BN142">
            <v>0</v>
          </cell>
          <cell r="BR142">
            <v>0</v>
          </cell>
          <cell r="BT142">
            <v>11597.1</v>
          </cell>
          <cell r="BV142">
            <v>11597.1</v>
          </cell>
          <cell r="BX142">
            <v>0</v>
          </cell>
          <cell r="CB142">
            <v>0</v>
          </cell>
          <cell r="CD142">
            <v>0</v>
          </cell>
          <cell r="CG142" t="str">
            <v>UPB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11597.1</v>
          </cell>
          <cell r="CT142">
            <v>11597.1</v>
          </cell>
          <cell r="CV142">
            <v>0</v>
          </cell>
          <cell r="CX142">
            <v>0</v>
          </cell>
          <cell r="CZ142">
            <v>-11597.1</v>
          </cell>
        </row>
        <row r="143">
          <cell r="B143" t="str">
            <v>CNA</v>
          </cell>
          <cell r="D143" t="str">
            <v>CERTIFIED NURSE ANESTHETISTS</v>
          </cell>
          <cell r="F143" t="str">
            <v>UR7</v>
          </cell>
          <cell r="L143">
            <v>0</v>
          </cell>
          <cell r="O143" t="str">
            <v>CNA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CNA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CNA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PSS</v>
          </cell>
          <cell r="D144" t="str">
            <v>PHYSICIAN SUPPORT SERVICES</v>
          </cell>
          <cell r="F144" t="str">
            <v>UR8</v>
          </cell>
          <cell r="L144">
            <v>0</v>
          </cell>
          <cell r="O144" t="str">
            <v>PSS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PSS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PSS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 t="e">
            <v>#N/A</v>
          </cell>
          <cell r="CZ144" t="e">
            <v>#N/A</v>
          </cell>
        </row>
        <row r="145">
          <cell r="B145" t="str">
            <v>TBA2</v>
          </cell>
          <cell r="F145" t="str">
            <v>UR9</v>
          </cell>
          <cell r="H145">
            <v>556237</v>
          </cell>
          <cell r="J145">
            <v>1972448</v>
          </cell>
          <cell r="L145">
            <v>2528685</v>
          </cell>
          <cell r="N145">
            <v>10.6</v>
          </cell>
          <cell r="O145" t="str">
            <v>TBA2</v>
          </cell>
          <cell r="P145">
            <v>556.20000000000005</v>
          </cell>
          <cell r="R145">
            <v>1972.4</v>
          </cell>
          <cell r="T145">
            <v>2528.6000000000004</v>
          </cell>
          <cell r="AD145">
            <v>556.20000000000005</v>
          </cell>
          <cell r="AF145">
            <v>1972.4</v>
          </cell>
          <cell r="AH145">
            <v>2528.6000000000004</v>
          </cell>
          <cell r="AJ145">
            <v>10.6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556.20000000000005</v>
          </cell>
          <cell r="BD145">
            <v>1972.4</v>
          </cell>
          <cell r="BF145">
            <v>2528.6000000000004</v>
          </cell>
          <cell r="BH145">
            <v>10.6</v>
          </cell>
          <cell r="BN145">
            <v>0</v>
          </cell>
          <cell r="BR145">
            <v>556.20000000000005</v>
          </cell>
          <cell r="BT145">
            <v>1972.4</v>
          </cell>
          <cell r="BV145">
            <v>2528.6000000000004</v>
          </cell>
          <cell r="BX145">
            <v>10.6</v>
          </cell>
          <cell r="CB145">
            <v>0</v>
          </cell>
          <cell r="CD145">
            <v>0</v>
          </cell>
          <cell r="CG145" t="str">
            <v>TBA2</v>
          </cell>
          <cell r="CH145">
            <v>41</v>
          </cell>
          <cell r="CJ145">
            <v>225</v>
          </cell>
          <cell r="CL145">
            <v>266</v>
          </cell>
          <cell r="CN145">
            <v>0.7</v>
          </cell>
          <cell r="CO145" t="str">
            <v>TBA2</v>
          </cell>
          <cell r="CP145">
            <v>597.20000000000005</v>
          </cell>
          <cell r="CR145">
            <v>2197.4</v>
          </cell>
          <cell r="CT145">
            <v>2794.6000000000004</v>
          </cell>
          <cell r="CV145">
            <v>11.299999999999999</v>
          </cell>
          <cell r="CX145">
            <v>893.11599999999999</v>
          </cell>
          <cell r="CZ145">
            <v>-1901.4840000000004</v>
          </cell>
        </row>
        <row r="146">
          <cell r="B146" t="str">
            <v>TBA3</v>
          </cell>
          <cell r="F146" t="str">
            <v>UR10</v>
          </cell>
          <cell r="H146">
            <v>3482772</v>
          </cell>
          <cell r="J146">
            <v>802283</v>
          </cell>
          <cell r="L146">
            <v>4285055</v>
          </cell>
          <cell r="N146">
            <v>35</v>
          </cell>
          <cell r="O146" t="str">
            <v>TBA3</v>
          </cell>
          <cell r="P146">
            <v>3482.8</v>
          </cell>
          <cell r="R146">
            <v>802.3</v>
          </cell>
          <cell r="T146">
            <v>4285.1000000000004</v>
          </cell>
          <cell r="AD146">
            <v>3482.8</v>
          </cell>
          <cell r="AF146">
            <v>802.3</v>
          </cell>
          <cell r="AH146">
            <v>4285.1000000000004</v>
          </cell>
          <cell r="AJ146">
            <v>35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3482.8</v>
          </cell>
          <cell r="BD146">
            <v>802.3</v>
          </cell>
          <cell r="BF146">
            <v>4285.1000000000004</v>
          </cell>
          <cell r="BH146">
            <v>35</v>
          </cell>
          <cell r="BN146">
            <v>0</v>
          </cell>
          <cell r="BR146">
            <v>3482.8</v>
          </cell>
          <cell r="BT146">
            <v>802.3</v>
          </cell>
          <cell r="BV146">
            <v>4285.1000000000004</v>
          </cell>
          <cell r="BX146">
            <v>35</v>
          </cell>
          <cell r="CB146">
            <v>0</v>
          </cell>
          <cell r="CD146">
            <v>0</v>
          </cell>
          <cell r="CG146" t="str">
            <v>TBA3</v>
          </cell>
          <cell r="CH146">
            <v>29</v>
          </cell>
          <cell r="CJ146">
            <v>249</v>
          </cell>
          <cell r="CL146">
            <v>278</v>
          </cell>
          <cell r="CN146">
            <v>0</v>
          </cell>
          <cell r="CO146" t="str">
            <v>TBA3</v>
          </cell>
          <cell r="CP146">
            <v>3511.8</v>
          </cell>
          <cell r="CR146">
            <v>1051.3</v>
          </cell>
          <cell r="CT146">
            <v>4563.1000000000004</v>
          </cell>
          <cell r="CV146">
            <v>35</v>
          </cell>
          <cell r="CX146">
            <v>7094.2079999999996</v>
          </cell>
          <cell r="CZ146">
            <v>2531.1079999999993</v>
          </cell>
        </row>
        <row r="147">
          <cell r="B147" t="str">
            <v>TBA4</v>
          </cell>
          <cell r="F147" t="str">
            <v>UR11</v>
          </cell>
          <cell r="L147">
            <v>0</v>
          </cell>
          <cell r="O147" t="str">
            <v>TBA4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TBA4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TBA4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TBA5</v>
          </cell>
          <cell r="F148" t="str">
            <v>UR12</v>
          </cell>
          <cell r="L148">
            <v>0</v>
          </cell>
          <cell r="O148" t="str">
            <v>TBA5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TBA5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TBA5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TBA6</v>
          </cell>
          <cell r="F149" t="str">
            <v>UR13</v>
          </cell>
          <cell r="L149">
            <v>0</v>
          </cell>
          <cell r="O149" t="str">
            <v>TBA6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TBA6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TBA6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TBA7</v>
          </cell>
          <cell r="F150" t="str">
            <v>UR14</v>
          </cell>
          <cell r="L150">
            <v>0</v>
          </cell>
          <cell r="O150" t="str">
            <v>TBA7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TBA7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TBA7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TBA8</v>
          </cell>
          <cell r="F151" t="str">
            <v>UR15</v>
          </cell>
          <cell r="L151">
            <v>0</v>
          </cell>
          <cell r="O151" t="str">
            <v>TBA8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TBA8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TBA8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GRT</v>
          </cell>
          <cell r="D152" t="str">
            <v>GRANTS</v>
          </cell>
          <cell r="F152" t="str">
            <v>ZZ1</v>
          </cell>
          <cell r="H152" t="str">
            <v>XXXXXXXXX</v>
          </cell>
          <cell r="J152" t="str">
            <v>XXXXXXXXX</v>
          </cell>
          <cell r="L152">
            <v>0</v>
          </cell>
          <cell r="N152" t="str">
            <v>XXXXXXXXX</v>
          </cell>
          <cell r="O152" t="str">
            <v>GRT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D152">
            <v>0</v>
          </cell>
          <cell r="CG152" t="str">
            <v>GRT</v>
          </cell>
          <cell r="CL152">
            <v>0</v>
          </cell>
          <cell r="CO152" t="str">
            <v>GRT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ADM</v>
          </cell>
          <cell r="D153" t="str">
            <v>ADMISSION SERVICES</v>
          </cell>
          <cell r="F153" t="str">
            <v>ZZZ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ADM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ADM</v>
          </cell>
          <cell r="CL153">
            <v>0</v>
          </cell>
          <cell r="CO153" t="str">
            <v>ADM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E13">
            <v>207594710</v>
          </cell>
          <cell r="G13">
            <v>113048</v>
          </cell>
          <cell r="M13">
            <v>1836.3412886561462</v>
          </cell>
        </row>
        <row r="14">
          <cell r="C14" t="str">
            <v>PED</v>
          </cell>
          <cell r="E14">
            <v>41184062</v>
          </cell>
          <cell r="G14">
            <v>19523</v>
          </cell>
          <cell r="M14">
            <v>2109.5150335501717</v>
          </cell>
        </row>
        <row r="15">
          <cell r="C15" t="str">
            <v>PSY</v>
          </cell>
          <cell r="E15">
            <v>37899346</v>
          </cell>
          <cell r="G15">
            <v>26479</v>
          </cell>
          <cell r="M15">
            <v>1431.2982363382303</v>
          </cell>
        </row>
        <row r="16">
          <cell r="C16" t="str">
            <v>OBS</v>
          </cell>
          <cell r="E16">
            <v>4009639</v>
          </cell>
          <cell r="G16">
            <v>7329</v>
          </cell>
          <cell r="M16">
            <v>547.09223632146268</v>
          </cell>
        </row>
        <row r="17">
          <cell r="C17" t="str">
            <v>DEF</v>
          </cell>
          <cell r="M17">
            <v>0</v>
          </cell>
        </row>
        <row r="18">
          <cell r="C18" t="str">
            <v>MIS</v>
          </cell>
          <cell r="E18">
            <v>64339595</v>
          </cell>
          <cell r="G18">
            <v>24622</v>
          </cell>
          <cell r="M18">
            <v>2613.0937779221836</v>
          </cell>
        </row>
        <row r="19">
          <cell r="C19" t="str">
            <v>CCU</v>
          </cell>
          <cell r="M19">
            <v>0</v>
          </cell>
        </row>
        <row r="20">
          <cell r="C20" t="str">
            <v>PIC</v>
          </cell>
          <cell r="E20">
            <v>22568401</v>
          </cell>
          <cell r="G20">
            <v>8930</v>
          </cell>
          <cell r="M20">
            <v>2527.2565509518477</v>
          </cell>
        </row>
        <row r="21">
          <cell r="C21" t="str">
            <v>NEO</v>
          </cell>
          <cell r="E21">
            <v>24512982</v>
          </cell>
          <cell r="G21">
            <v>13017</v>
          </cell>
          <cell r="M21">
            <v>1883.1514173772759</v>
          </cell>
        </row>
        <row r="22">
          <cell r="C22" t="str">
            <v>BUR</v>
          </cell>
          <cell r="M22">
            <v>0</v>
          </cell>
        </row>
        <row r="23">
          <cell r="C23" t="str">
            <v>PSI</v>
          </cell>
          <cell r="M23">
            <v>0</v>
          </cell>
        </row>
        <row r="24">
          <cell r="C24" t="str">
            <v>TRM</v>
          </cell>
          <cell r="M24">
            <v>0</v>
          </cell>
        </row>
        <row r="25">
          <cell r="C25" t="str">
            <v>ONC</v>
          </cell>
          <cell r="E25">
            <v>44967252</v>
          </cell>
          <cell r="G25">
            <v>24533</v>
          </cell>
          <cell r="M25">
            <v>1832.9291974075734</v>
          </cell>
        </row>
        <row r="26">
          <cell r="C26" t="str">
            <v>NUR</v>
          </cell>
          <cell r="E26">
            <v>922849</v>
          </cell>
          <cell r="G26">
            <v>4707</v>
          </cell>
          <cell r="M26">
            <v>196.05884852347566</v>
          </cell>
        </row>
        <row r="27">
          <cell r="C27" t="str">
            <v>PRE</v>
          </cell>
          <cell r="M27">
            <v>0</v>
          </cell>
        </row>
        <row r="28">
          <cell r="C28" t="str">
            <v>ECF</v>
          </cell>
          <cell r="M28">
            <v>0</v>
          </cell>
        </row>
        <row r="29">
          <cell r="C29" t="str">
            <v>CRH</v>
          </cell>
          <cell r="M29">
            <v>0</v>
          </cell>
        </row>
        <row r="30">
          <cell r="C30" t="str">
            <v>EMG</v>
          </cell>
          <cell r="E30">
            <v>95465881</v>
          </cell>
          <cell r="G30">
            <v>976479</v>
          </cell>
          <cell r="M30">
            <v>97.7654214785981</v>
          </cell>
        </row>
        <row r="31">
          <cell r="C31" t="str">
            <v>CL</v>
          </cell>
          <cell r="E31">
            <v>75831445</v>
          </cell>
          <cell r="G31">
            <v>1614093</v>
          </cell>
          <cell r="M31">
            <v>46.9808400135556</v>
          </cell>
        </row>
        <row r="32">
          <cell r="C32" t="str">
            <v>PDC</v>
          </cell>
          <cell r="E32">
            <v>6869539</v>
          </cell>
          <cell r="G32">
            <v>5909</v>
          </cell>
          <cell r="M32">
            <v>1162.555254696226</v>
          </cell>
        </row>
        <row r="33">
          <cell r="C33" t="str">
            <v>AMS</v>
          </cell>
          <cell r="M33">
            <v>0</v>
          </cell>
        </row>
        <row r="34">
          <cell r="C34" t="str">
            <v>SDS</v>
          </cell>
          <cell r="E34">
            <v>20578816</v>
          </cell>
          <cell r="G34">
            <v>18755</v>
          </cell>
          <cell r="M34">
            <v>1097.2442548653692</v>
          </cell>
        </row>
        <row r="35">
          <cell r="C35" t="str">
            <v>DEL</v>
          </cell>
          <cell r="E35">
            <v>18900088</v>
          </cell>
          <cell r="G35">
            <v>175051</v>
          </cell>
          <cell r="M35">
            <v>107.96903759475811</v>
          </cell>
        </row>
        <row r="36">
          <cell r="C36" t="str">
            <v>OR</v>
          </cell>
          <cell r="E36">
            <v>138326265</v>
          </cell>
          <cell r="G36">
            <v>5021787</v>
          </cell>
          <cell r="M36">
            <v>27.545227426013888</v>
          </cell>
        </row>
        <row r="37">
          <cell r="C37" t="str">
            <v>ORC</v>
          </cell>
          <cell r="E37">
            <v>5757733</v>
          </cell>
          <cell r="G37">
            <v>631710</v>
          </cell>
          <cell r="M37">
            <v>9.1145193205743134</v>
          </cell>
        </row>
        <row r="38">
          <cell r="C38" t="str">
            <v>ANS</v>
          </cell>
          <cell r="E38">
            <v>34485613</v>
          </cell>
          <cell r="G38">
            <v>6343046</v>
          </cell>
          <cell r="M38">
            <v>5.4367590901910532</v>
          </cell>
        </row>
        <row r="39">
          <cell r="C39" t="str">
            <v>LAB</v>
          </cell>
          <cell r="E39">
            <v>144621747</v>
          </cell>
          <cell r="G39">
            <v>73063026</v>
          </cell>
          <cell r="M39">
            <v>1.9794108582362848</v>
          </cell>
        </row>
        <row r="41">
          <cell r="C41" t="str">
            <v>EKG</v>
          </cell>
          <cell r="E41">
            <v>7578317</v>
          </cell>
          <cell r="G41">
            <v>1727713</v>
          </cell>
          <cell r="M41">
            <v>4.3863286321281372</v>
          </cell>
        </row>
        <row r="42">
          <cell r="C42" t="str">
            <v>IRC</v>
          </cell>
          <cell r="E42">
            <v>37673648</v>
          </cell>
          <cell r="G42">
            <v>824705</v>
          </cell>
          <cell r="M42">
            <v>45.681362426564654</v>
          </cell>
        </row>
        <row r="43">
          <cell r="C43" t="str">
            <v>RAD</v>
          </cell>
          <cell r="E43">
            <v>63434308</v>
          </cell>
          <cell r="G43">
            <v>1286262</v>
          </cell>
          <cell r="M43">
            <v>49.31678616020686</v>
          </cell>
        </row>
        <row r="44">
          <cell r="C44" t="str">
            <v>CAT</v>
          </cell>
          <cell r="E44">
            <v>29155181</v>
          </cell>
          <cell r="G44">
            <v>3342214</v>
          </cell>
          <cell r="M44">
            <v>8.7233136477795856</v>
          </cell>
        </row>
        <row r="45">
          <cell r="C45" t="str">
            <v>RAT</v>
          </cell>
          <cell r="E45">
            <v>21805537</v>
          </cell>
          <cell r="G45">
            <v>3167593</v>
          </cell>
          <cell r="M45">
            <v>6.8839453174697631</v>
          </cell>
        </row>
        <row r="46">
          <cell r="C46" t="str">
            <v>NUC</v>
          </cell>
          <cell r="E46">
            <v>15685509</v>
          </cell>
          <cell r="G46">
            <v>490159</v>
          </cell>
          <cell r="M46">
            <v>32.000858904967572</v>
          </cell>
        </row>
        <row r="47">
          <cell r="C47" t="str">
            <v>RES</v>
          </cell>
          <cell r="E47">
            <v>29714991</v>
          </cell>
          <cell r="G47">
            <v>10187899</v>
          </cell>
          <cell r="M47">
            <v>2.9166946982886266</v>
          </cell>
        </row>
        <row r="48">
          <cell r="C48" t="str">
            <v>PUL</v>
          </cell>
          <cell r="E48">
            <v>2099584</v>
          </cell>
          <cell r="G48">
            <v>319474</v>
          </cell>
          <cell r="M48">
            <v>6.5720027294865933</v>
          </cell>
        </row>
        <row r="49">
          <cell r="C49" t="str">
            <v>EEG</v>
          </cell>
          <cell r="E49">
            <v>9133499</v>
          </cell>
          <cell r="G49">
            <v>1436614</v>
          </cell>
          <cell r="M49">
            <v>6.3576569628306556</v>
          </cell>
        </row>
        <row r="50">
          <cell r="C50" t="str">
            <v>PTH</v>
          </cell>
          <cell r="E50">
            <v>14068956</v>
          </cell>
          <cell r="G50">
            <v>1548357</v>
          </cell>
          <cell r="M50">
            <v>9.0863773664600611</v>
          </cell>
        </row>
        <row r="51">
          <cell r="C51" t="str">
            <v>OTH</v>
          </cell>
          <cell r="E51">
            <v>11302827</v>
          </cell>
          <cell r="G51">
            <v>1020728</v>
          </cell>
          <cell r="M51">
            <v>11.073299644959285</v>
          </cell>
        </row>
        <row r="52">
          <cell r="C52" t="str">
            <v>STH</v>
          </cell>
          <cell r="E52">
            <v>5500919</v>
          </cell>
          <cell r="G52">
            <v>578120</v>
          </cell>
          <cell r="M52">
            <v>9.5151854286307334</v>
          </cell>
        </row>
        <row r="53">
          <cell r="C53" t="str">
            <v>REC</v>
          </cell>
          <cell r="M53">
            <v>0</v>
          </cell>
        </row>
        <row r="54">
          <cell r="C54" t="str">
            <v>AUD</v>
          </cell>
          <cell r="E54">
            <v>1130991</v>
          </cell>
          <cell r="G54">
            <v>150269</v>
          </cell>
          <cell r="M54">
            <v>7.526442579640511</v>
          </cell>
        </row>
        <row r="55">
          <cell r="C55" t="str">
            <v>OPM</v>
          </cell>
          <cell r="M55">
            <v>0</v>
          </cell>
        </row>
        <row r="56">
          <cell r="C56" t="str">
            <v>RDL</v>
          </cell>
          <cell r="E56">
            <v>7335057</v>
          </cell>
          <cell r="G56">
            <v>8168</v>
          </cell>
          <cell r="M56">
            <v>898.02362879529869</v>
          </cell>
        </row>
        <row r="57">
          <cell r="C57" t="str">
            <v>AOR</v>
          </cell>
          <cell r="M57">
            <v>0</v>
          </cell>
        </row>
        <row r="58">
          <cell r="C58" t="str">
            <v>LEU</v>
          </cell>
          <cell r="E58">
            <v>14942694</v>
          </cell>
          <cell r="G58">
            <v>108070</v>
          </cell>
          <cell r="M58">
            <v>138.26865920236884</v>
          </cell>
        </row>
        <row r="59">
          <cell r="C59" t="str">
            <v>HYP</v>
          </cell>
          <cell r="M59">
            <v>0</v>
          </cell>
        </row>
        <row r="60">
          <cell r="C60" t="str">
            <v>FSE</v>
          </cell>
          <cell r="M60">
            <v>0</v>
          </cell>
        </row>
        <row r="61">
          <cell r="C61" t="str">
            <v>OPM</v>
          </cell>
          <cell r="M61">
            <v>0</v>
          </cell>
        </row>
        <row r="62">
          <cell r="C62" t="str">
            <v>MRI</v>
          </cell>
          <cell r="E62">
            <v>24106316</v>
          </cell>
          <cell r="G62">
            <v>692662</v>
          </cell>
          <cell r="M62">
            <v>34.802423115458907</v>
          </cell>
        </row>
        <row r="63">
          <cell r="C63" t="str">
            <v>ADD</v>
          </cell>
          <cell r="M63">
            <v>0</v>
          </cell>
        </row>
        <row r="64">
          <cell r="C64" t="str">
            <v>LIT</v>
          </cell>
          <cell r="E64">
            <v>6111</v>
          </cell>
          <cell r="G64">
            <v>1</v>
          </cell>
          <cell r="M64">
            <v>6111</v>
          </cell>
        </row>
        <row r="65">
          <cell r="C65" t="str">
            <v>RHB</v>
          </cell>
          <cell r="E65">
            <v>6303297</v>
          </cell>
          <cell r="G65">
            <v>3726</v>
          </cell>
          <cell r="M65">
            <v>1691.7061191626408</v>
          </cell>
        </row>
        <row r="66">
          <cell r="C66" t="str">
            <v>OBV</v>
          </cell>
          <cell r="E66">
            <v>6482883</v>
          </cell>
          <cell r="G66">
            <v>63215</v>
          </cell>
          <cell r="M66">
            <v>102.55292256584671</v>
          </cell>
        </row>
        <row r="67">
          <cell r="C67" t="str">
            <v>AMR</v>
          </cell>
          <cell r="M67">
            <v>0</v>
          </cell>
        </row>
        <row r="68">
          <cell r="C68" t="str">
            <v>TMT</v>
          </cell>
          <cell r="E68">
            <v>46668</v>
          </cell>
          <cell r="G68">
            <v>1</v>
          </cell>
          <cell r="M68">
            <v>46668</v>
          </cell>
        </row>
        <row r="69">
          <cell r="C69" t="str">
            <v>OCL</v>
          </cell>
          <cell r="E69">
            <v>16200526</v>
          </cell>
          <cell r="G69">
            <v>702525</v>
          </cell>
          <cell r="M69">
            <v>23.060426319348068</v>
          </cell>
        </row>
        <row r="70">
          <cell r="C70" t="str">
            <v>TNA</v>
          </cell>
          <cell r="M70">
            <v>0</v>
          </cell>
        </row>
        <row r="71">
          <cell r="C71" t="str">
            <v>PAD</v>
          </cell>
          <cell r="M71">
            <v>0</v>
          </cell>
        </row>
        <row r="72">
          <cell r="C72" t="str">
            <v>PCD</v>
          </cell>
          <cell r="M72">
            <v>0</v>
          </cell>
        </row>
        <row r="73">
          <cell r="C73" t="str">
            <v>PSG</v>
          </cell>
          <cell r="M73">
            <v>0</v>
          </cell>
        </row>
        <row r="74">
          <cell r="C74" t="str">
            <v>ITH</v>
          </cell>
          <cell r="M74">
            <v>0</v>
          </cell>
        </row>
        <row r="75">
          <cell r="C75" t="str">
            <v>GTH</v>
          </cell>
          <cell r="M75">
            <v>0</v>
          </cell>
        </row>
        <row r="76">
          <cell r="C76" t="str">
            <v>FTH</v>
          </cell>
          <cell r="M76">
            <v>0</v>
          </cell>
        </row>
        <row r="77">
          <cell r="C77" t="str">
            <v>PST</v>
          </cell>
          <cell r="M77">
            <v>0</v>
          </cell>
        </row>
        <row r="78">
          <cell r="C78" t="str">
            <v>PSE</v>
          </cell>
          <cell r="M78">
            <v>0</v>
          </cell>
        </row>
        <row r="79">
          <cell r="C79" t="str">
            <v>OPT</v>
          </cell>
          <cell r="M79">
            <v>0</v>
          </cell>
        </row>
        <row r="80">
          <cell r="C80" t="str">
            <v>ETH</v>
          </cell>
          <cell r="M80">
            <v>0</v>
          </cell>
        </row>
        <row r="81">
          <cell r="C81" t="str">
            <v>ATH</v>
          </cell>
          <cell r="M81">
            <v>0</v>
          </cell>
        </row>
        <row r="82">
          <cell r="C82" t="str">
            <v>CL-340</v>
          </cell>
          <cell r="M82">
            <v>0</v>
          </cell>
        </row>
        <row r="83">
          <cell r="C83" t="str">
            <v>RAT-340</v>
          </cell>
          <cell r="M83">
            <v>0</v>
          </cell>
        </row>
        <row r="84">
          <cell r="C84" t="str">
            <v>ORC-340</v>
          </cell>
          <cell r="M84">
            <v>0</v>
          </cell>
        </row>
        <row r="85">
          <cell r="C85" t="str">
            <v>LAB-340</v>
          </cell>
          <cell r="M85">
            <v>0</v>
          </cell>
        </row>
        <row r="86">
          <cell r="C86" t="str">
            <v>CDS-340</v>
          </cell>
          <cell r="M86">
            <v>0</v>
          </cell>
        </row>
        <row r="87">
          <cell r="C87" t="str">
            <v>AMB</v>
          </cell>
          <cell r="M87">
            <v>0</v>
          </cell>
        </row>
        <row r="88">
          <cell r="C88" t="str">
            <v>ADM</v>
          </cell>
          <cell r="E88">
            <v>10936684</v>
          </cell>
          <cell r="G88">
            <v>36629</v>
          </cell>
          <cell r="M88">
            <v>298.57992301182122</v>
          </cell>
        </row>
        <row r="89">
          <cell r="C89" t="str">
            <v>MSS</v>
          </cell>
          <cell r="E89">
            <v>162339577</v>
          </cell>
          <cell r="M89">
            <v>0</v>
          </cell>
        </row>
        <row r="90">
          <cell r="C90" t="str">
            <v>CDS</v>
          </cell>
          <cell r="E90">
            <v>186507089</v>
          </cell>
          <cell r="M90">
            <v>0</v>
          </cell>
        </row>
        <row r="91">
          <cell r="C91" t="str">
            <v>OA</v>
          </cell>
          <cell r="E91">
            <v>32584682</v>
          </cell>
          <cell r="M9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109">
          <cell r="K109">
            <v>67660.862000000008</v>
          </cell>
        </row>
      </sheetData>
      <sheetData sheetId="42">
        <row r="290">
          <cell r="J290">
            <v>0</v>
          </cell>
        </row>
      </sheetData>
      <sheetData sheetId="43">
        <row r="88">
          <cell r="G88">
            <v>39020.09599999999</v>
          </cell>
        </row>
      </sheetData>
      <sheetData sheetId="44">
        <row r="332">
          <cell r="J332">
            <v>97753.667000000001</v>
          </cell>
        </row>
      </sheetData>
      <sheetData sheetId="45">
        <row r="332">
          <cell r="J332">
            <v>10689.267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The Johns Hopkins Hospital</v>
          </cell>
          <cell r="L4" t="str">
            <v>FISCAL YEAR</v>
          </cell>
          <cell r="N4">
            <v>42551</v>
          </cell>
        </row>
        <row r="5">
          <cell r="C5" t="str">
            <v>INSTITUTION NUMBER:</v>
          </cell>
          <cell r="E5" t="str">
            <v>21-0009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19976.263659999997</v>
          </cell>
          <cell r="F12">
            <v>4745.8551000000007</v>
          </cell>
          <cell r="G12">
            <v>10281.813319999999</v>
          </cell>
          <cell r="H12">
            <v>31551.352720000003</v>
          </cell>
          <cell r="I12">
            <v>52378.05431</v>
          </cell>
          <cell r="J12">
            <v>55234.10871</v>
          </cell>
          <cell r="K12">
            <v>75522.627777228394</v>
          </cell>
          <cell r="L12">
            <v>15124.422375198368</v>
          </cell>
          <cell r="M12">
            <v>96197.982577573246</v>
          </cell>
          <cell r="N12">
            <v>8639.0874100000001</v>
          </cell>
          <cell r="O12">
            <v>33446.364999999998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803382</v>
          </cell>
          <cell r="F13">
            <v>7413244.0000000019</v>
          </cell>
          <cell r="G13">
            <v>282758.86720000004</v>
          </cell>
          <cell r="H13">
            <v>1461009</v>
          </cell>
          <cell r="I13">
            <v>52378.054309999992</v>
          </cell>
          <cell r="J13">
            <v>1461009</v>
          </cell>
          <cell r="K13">
            <v>567830.38693762955</v>
          </cell>
          <cell r="L13">
            <v>113715.67518611318</v>
          </cell>
          <cell r="M13">
            <v>193610.15577625699</v>
          </cell>
          <cell r="N13">
            <v>76298.271200000003</v>
          </cell>
          <cell r="O13">
            <v>1187174.9413522016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2.4865211891727718E-2</v>
          </cell>
          <cell r="F14">
            <v>6.4018601033501653E-4</v>
          </cell>
          <cell r="G14">
            <v>3.63624788209648E-2</v>
          </cell>
          <cell r="H14">
            <v>2.1595590937495936E-2</v>
          </cell>
          <cell r="I14">
            <v>1.0000000000000002</v>
          </cell>
          <cell r="J14">
            <v>3.7805454114245705E-2</v>
          </cell>
          <cell r="K14">
            <v>0.13300208920577508</v>
          </cell>
          <cell r="L14">
            <v>0.13300208920577508</v>
          </cell>
          <cell r="M14">
            <v>0.49686434160376985</v>
          </cell>
          <cell r="N14">
            <v>0.11322782645172175</v>
          </cell>
          <cell r="O14">
            <v>2.8173071916346486E-2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334823</v>
          </cell>
          <cell r="F16">
            <v>2447420.1056527751</v>
          </cell>
          <cell r="G16">
            <v>29550.826100000002</v>
          </cell>
          <cell r="H16">
            <v>253899</v>
          </cell>
          <cell r="I16" t="str">
            <v xml:space="preserve">\ \ \ \ \ \ </v>
          </cell>
          <cell r="J16">
            <v>253899</v>
          </cell>
          <cell r="K16">
            <v>143402.97258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188524.52371152939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39071</v>
          </cell>
          <cell r="F17">
            <v>444076.22810561932</v>
          </cell>
          <cell r="G17">
            <v>6038.8761999999997</v>
          </cell>
          <cell r="H17">
            <v>79197</v>
          </cell>
          <cell r="I17" t="str">
            <v xml:space="preserve">\ \ \ \ \ \ </v>
          </cell>
          <cell r="J17">
            <v>79197</v>
          </cell>
          <cell r="K17">
            <v>32421.018400000001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42912.854736843838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220823</v>
          </cell>
          <cell r="F18">
            <v>278913.74928222306</v>
          </cell>
          <cell r="G18">
            <v>4483.2762000000002</v>
          </cell>
          <cell r="H18">
            <v>48684</v>
          </cell>
          <cell r="I18" t="str">
            <v xml:space="preserve">\ \ \ \ \ \ </v>
          </cell>
          <cell r="J18">
            <v>48684</v>
          </cell>
          <cell r="K18">
            <v>24096.997640000001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36026.219548824214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18870</v>
          </cell>
          <cell r="F19">
            <v>136086.70039030566</v>
          </cell>
          <cell r="G19">
            <v>-254.5</v>
          </cell>
          <cell r="H19">
            <v>21171</v>
          </cell>
          <cell r="I19" t="str">
            <v xml:space="preserve">\ \ \ \ \ \ </v>
          </cell>
          <cell r="J19">
            <v>21171</v>
          </cell>
          <cell r="K19">
            <v>4258.9848000000002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6630.0913004055556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33676</v>
          </cell>
          <cell r="F21">
            <v>658258.03831480839</v>
          </cell>
          <cell r="G21">
            <v>5518.8805499999999</v>
          </cell>
          <cell r="H21">
            <v>83347</v>
          </cell>
          <cell r="I21" t="str">
            <v xml:space="preserve">\ \ \ \ \ \ </v>
          </cell>
          <cell r="J21">
            <v>83347</v>
          </cell>
          <cell r="K21">
            <v>51332.896430000001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64570.62644220153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6435</v>
          </cell>
          <cell r="F23">
            <v>139481.90338110781</v>
          </cell>
          <cell r="G23">
            <v>1677.8498999999999</v>
          </cell>
          <cell r="H23">
            <v>30486</v>
          </cell>
          <cell r="I23" t="str">
            <v xml:space="preserve">\ \ \ \ \ \ </v>
          </cell>
          <cell r="J23">
            <v>30486</v>
          </cell>
          <cell r="K23">
            <v>16967.28858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21345.186451960944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62346.591330778072</v>
          </cell>
          <cell r="G24">
            <v>2495.9248500000003</v>
          </cell>
          <cell r="H24">
            <v>27867</v>
          </cell>
          <cell r="I24" t="str">
            <v xml:space="preserve">\ \ \ \ \ \ </v>
          </cell>
          <cell r="J24">
            <v>27867</v>
          </cell>
          <cell r="K24">
            <v>17969.555609999999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22145.544400745122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48256</v>
          </cell>
          <cell r="F28">
            <v>462345.03189074318</v>
          </cell>
          <cell r="G28">
            <v>6967.5010499999999</v>
          </cell>
          <cell r="H28">
            <v>49046</v>
          </cell>
          <cell r="I28" t="str">
            <v xml:space="preserve">\ \ \ \ \ \ </v>
          </cell>
          <cell r="J28">
            <v>49046</v>
          </cell>
          <cell r="K28">
            <v>37961.351369999997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47672.912162669469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397.25880000000001</v>
          </cell>
          <cell r="H29">
            <v>1033</v>
          </cell>
          <cell r="I29" t="str">
            <v xml:space="preserve">\ \ \ \ \ \ </v>
          </cell>
          <cell r="J29">
            <v>1033</v>
          </cell>
          <cell r="K29">
            <v>1689.45236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1989.9596477335183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41436</v>
          </cell>
          <cell r="F32">
            <v>669122.68788537534</v>
          </cell>
          <cell r="G32">
            <v>6674.3957</v>
          </cell>
          <cell r="H32">
            <v>55501</v>
          </cell>
          <cell r="I32" t="str">
            <v xml:space="preserve">\ \ \ \ \ \ </v>
          </cell>
          <cell r="J32">
            <v>55501</v>
          </cell>
          <cell r="K32">
            <v>10740.668580736081</v>
          </cell>
          <cell r="L32">
            <v>29397.882919263913</v>
          </cell>
          <cell r="M32" t="str">
            <v xml:space="preserve">   \ \ \ \ \ \ \ \ \ \</v>
          </cell>
          <cell r="N32">
            <v>2862.612956117287</v>
          </cell>
          <cell r="O32">
            <v>50799.383027815602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114559.80758131588</v>
          </cell>
          <cell r="G33">
            <v>21345.74555</v>
          </cell>
          <cell r="H33">
            <v>171858</v>
          </cell>
          <cell r="I33" t="str">
            <v xml:space="preserve">\ \ \ \ \ \ </v>
          </cell>
          <cell r="J33">
            <v>171858</v>
          </cell>
          <cell r="K33">
            <v>973.94774435448483</v>
          </cell>
          <cell r="L33">
            <v>42886.47600564552</v>
          </cell>
          <cell r="M33" t="str">
            <v xml:space="preserve">   \ \ \ \ \ \ \ \ \ \</v>
          </cell>
          <cell r="N33">
            <v>12330.730318823058</v>
          </cell>
          <cell r="O33">
            <v>62148.202141905305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33232</v>
          </cell>
          <cell r="F34">
            <v>0</v>
          </cell>
          <cell r="G34">
            <v>724.29545000000007</v>
          </cell>
          <cell r="H34">
            <v>3444</v>
          </cell>
          <cell r="I34" t="str">
            <v xml:space="preserve">\ \ \ \ \ \ </v>
          </cell>
          <cell r="J34">
            <v>3444</v>
          </cell>
          <cell r="K34">
            <v>123.50295393353728</v>
          </cell>
          <cell r="L34">
            <v>4046.6061760664634</v>
          </cell>
          <cell r="M34" t="str">
            <v xml:space="preserve">   \ \ \ \ \ \ \ \ \ \</v>
          </cell>
          <cell r="N34">
            <v>205.57076765247655</v>
          </cell>
          <cell r="O34">
            <v>5805.2537864142196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8461</v>
          </cell>
          <cell r="F36">
            <v>163323.41053671177</v>
          </cell>
          <cell r="G36">
            <v>2202.1882000000001</v>
          </cell>
          <cell r="H36">
            <v>25411</v>
          </cell>
          <cell r="I36" t="str">
            <v xml:space="preserve">\ \ \ \ \ \ </v>
          </cell>
          <cell r="J36">
            <v>25411</v>
          </cell>
          <cell r="K36" t="str">
            <v xml:space="preserve">   \ \ \ \ \ \ \ \ \ \</v>
          </cell>
          <cell r="L36">
            <v>26196.888720000003</v>
          </cell>
          <cell r="M36" t="str">
            <v xml:space="preserve">   \ \ \ \ \ \ \ \ \ \</v>
          </cell>
          <cell r="N36">
            <v>12246</v>
          </cell>
          <cell r="O36">
            <v>32972.176511172787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123888.99836341423</v>
          </cell>
          <cell r="G37">
            <v>4930.5923500000008</v>
          </cell>
          <cell r="H37">
            <v>22404</v>
          </cell>
          <cell r="I37" t="str">
            <v xml:space="preserve">\ \ \ \ \ \ </v>
          </cell>
          <cell r="J37">
            <v>22404</v>
          </cell>
          <cell r="K37">
            <v>9775.6458595393524</v>
          </cell>
          <cell r="L37" t="str">
            <v xml:space="preserve">   \ \ \ \ \ \ \ \ \ \</v>
          </cell>
          <cell r="M37">
            <v>6789.7585704606454</v>
          </cell>
          <cell r="N37" t="str">
            <v>\ \ \ \ \ \</v>
          </cell>
          <cell r="O37">
            <v>22828.596251242583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818290.71364505042</v>
          </cell>
          <cell r="G38">
            <v>8948.9950499999995</v>
          </cell>
          <cell r="H38">
            <v>229583</v>
          </cell>
          <cell r="I38" t="str">
            <v xml:space="preserve">\ \ \ \ \ \ </v>
          </cell>
          <cell r="J38">
            <v>229583</v>
          </cell>
          <cell r="K38">
            <v>35925.662604642079</v>
          </cell>
          <cell r="L38" t="str">
            <v xml:space="preserve">   \ \ \ \ \ \ \ \ \ \</v>
          </cell>
          <cell r="M38">
            <v>24025.453605357918</v>
          </cell>
          <cell r="N38" t="str">
            <v>\ \ \ \ \ \</v>
          </cell>
          <cell r="O38">
            <v>91153.431616228423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1602.0925499999998</v>
          </cell>
          <cell r="H39">
            <v>1000</v>
          </cell>
          <cell r="I39" t="str">
            <v xml:space="preserve">\ \ \ \ \ \ </v>
          </cell>
          <cell r="J39">
            <v>1000</v>
          </cell>
          <cell r="K39">
            <v>39.050602920575436</v>
          </cell>
          <cell r="L39" t="str">
            <v xml:space="preserve">   \ \ \ \ \ \ \ \ \ \</v>
          </cell>
          <cell r="M39">
            <v>3206.6706670794247</v>
          </cell>
          <cell r="N39" t="str">
            <v>\ \ \ \ \ \</v>
          </cell>
          <cell r="O39">
            <v>4961.8524929820633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13950.508100000001</v>
          </cell>
          <cell r="H40">
            <v>3935</v>
          </cell>
          <cell r="I40" t="str">
            <v xml:space="preserve">\ \ \ \ \ \ </v>
          </cell>
          <cell r="J40">
            <v>3935</v>
          </cell>
          <cell r="K40">
            <v>12505.341740006012</v>
          </cell>
          <cell r="L40" t="str">
            <v xml:space="preserve">   \ \ \ \ \ \ \ \ \ \</v>
          </cell>
          <cell r="M40">
            <v>6825.935559993989</v>
          </cell>
          <cell r="N40" t="str">
            <v>\ \ \ \ \ \</v>
          </cell>
          <cell r="O40">
            <v>25127.096023105711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12740.716864202428</v>
          </cell>
          <cell r="G41">
            <v>54661.974650000004</v>
          </cell>
          <cell r="H41">
            <v>76196</v>
          </cell>
          <cell r="I41" t="str">
            <v xml:space="preserve">\ \ \ \ \ \ </v>
          </cell>
          <cell r="J41">
            <v>76196</v>
          </cell>
          <cell r="K41">
            <v>53466.282104427526</v>
          </cell>
          <cell r="L41" t="str">
            <v xml:space="preserve">   \ \ \ \ \ \ \ \ \ \</v>
          </cell>
          <cell r="M41">
            <v>37501.977705572477</v>
          </cell>
          <cell r="N41" t="str">
            <v>\ \ \ \ \ \</v>
          </cell>
          <cell r="O41">
            <v>123234.70584645608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62105.00957950946</v>
          </cell>
          <cell r="G42">
            <v>1335.1484500000001</v>
          </cell>
          <cell r="H42">
            <v>12383</v>
          </cell>
          <cell r="I42" t="str">
            <v xml:space="preserve">\ \ \ \ \ \ </v>
          </cell>
          <cell r="J42">
            <v>12383</v>
          </cell>
          <cell r="K42">
            <v>1826.1302296793024</v>
          </cell>
          <cell r="L42" t="str">
            <v xml:space="preserve">   \ \ \ \ \ \ \ \ \ \</v>
          </cell>
          <cell r="M42">
            <v>2346.7644203206983</v>
          </cell>
          <cell r="N42" t="str">
            <v>\ \ \ \ \ \</v>
          </cell>
          <cell r="O42">
            <v>6405.6685507271759</v>
          </cell>
        </row>
        <row r="43">
          <cell r="B43">
            <v>28</v>
          </cell>
          <cell r="C43" t="str">
            <v>Invasive Radiology / Cardiovascular</v>
          </cell>
          <cell r="D43" t="str">
            <v>IRC</v>
          </cell>
          <cell r="E43" t="str">
            <v>\ \ \ \ \ \</v>
          </cell>
          <cell r="F43">
            <v>108125.24499009374</v>
          </cell>
          <cell r="G43">
            <v>5956.6967000000004</v>
          </cell>
          <cell r="H43">
            <v>52899</v>
          </cell>
          <cell r="I43" t="str">
            <v xml:space="preserve">\ \ \ \ \ \ </v>
          </cell>
          <cell r="J43">
            <v>52899</v>
          </cell>
          <cell r="K43">
            <v>8689.9223799276315</v>
          </cell>
          <cell r="L43" t="str">
            <v xml:space="preserve">   \ \ \ \ \ \ \ \ \ \</v>
          </cell>
          <cell r="M43">
            <v>10404.980840072369</v>
          </cell>
          <cell r="N43" t="str">
            <v>\ \ \ \ \ \</v>
          </cell>
          <cell r="O43">
            <v>28848.621415064241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258710.11507477667</v>
          </cell>
          <cell r="G44">
            <v>5285.8938000000007</v>
          </cell>
          <cell r="H44">
            <v>61178</v>
          </cell>
          <cell r="I44" t="str">
            <v xml:space="preserve">\ \ \ \ \ \ </v>
          </cell>
          <cell r="J44">
            <v>61178</v>
          </cell>
          <cell r="K44">
            <v>11525.862261689281</v>
          </cell>
          <cell r="L44" t="str">
            <v xml:space="preserve">   \ \ \ \ \ \ \ \ \ \</v>
          </cell>
          <cell r="M44">
            <v>17010.081578310725</v>
          </cell>
          <cell r="N44" t="str">
            <v>\ \ \ \ \ \</v>
          </cell>
          <cell r="O44">
            <v>42512.478516667303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100709.12050858198</v>
          </cell>
          <cell r="G45">
            <v>8058.9627499999997</v>
          </cell>
          <cell r="H45">
            <v>20013</v>
          </cell>
          <cell r="I45" t="str">
            <v xml:space="preserve">\ \ \ \ \ \ </v>
          </cell>
          <cell r="J45">
            <v>20013</v>
          </cell>
          <cell r="K45">
            <v>5622.5198500976239</v>
          </cell>
          <cell r="L45" t="str">
            <v xml:space="preserve">   \ \ \ \ \ \ \ \ \ \</v>
          </cell>
          <cell r="M45">
            <v>9154.5968199023755</v>
          </cell>
          <cell r="N45" t="str">
            <v>\ \ \ \ \ \</v>
          </cell>
          <cell r="O45">
            <v>21619.825825231746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109273.30241166305</v>
          </cell>
          <cell r="G46">
            <v>8240.8921499999997</v>
          </cell>
          <cell r="H46">
            <v>24563</v>
          </cell>
          <cell r="I46" t="str">
            <v xml:space="preserve">\ \ \ \ \ \ </v>
          </cell>
          <cell r="J46">
            <v>24563</v>
          </cell>
          <cell r="K46">
            <v>627.33237653321453</v>
          </cell>
          <cell r="L46" t="str">
            <v xml:space="preserve">   \ \ \ \ \ \ \ \ \ \</v>
          </cell>
          <cell r="M46">
            <v>13821.432373466783</v>
          </cell>
          <cell r="N46" t="str">
            <v>\ \ \ \ \ \</v>
          </cell>
          <cell r="O46">
            <v>23228.260538352159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5698.9352765483527</v>
          </cell>
          <cell r="G47">
            <v>8369.0068499999998</v>
          </cell>
          <cell r="H47">
            <v>10757</v>
          </cell>
          <cell r="I47" t="str">
            <v xml:space="preserve">\ \ \ \ \ \ </v>
          </cell>
          <cell r="J47">
            <v>10757</v>
          </cell>
          <cell r="K47">
            <v>1921.7928624084127</v>
          </cell>
          <cell r="L47" t="str">
            <v xml:space="preserve">   \ \ \ \ \ \ \ \ \ \</v>
          </cell>
          <cell r="M47">
            <v>8798.9579875915879</v>
          </cell>
          <cell r="N47" t="str">
            <v>\ \ \ \ \ \</v>
          </cell>
          <cell r="O47">
            <v>16295.185037620064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6777.1716499999993</v>
          </cell>
          <cell r="H48">
            <v>6362</v>
          </cell>
          <cell r="I48" t="str">
            <v xml:space="preserve">\ \ \ \ \ \ </v>
          </cell>
          <cell r="J48">
            <v>6362</v>
          </cell>
          <cell r="K48">
            <v>22765.9550127201</v>
          </cell>
          <cell r="L48" t="str">
            <v xml:space="preserve">   \ \ \ \ \ \ \ \ \ \</v>
          </cell>
          <cell r="M48">
            <v>46.279637279902019</v>
          </cell>
          <cell r="N48" t="str">
            <v>\ \ \ \ \ \</v>
          </cell>
          <cell r="O48">
            <v>26487.493140171551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32.646182603866826</v>
          </cell>
          <cell r="G49">
            <v>613.54555000000005</v>
          </cell>
          <cell r="H49">
            <v>2867</v>
          </cell>
          <cell r="I49" t="str">
            <v xml:space="preserve">\ \ \ \ \ \ </v>
          </cell>
          <cell r="J49">
            <v>2867</v>
          </cell>
          <cell r="K49">
            <v>92.778500738038701</v>
          </cell>
          <cell r="L49" t="str">
            <v xml:space="preserve">   \ \ \ \ \ \ \ \ \ \</v>
          </cell>
          <cell r="M49">
            <v>943.23820926196117</v>
          </cell>
          <cell r="N49" t="str">
            <v>\ \ \ \ \ \</v>
          </cell>
          <cell r="O49">
            <v>1709.6516091123112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1572.4577954195856</v>
          </cell>
          <cell r="G50">
            <v>3011.7557000000002</v>
          </cell>
          <cell r="H50">
            <v>9095</v>
          </cell>
          <cell r="I50" t="str">
            <v xml:space="preserve">\ \ \ \ \ \ </v>
          </cell>
          <cell r="J50">
            <v>9095</v>
          </cell>
          <cell r="K50">
            <v>4409.3795791237199</v>
          </cell>
          <cell r="L50" t="str">
            <v xml:space="preserve">   \ \ \ \ \ \ \ \ \ \</v>
          </cell>
          <cell r="M50">
            <v>2005.8605608762796</v>
          </cell>
          <cell r="N50" t="str">
            <v>\ \ \ \ \ \</v>
          </cell>
          <cell r="O50">
            <v>8649.1114961367275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9271.5158594981785</v>
          </cell>
          <cell r="G51">
            <v>848.77494999999999</v>
          </cell>
          <cell r="H51">
            <v>8835</v>
          </cell>
          <cell r="I51" t="str">
            <v xml:space="preserve">\ \ \ \ \ \ </v>
          </cell>
          <cell r="J51">
            <v>8835</v>
          </cell>
          <cell r="K51">
            <v>5933.8060278014809</v>
          </cell>
          <cell r="L51" t="str">
            <v xml:space="preserve">   \ \ \ \ \ \ \ \ \ \</v>
          </cell>
          <cell r="M51">
            <v>3117.1224821985206</v>
          </cell>
          <cell r="N51" t="str">
            <v>\ \ \ \ \ \</v>
          </cell>
          <cell r="O51">
            <v>11950.531407378425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31772.353116169994</v>
          </cell>
          <cell r="G52">
            <v>377.35880000000003</v>
          </cell>
          <cell r="H52">
            <v>17163</v>
          </cell>
          <cell r="I52" t="str">
            <v xml:space="preserve">\ \ \ \ \ \ </v>
          </cell>
          <cell r="J52">
            <v>17163</v>
          </cell>
          <cell r="K52">
            <v>4406.1062438399676</v>
          </cell>
          <cell r="L52" t="str">
            <v xml:space="preserve">   \ \ \ \ \ \ \ \ \ \</v>
          </cell>
          <cell r="M52">
            <v>1176.8227961600312</v>
          </cell>
          <cell r="N52" t="str">
            <v>\ \ \ \ \ \</v>
          </cell>
          <cell r="O52">
            <v>7807.2337130680289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2032.2087000000001</v>
          </cell>
          <cell r="H53">
            <v>695</v>
          </cell>
          <cell r="I53" t="str">
            <v xml:space="preserve">\ \ \ \ \ \ </v>
          </cell>
          <cell r="J53">
            <v>695</v>
          </cell>
          <cell r="K53">
            <v>2131.1107369108295</v>
          </cell>
          <cell r="L53" t="str">
            <v xml:space="preserve">   \ \ \ \ \ \ \ \ \ \</v>
          </cell>
          <cell r="M53">
            <v>1885.8478030891713</v>
          </cell>
          <cell r="N53" t="str">
            <v>\ \ \ \ \ \</v>
          </cell>
          <cell r="O53">
            <v>5352.5911195093076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784.6</v>
          </cell>
          <cell r="H55">
            <v>0</v>
          </cell>
          <cell r="I55" t="str">
            <v xml:space="preserve">\ \ \ \ \ \ </v>
          </cell>
          <cell r="J55">
            <v>0</v>
          </cell>
          <cell r="K55">
            <v>7.4267621549434262</v>
          </cell>
          <cell r="L55" t="str">
            <v xml:space="preserve">   \ \ \ \ \ \ \ \ \ \</v>
          </cell>
          <cell r="M55">
            <v>777.17323784505663</v>
          </cell>
          <cell r="N55" t="str">
            <v>\ \ \ \ \ \</v>
          </cell>
          <cell r="O55">
            <v>1200.2674448995249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8705.6486943644886</v>
          </cell>
          <cell r="G57">
            <v>4332.27495</v>
          </cell>
          <cell r="H57">
            <v>3887</v>
          </cell>
          <cell r="I57" t="str">
            <v xml:space="preserve">\ \ \ \ \ \ </v>
          </cell>
          <cell r="J57">
            <v>3887</v>
          </cell>
          <cell r="K57">
            <v>4373.9749499999998</v>
          </cell>
          <cell r="L57" t="str">
            <v xml:space="preserve">   \ \ \ \ \ \ \ \ \ \</v>
          </cell>
          <cell r="M57" t="str">
            <v xml:space="preserve">   \ \ \ \ \ \ \ \ \ \</v>
          </cell>
          <cell r="N57" t="str">
            <v>\ \ \ \ \ \</v>
          </cell>
          <cell r="O57">
            <v>5349.7201092208397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31421.07605</v>
          </cell>
          <cell r="H58">
            <v>0</v>
          </cell>
          <cell r="I58">
            <v>646.5</v>
          </cell>
          <cell r="J58">
            <v>0</v>
          </cell>
          <cell r="K58">
            <v>646.5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1875.034063071583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15582.022956825638</v>
          </cell>
          <cell r="G60">
            <v>14061.6168</v>
          </cell>
          <cell r="H60">
            <v>4121</v>
          </cell>
          <cell r="I60" t="str">
            <v xml:space="preserve">\ \ \ \ \ \ </v>
          </cell>
          <cell r="J60">
            <v>4121</v>
          </cell>
          <cell r="K60">
            <v>10884.376028810211</v>
          </cell>
          <cell r="L60" t="str">
            <v xml:space="preserve">   \ \ \ \ \ \ \ \ \ \</v>
          </cell>
          <cell r="M60">
            <v>6437.6982111897923</v>
          </cell>
          <cell r="N60" t="str">
            <v>\ \ \ \ \ \</v>
          </cell>
          <cell r="O60">
            <v>22734.464017526028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 t="str">
            <v xml:space="preserve">   \ \ \ \ \ \ \ \ \ \</v>
          </cell>
          <cell r="N61" t="str">
            <v>\ \ \ \ \ \</v>
          </cell>
          <cell r="O61">
            <v>0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84222.798293629239</v>
          </cell>
          <cell r="G63">
            <v>5328.4511499999999</v>
          </cell>
          <cell r="H63">
            <v>21607</v>
          </cell>
          <cell r="I63" t="str">
            <v xml:space="preserve">\ \ \ \ \ \ </v>
          </cell>
          <cell r="J63">
            <v>21607</v>
          </cell>
          <cell r="K63">
            <v>4598.8710883277381</v>
          </cell>
          <cell r="L63" t="str">
            <v xml:space="preserve">   \ \ \ \ \ \ \ \ \ \</v>
          </cell>
          <cell r="M63">
            <v>9183.9866616722611</v>
          </cell>
          <cell r="N63" t="str">
            <v>\ \ \ \ \ \</v>
          </cell>
          <cell r="O63">
            <v>20488.86502842747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0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 t="str">
            <v xml:space="preserve">   \ \ \ \ \ \ \ \ \ \</v>
          </cell>
          <cell r="N65" t="str">
            <v>\ \ \ \ \ \</v>
          </cell>
          <cell r="O65">
            <v>0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18299</v>
          </cell>
          <cell r="F66">
            <v>46751.509900910889</v>
          </cell>
          <cell r="G66">
            <v>1112.3687500000001</v>
          </cell>
          <cell r="H66">
            <v>5987</v>
          </cell>
          <cell r="I66" t="str">
            <v xml:space="preserve">\ \ \ \ \ \ </v>
          </cell>
          <cell r="J66">
            <v>5987</v>
          </cell>
          <cell r="K66">
            <v>6249.5334299999995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7961.7551495964162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0</v>
          </cell>
          <cell r="F67">
            <v>0</v>
          </cell>
          <cell r="G67">
            <v>367.6</v>
          </cell>
          <cell r="H67">
            <v>0</v>
          </cell>
          <cell r="I67" t="str">
            <v xml:space="preserve">\ \ \ \ \ \ </v>
          </cell>
          <cell r="J67">
            <v>0</v>
          </cell>
          <cell r="K67">
            <v>752.59734335201222</v>
          </cell>
          <cell r="L67" t="str">
            <v xml:space="preserve">   \ \ \ \ \ \ \ \ \ \</v>
          </cell>
          <cell r="M67">
            <v>2091.6026566479877</v>
          </cell>
          <cell r="N67">
            <v>2244.357157407183</v>
          </cell>
          <cell r="O67">
            <v>4251.0303258177992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 xml:space="preserve">\ \ \ \ \ \ </v>
          </cell>
          <cell r="J68">
            <v>0</v>
          </cell>
          <cell r="K68" t="str">
            <v xml:space="preserve">   \ \ \ \ \ \ \ \ \ \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0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39856.636134974215</v>
          </cell>
          <cell r="G70">
            <v>2526.7822000000001</v>
          </cell>
          <cell r="H70">
            <v>14535</v>
          </cell>
          <cell r="I70" t="str">
            <v xml:space="preserve">\ \ \ \ \ \ </v>
          </cell>
          <cell r="J70">
            <v>14535</v>
          </cell>
          <cell r="K70">
            <v>427.89575486272395</v>
          </cell>
          <cell r="L70">
            <v>11187.821365137275</v>
          </cell>
          <cell r="M70" t="str">
            <v xml:space="preserve">   \ \ \ \ \ \ \ \ \ \</v>
          </cell>
          <cell r="N70" t="str">
            <v>\ \ \ \ \ \</v>
          </cell>
          <cell r="O70">
            <v>14141.421679515668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340B Clinic</v>
          </cell>
          <cell r="D72" t="str">
            <v>CL-340</v>
          </cell>
          <cell r="E72" t="str">
            <v>\ \ \ \ \ \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Radiology - Therapeutic</v>
          </cell>
          <cell r="D73" t="str">
            <v>RAT-340</v>
          </cell>
          <cell r="E73" t="str">
            <v>\ \ \ \ \ \</v>
          </cell>
          <cell r="F73">
            <v>0</v>
          </cell>
          <cell r="G73">
            <v>0</v>
          </cell>
          <cell r="H73" t="str">
            <v>\ \ \ \ \ \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OR Clinic Services</v>
          </cell>
          <cell r="D74" t="str">
            <v>ORC-340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Laboratory Services</v>
          </cell>
          <cell r="D75" t="str">
            <v>LAB-340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Drugs</v>
          </cell>
          <cell r="D76" t="str">
            <v>CDS-340</v>
          </cell>
          <cell r="E76" t="str">
            <v>\ \ \ \ \ \</v>
          </cell>
          <cell r="F76">
            <v>0</v>
          </cell>
          <cell r="G76">
            <v>0</v>
          </cell>
          <cell r="H76" t="str">
            <v>\ \ \ \ \ \</v>
          </cell>
          <cell r="I76" t="str">
            <v xml:space="preserve">\ \ \ \ \ \ </v>
          </cell>
          <cell r="J76" t="str">
            <v>\ \ \ \ \ \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Admission Services</v>
          </cell>
          <cell r="D77" t="str">
            <v>ADM</v>
          </cell>
          <cell r="E77" t="str">
            <v>\ \ \ \ \ \</v>
          </cell>
          <cell r="F77" t="str">
            <v>\ \ \ \ \ \</v>
          </cell>
          <cell r="G77" t="str">
            <v>\ \ \ \ \ \</v>
          </cell>
          <cell r="H77" t="str">
            <v>\ \ \ \ \ \</v>
          </cell>
          <cell r="I77">
            <v>9387.745359999999</v>
          </cell>
          <cell r="J77" t="str">
            <v>\ \ \ \ \ \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>
            <v>46409</v>
          </cell>
          <cell r="O77" t="str">
            <v>\ \ \ \ \ \</v>
          </cell>
        </row>
        <row r="78">
          <cell r="B78">
            <v>63</v>
          </cell>
          <cell r="C78" t="str">
            <v>Med/Surg Supplies</v>
          </cell>
          <cell r="D78" t="str">
            <v>MSS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5473.8409999999994</v>
          </cell>
          <cell r="J78" t="str">
            <v>\ \ \ \ \ \</v>
          </cell>
          <cell r="K78">
            <v>3659.8840451973197</v>
          </cell>
          <cell r="L78" t="str">
            <v xml:space="preserve">   \ \ \ \ \ \ \ \ \ \</v>
          </cell>
          <cell r="M78">
            <v>1813.95695480268</v>
          </cell>
          <cell r="N78" t="str">
            <v>\ \ \ \ \ \</v>
          </cell>
          <cell r="O78">
            <v>6861.9037523077386</v>
          </cell>
        </row>
        <row r="79">
          <cell r="B79">
            <v>64</v>
          </cell>
          <cell r="C79" t="str">
            <v>Drugs Sold</v>
          </cell>
          <cell r="D79" t="str">
            <v>CDS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 t="str">
            <v>\ \ \ \ \ \</v>
          </cell>
          <cell r="I79">
            <v>36869.967949999998</v>
          </cell>
          <cell r="J79" t="str">
            <v>\ \ \ \ \ \</v>
          </cell>
          <cell r="K79">
            <v>12626.01151289572</v>
          </cell>
          <cell r="L79" t="str">
            <v xml:space="preserve">   \ \ \ \ \ \ \ \ \ \</v>
          </cell>
          <cell r="M79">
            <v>24243.95643710428</v>
          </cell>
          <cell r="N79" t="str">
            <v>\ \ \ \ \ \</v>
          </cell>
          <cell r="O79">
            <v>50595.211312543594</v>
          </cell>
        </row>
        <row r="81">
          <cell r="B81" t="str">
            <v>E</v>
          </cell>
          <cell r="C81" t="str">
            <v>TOTAL</v>
          </cell>
          <cell r="E81">
            <v>803382</v>
          </cell>
          <cell r="F81">
            <v>7413244.0000000019</v>
          </cell>
          <cell r="G81">
            <v>282758.86720000004</v>
          </cell>
          <cell r="H81">
            <v>1461009</v>
          </cell>
          <cell r="I81">
            <v>52378.054309999992</v>
          </cell>
          <cell r="J81">
            <v>1461009</v>
          </cell>
          <cell r="K81">
            <v>567830.38693762955</v>
          </cell>
          <cell r="L81">
            <v>113715.67518611318</v>
          </cell>
          <cell r="M81">
            <v>193610.15577625699</v>
          </cell>
          <cell r="N81">
            <v>76298.271200000003</v>
          </cell>
          <cell r="O81">
            <v>1187174.9413522016</v>
          </cell>
        </row>
        <row r="89">
          <cell r="B89" t="str">
            <v>OVERHEAD EXPENSE APPORTIONMENT</v>
          </cell>
          <cell r="R89" t="str">
            <v>J1 &amp; J2</v>
          </cell>
        </row>
        <row r="92">
          <cell r="O92" t="str">
            <v>FISCAL YEAR</v>
          </cell>
          <cell r="Q92">
            <v>42551</v>
          </cell>
        </row>
        <row r="93">
          <cell r="C93" t="str">
            <v>INSTITUTION NAME:</v>
          </cell>
          <cell r="E93" t="str">
            <v>The Johns Hopkins Hospital</v>
          </cell>
        </row>
        <row r="94">
          <cell r="C94" t="str">
            <v>INSTITUTION NUMBER:</v>
          </cell>
          <cell r="E94" t="str">
            <v>21-0009</v>
          </cell>
        </row>
        <row r="96">
          <cell r="E96" t="str">
            <v>COL 1</v>
          </cell>
          <cell r="F96" t="str">
            <v>COL 2</v>
          </cell>
          <cell r="G96" t="str">
            <v>COL 3</v>
          </cell>
          <cell r="H96" t="str">
            <v>COL 4</v>
          </cell>
          <cell r="I96" t="str">
            <v>COL 5</v>
          </cell>
          <cell r="J96" t="str">
            <v>COL 6</v>
          </cell>
          <cell r="K96" t="str">
            <v>COL 7</v>
          </cell>
          <cell r="L96" t="str">
            <v>COL 8</v>
          </cell>
          <cell r="M96" t="str">
            <v>COL 8 A</v>
          </cell>
          <cell r="N96" t="str">
            <v>COL 9</v>
          </cell>
          <cell r="O96" t="str">
            <v>COL 10</v>
          </cell>
          <cell r="P96" t="str">
            <v>COL 11</v>
          </cell>
          <cell r="Q96" t="str">
            <v>COL 12</v>
          </cell>
          <cell r="R96" t="str">
            <v>COL 13</v>
          </cell>
        </row>
        <row r="98">
          <cell r="F98" t="str">
            <v>LAUNDRY</v>
          </cell>
          <cell r="G98" t="str">
            <v>PURCHASING</v>
          </cell>
          <cell r="I98" t="str">
            <v>CENT SUPPLY</v>
          </cell>
          <cell r="J98" t="str">
            <v>PLANT</v>
          </cell>
          <cell r="K98" t="str">
            <v>TOTAL</v>
          </cell>
          <cell r="L98" t="str">
            <v>INPATIENT:</v>
          </cell>
          <cell r="M98" t="str">
            <v>AMBULATORY:</v>
          </cell>
          <cell r="N98" t="str">
            <v>OUTPATIENT:</v>
          </cell>
          <cell r="O98" t="str">
            <v>MED STAFF</v>
          </cell>
          <cell r="Q98" t="str">
            <v>TOTAL</v>
          </cell>
          <cell r="R98" t="str">
            <v>TOTAL</v>
          </cell>
        </row>
        <row r="99">
          <cell r="C99" t="str">
            <v>ALLOCATED</v>
          </cell>
          <cell r="E99" t="str">
            <v>DIETARY</v>
          </cell>
          <cell r="F99" t="str">
            <v>&amp; LINEN</v>
          </cell>
          <cell r="G99" t="str">
            <v>STORES</v>
          </cell>
          <cell r="H99" t="str">
            <v>HOUSEKEEPING</v>
          </cell>
          <cell r="I99" t="str">
            <v>PHARMACY</v>
          </cell>
          <cell r="J99" t="str">
            <v>OPERATIONS</v>
          </cell>
          <cell r="K99" t="str">
            <v>PATIENT CARE</v>
          </cell>
          <cell r="L99" t="str">
            <v>PAC, MRD</v>
          </cell>
          <cell r="M99" t="str">
            <v>PAC, MRD</v>
          </cell>
          <cell r="N99" t="str">
            <v>PAC, MRD</v>
          </cell>
          <cell r="O99" t="str">
            <v>ADMIN</v>
          </cell>
          <cell r="P99" t="str">
            <v>UNASSIGNED</v>
          </cell>
          <cell r="Q99" t="str">
            <v>OTHER</v>
          </cell>
          <cell r="R99" t="str">
            <v>ALLOCATED</v>
          </cell>
        </row>
        <row r="100">
          <cell r="C100" t="str">
            <v>CENTERS</v>
          </cell>
          <cell r="E100" t="str">
            <v>MEALS</v>
          </cell>
          <cell r="F100" t="str">
            <v>POUNDS</v>
          </cell>
          <cell r="G100" t="str">
            <v>OTH EXP SCHD</v>
          </cell>
          <cell r="H100" t="str">
            <v># OF HOURS</v>
          </cell>
          <cell r="I100" t="str">
            <v>SOCIAL SERV</v>
          </cell>
          <cell r="J100" t="str">
            <v>NET SQ FEET</v>
          </cell>
          <cell r="K100" t="str">
            <v>OVERHEAD</v>
          </cell>
          <cell r="L100" t="str">
            <v>FIS,MGT,NAD</v>
          </cell>
          <cell r="M100" t="str">
            <v>FIS,MGT,NAD</v>
          </cell>
          <cell r="N100" t="str">
            <v>FIS,MGT,NAD</v>
          </cell>
          <cell r="O100" t="str">
            <v>EIPAs</v>
          </cell>
          <cell r="P100" t="str">
            <v>EXPENSES</v>
          </cell>
          <cell r="Q100" t="str">
            <v>OVERHEAD</v>
          </cell>
          <cell r="R100" t="str">
            <v>OVERHEAD</v>
          </cell>
        </row>
        <row r="102">
          <cell r="B102" t="str">
            <v>A</v>
          </cell>
          <cell r="C102" t="str">
            <v>Overhead Expenses</v>
          </cell>
          <cell r="E102">
            <v>19976.263659999997</v>
          </cell>
          <cell r="F102">
            <v>4745.8551000000007</v>
          </cell>
          <cell r="G102">
            <v>10281.813319999999</v>
          </cell>
          <cell r="H102">
            <v>31551.352720000003</v>
          </cell>
          <cell r="I102">
            <v>52378.05431</v>
          </cell>
          <cell r="J102">
            <v>55234.10871</v>
          </cell>
          <cell r="K102">
            <v>174167.44782</v>
          </cell>
          <cell r="L102">
            <v>75522.627777228394</v>
          </cell>
          <cell r="M102">
            <v>15124.422375198368</v>
          </cell>
          <cell r="N102">
            <v>96197.982577573246</v>
          </cell>
          <cell r="O102">
            <v>8639.0874100000001</v>
          </cell>
          <cell r="P102">
            <v>33446.364999999998</v>
          </cell>
          <cell r="Q102">
            <v>228930.48514</v>
          </cell>
          <cell r="R102">
            <v>403097.93296000001</v>
          </cell>
        </row>
        <row r="103">
          <cell r="B103" t="str">
            <v>REVENUE CENTERS</v>
          </cell>
        </row>
        <row r="104">
          <cell r="B104">
            <v>1</v>
          </cell>
          <cell r="C104" t="str">
            <v>Med/Surg Acute</v>
          </cell>
          <cell r="D104" t="str">
            <v>MSG</v>
          </cell>
          <cell r="E104">
            <v>8325.444841223949</v>
          </cell>
          <cell r="F104">
            <v>1566.8041130515549</v>
          </cell>
          <cell r="G104">
            <v>1074.541288203264</v>
          </cell>
          <cell r="H104">
            <v>5483.0989434392804</v>
          </cell>
          <cell r="I104" t="str">
            <v>//////////////</v>
          </cell>
          <cell r="J104">
            <v>9598.7669941528711</v>
          </cell>
          <cell r="K104">
            <v>26048.656180070917</v>
          </cell>
          <cell r="L104">
            <v>19072.894951458478</v>
          </cell>
          <cell r="M104" t="str">
            <v>//////////////</v>
          </cell>
          <cell r="N104" t="str">
            <v>//////////////</v>
          </cell>
          <cell r="O104" t="str">
            <v>//////////////</v>
          </cell>
          <cell r="P104">
            <v>5311.3149645198855</v>
          </cell>
          <cell r="Q104">
            <v>24384.209915978365</v>
          </cell>
          <cell r="R104">
            <v>50432.866096049285</v>
          </cell>
        </row>
        <row r="105">
          <cell r="B105">
            <v>2</v>
          </cell>
          <cell r="C105" t="str">
            <v>Pediatric Acute</v>
          </cell>
          <cell r="D105" t="str">
            <v>PED</v>
          </cell>
          <cell r="E105">
            <v>971.50869382169367</v>
          </cell>
          <cell r="F105">
            <v>284.29138875555918</v>
          </cell>
          <cell r="G105">
            <v>219.58850792492839</v>
          </cell>
          <cell r="H105">
            <v>1710.3060154768657</v>
          </cell>
          <cell r="I105" t="str">
            <v>//////////////</v>
          </cell>
          <cell r="J105">
            <v>2994.0785494859169</v>
          </cell>
          <cell r="K105">
            <v>6179.7731554649636</v>
          </cell>
          <cell r="L105">
            <v>4312.063181378875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1208.9869426368314</v>
          </cell>
          <cell r="Q105">
            <v>5521.0501240157064</v>
          </cell>
          <cell r="R105">
            <v>11700.82327948067</v>
          </cell>
        </row>
        <row r="106">
          <cell r="B106">
            <v>3</v>
          </cell>
          <cell r="C106" t="str">
            <v>Psychiatric Acute</v>
          </cell>
          <cell r="D106" t="str">
            <v>PSY</v>
          </cell>
          <cell r="E106">
            <v>5490.8106855669894</v>
          </cell>
          <cell r="F106">
            <v>178.55668038056746</v>
          </cell>
          <cell r="G106">
            <v>163.02303587103555</v>
          </cell>
          <cell r="H106">
            <v>1051.3597492010522</v>
          </cell>
          <cell r="I106" t="str">
            <v>//////////////</v>
          </cell>
          <cell r="J106">
            <v>1840.520728097938</v>
          </cell>
          <cell r="K106">
            <v>8724.2708791175828</v>
          </cell>
          <cell r="L106">
            <v>3204.9510297066317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>
            <v>1014.9692742231123</v>
          </cell>
          <cell r="Q106">
            <v>4219.9203039297445</v>
          </cell>
          <cell r="R106">
            <v>12944.191183047327</v>
          </cell>
        </row>
        <row r="107">
          <cell r="B107">
            <v>4</v>
          </cell>
          <cell r="C107" t="str">
            <v>Obstetrics Acute</v>
          </cell>
          <cell r="D107" t="str">
            <v>OBS</v>
          </cell>
          <cell r="E107">
            <v>469.20654839690201</v>
          </cell>
          <cell r="F107">
            <v>87.120801782526513</v>
          </cell>
          <cell r="G107">
            <v>-9.2542508599355422</v>
          </cell>
          <cell r="H107">
            <v>457.20025573772648</v>
          </cell>
          <cell r="I107" t="str">
            <v>//////////////</v>
          </cell>
          <cell r="J107">
            <v>800.3792690526958</v>
          </cell>
          <cell r="K107">
            <v>1804.6526241099155</v>
          </cell>
          <cell r="L107">
            <v>566.45387629564016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>
            <v>186.79003901826891</v>
          </cell>
          <cell r="Q107">
            <v>753.24391531390904</v>
          </cell>
          <cell r="R107">
            <v>2557.8965394238244</v>
          </cell>
        </row>
        <row r="108">
          <cell r="B108">
            <v>5</v>
          </cell>
          <cell r="C108" t="str">
            <v>Definitive Observation</v>
          </cell>
          <cell r="D108" t="str">
            <v>DEF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6</v>
          </cell>
          <cell r="C109" t="str">
            <v>Med/Surg Intensive Care</v>
          </cell>
          <cell r="D109" t="str">
            <v>MIS</v>
          </cell>
          <cell r="E109">
            <v>837.36087566582262</v>
          </cell>
          <cell r="F109">
            <v>421.40758731971164</v>
          </cell>
          <cell r="G109">
            <v>200.68017711480957</v>
          </cell>
          <cell r="H109">
            <v>1799.9277178674738</v>
          </cell>
          <cell r="I109" t="str">
            <v>//////////////</v>
          </cell>
          <cell r="J109">
            <v>3150.9711840600366</v>
          </cell>
          <cell r="K109">
            <v>6410.3475420278546</v>
          </cell>
          <cell r="L109">
            <v>6827.382470173673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>
            <v>1819.1529024396878</v>
          </cell>
          <cell r="Q109">
            <v>8646.5353726133617</v>
          </cell>
          <cell r="R109">
            <v>15056.882914641217</v>
          </cell>
        </row>
        <row r="110">
          <cell r="B110">
            <v>7</v>
          </cell>
          <cell r="C110" t="str">
            <v>Coronary Care</v>
          </cell>
          <cell r="D110" t="str">
            <v>CCU</v>
          </cell>
          <cell r="E110" t="str">
            <v>//////////////</v>
          </cell>
          <cell r="F110" t="str">
            <v>//////////////</v>
          </cell>
          <cell r="G110" t="str">
            <v>//////////////</v>
          </cell>
          <cell r="H110" t="str">
            <v>//////////////</v>
          </cell>
          <cell r="I110" t="str">
            <v>//////////////</v>
          </cell>
          <cell r="J110" t="str">
            <v>//////////////</v>
          </cell>
          <cell r="K110">
            <v>0</v>
          </cell>
          <cell r="L110" t="str">
            <v>//////////////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 t="str">
            <v>//////////////</v>
          </cell>
          <cell r="Q110">
            <v>0</v>
          </cell>
          <cell r="R110">
            <v>0</v>
          </cell>
        </row>
        <row r="111">
          <cell r="B111">
            <v>8</v>
          </cell>
          <cell r="C111" t="str">
            <v>Pediatric Intensive Care</v>
          </cell>
          <cell r="D111" t="str">
            <v>PIC</v>
          </cell>
          <cell r="E111">
            <v>160.00763852326787</v>
          </cell>
          <cell r="F111">
            <v>89.294363239485662</v>
          </cell>
          <cell r="G111">
            <v>61.010781453507903</v>
          </cell>
          <cell r="H111">
            <v>658.36318532050109</v>
          </cell>
          <cell r="I111" t="str">
            <v>//////////////</v>
          </cell>
          <cell r="J111">
            <v>1152.5370741268946</v>
          </cell>
          <cell r="K111">
            <v>2121.2130426636572</v>
          </cell>
          <cell r="L111">
            <v>2256.6848292972891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>
            <v>601.35947297892039</v>
          </cell>
          <cell r="Q111">
            <v>2858.0443022762092</v>
          </cell>
          <cell r="R111">
            <v>4979.257344939866</v>
          </cell>
        </row>
        <row r="112">
          <cell r="B112">
            <v>9</v>
          </cell>
          <cell r="C112" t="str">
            <v>Neonatal Intensive Care</v>
          </cell>
          <cell r="D112" t="str">
            <v>NEO</v>
          </cell>
          <cell r="E112" t="str">
            <v>//////////////</v>
          </cell>
          <cell r="F112">
            <v>39.913415562038544</v>
          </cell>
          <cell r="G112">
            <v>90.758014496844751</v>
          </cell>
          <cell r="H112">
            <v>601.80433265519923</v>
          </cell>
          <cell r="I112" t="str">
            <v>//////////////</v>
          </cell>
          <cell r="J112">
            <v>1053.5245898016851</v>
          </cell>
          <cell r="K112">
            <v>1786.0003525157676</v>
          </cell>
          <cell r="L112">
            <v>2389.9884382293558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>
            <v>623.90801502883653</v>
          </cell>
          <cell r="Q112">
            <v>3013.8964532581922</v>
          </cell>
          <cell r="R112">
            <v>4799.8968057739603</v>
          </cell>
        </row>
        <row r="113">
          <cell r="B113">
            <v>10</v>
          </cell>
          <cell r="C113" t="str">
            <v>Burn Care</v>
          </cell>
          <cell r="D113" t="str">
            <v>BUR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11</v>
          </cell>
          <cell r="C114" t="str">
            <v>Psychiatric Intensive Care</v>
          </cell>
          <cell r="D114" t="str">
            <v>PSI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12</v>
          </cell>
          <cell r="C115" t="str">
            <v>Shock Trauma</v>
          </cell>
          <cell r="D115" t="str">
            <v>TRM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13</v>
          </cell>
          <cell r="C116" t="str">
            <v>Oncology</v>
          </cell>
          <cell r="D116" t="str">
            <v>ONC</v>
          </cell>
          <cell r="E116">
            <v>1199.8956650472128</v>
          </cell>
          <cell r="F116">
            <v>295.98682136435087</v>
          </cell>
          <cell r="G116">
            <v>253.35560936567501</v>
          </cell>
          <cell r="H116">
            <v>1059.1773531204258</v>
          </cell>
          <cell r="I116" t="str">
            <v>//////////////</v>
          </cell>
          <cell r="J116">
            <v>1854.2063024872948</v>
          </cell>
          <cell r="K116">
            <v>4662.6217513849597</v>
          </cell>
          <cell r="L116">
            <v>5048.9390412845114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>
            <v>1343.0923828205559</v>
          </cell>
          <cell r="Q116">
            <v>6392.0314241050673</v>
          </cell>
          <cell r="R116">
            <v>11054.653175490028</v>
          </cell>
        </row>
        <row r="117">
          <cell r="B117">
            <v>14</v>
          </cell>
          <cell r="C117" t="str">
            <v>Newborn Nursery</v>
          </cell>
          <cell r="D117" t="str">
            <v>NUR</v>
          </cell>
          <cell r="E117" t="str">
            <v>//////////////</v>
          </cell>
          <cell r="F117" t="str">
            <v>//////////////</v>
          </cell>
          <cell r="G117">
            <v>14.445314701441891</v>
          </cell>
          <cell r="H117">
            <v>22.308245438433303</v>
          </cell>
          <cell r="I117" t="str">
            <v>//////////////</v>
          </cell>
          <cell r="J117">
            <v>39.053034100015815</v>
          </cell>
          <cell r="K117">
            <v>75.806594239891012</v>
          </cell>
          <cell r="L117">
            <v>224.70069349362723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>
            <v>56.06327626622393</v>
          </cell>
          <cell r="Q117">
            <v>280.76396975985114</v>
          </cell>
          <cell r="R117">
            <v>356.57056399974215</v>
          </cell>
        </row>
        <row r="118">
          <cell r="B118">
            <v>15</v>
          </cell>
          <cell r="C118" t="str">
            <v>Premature Nursery</v>
          </cell>
          <cell r="D118" t="str">
            <v>PRE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16</v>
          </cell>
          <cell r="C119" t="str">
            <v>Chronic Care</v>
          </cell>
          <cell r="D119" t="str">
            <v>CRH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17</v>
          </cell>
          <cell r="C120" t="str">
            <v>Emergency Services</v>
          </cell>
          <cell r="D120" t="str">
            <v>EMG</v>
          </cell>
          <cell r="E120">
            <v>1030.3149199456298</v>
          </cell>
          <cell r="F120">
            <v>428.36298398198096</v>
          </cell>
          <cell r="G120">
            <v>242.69757228398853</v>
          </cell>
          <cell r="H120">
            <v>1198.5768926219619</v>
          </cell>
          <cell r="I120" t="str">
            <v>//////////////</v>
          </cell>
          <cell r="J120">
            <v>2098.2405087947509</v>
          </cell>
          <cell r="K120">
            <v>4998.1928776283121</v>
          </cell>
          <cell r="L120">
            <v>1428.5313607047258</v>
          </cell>
          <cell r="M120">
            <v>3909.9798464888704</v>
          </cell>
          <cell r="N120" t="str">
            <v>//////////////</v>
          </cell>
          <cell r="O120">
            <v>324.12744299369831</v>
          </cell>
          <cell r="P120">
            <v>1431.17467134868</v>
          </cell>
          <cell r="Q120">
            <v>7093.8133215359749</v>
          </cell>
          <cell r="R120">
            <v>12092.006199164287</v>
          </cell>
        </row>
        <row r="121">
          <cell r="B121">
            <v>18</v>
          </cell>
          <cell r="C121" t="str">
            <v>Clinical Services</v>
          </cell>
          <cell r="D121" t="str">
            <v>CL</v>
          </cell>
          <cell r="E121" t="str">
            <v>//////////////</v>
          </cell>
          <cell r="F121">
            <v>73.3395861602298</v>
          </cell>
          <cell r="G121">
            <v>776.18422047957858</v>
          </cell>
          <cell r="H121">
            <v>3711.3750673361765</v>
          </cell>
          <cell r="I121" t="str">
            <v>//////////////</v>
          </cell>
          <cell r="J121">
            <v>6497.169733166038</v>
          </cell>
          <cell r="K121">
            <v>11058.068607142024</v>
          </cell>
          <cell r="L121">
            <v>129.53708477639861</v>
          </cell>
          <cell r="M121">
            <v>5703.9909074241978</v>
          </cell>
          <cell r="N121" t="str">
            <v>//////////////</v>
          </cell>
          <cell r="O121">
            <v>1396.1817925626808</v>
          </cell>
          <cell r="P121">
            <v>1750.9057684155368</v>
          </cell>
          <cell r="Q121">
            <v>8980.6155531788136</v>
          </cell>
          <cell r="R121">
            <v>20038.684160320838</v>
          </cell>
        </row>
        <row r="122">
          <cell r="B122">
            <v>19</v>
          </cell>
          <cell r="C122" t="str">
            <v>Psych. Day &amp; Night Care</v>
          </cell>
          <cell r="D122" t="str">
            <v>PDC</v>
          </cell>
          <cell r="E122">
            <v>826.32072158589551</v>
          </cell>
          <cell r="F122" t="str">
            <v>//////////////</v>
          </cell>
          <cell r="G122">
            <v>26.337177960746171</v>
          </cell>
          <cell r="H122">
            <v>74.375215188736007</v>
          </cell>
          <cell r="I122" t="str">
            <v>//////////////</v>
          </cell>
          <cell r="J122">
            <v>130.20198396946222</v>
          </cell>
          <cell r="K122">
            <v>1057.2350987048399</v>
          </cell>
          <cell r="L122">
            <v>16.426150896245055</v>
          </cell>
          <cell r="M122">
            <v>538.20707560983215</v>
          </cell>
          <cell r="N122" t="str">
            <v>//////////////</v>
          </cell>
          <cell r="O122">
            <v>23.276331203301829</v>
          </cell>
          <cell r="P122">
            <v>163.55183241729054</v>
          </cell>
          <cell r="Q122">
            <v>741.46139012666958</v>
          </cell>
          <cell r="R122">
            <v>1798.6964888315094</v>
          </cell>
        </row>
        <row r="123">
          <cell r="B123">
            <v>20</v>
          </cell>
          <cell r="C123" t="str">
            <v>Ambulatory Surgery (PBP)</v>
          </cell>
          <cell r="D123" t="str">
            <v>AMS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21</v>
          </cell>
          <cell r="C124" t="str">
            <v>Same Day Surgery</v>
          </cell>
          <cell r="D124" t="str">
            <v>SDS</v>
          </cell>
          <cell r="E124">
            <v>210.38455781590821</v>
          </cell>
          <cell r="F124">
            <v>104.55736258580551</v>
          </cell>
          <cell r="G124">
            <v>80.077021782278592</v>
          </cell>
          <cell r="H124">
            <v>548.76556131270922</v>
          </cell>
          <cell r="I124" t="str">
            <v>//////////////</v>
          </cell>
          <cell r="J124">
            <v>960.67439449709764</v>
          </cell>
          <cell r="K124">
            <v>1904.4588979937992</v>
          </cell>
          <cell r="L124" t="str">
            <v>//////////////</v>
          </cell>
          <cell r="M124">
            <v>3484.2409304512034</v>
          </cell>
          <cell r="N124" t="str">
            <v>//////////////</v>
          </cell>
          <cell r="O124">
            <v>1386.5879627277845</v>
          </cell>
          <cell r="P124">
            <v>928.92750008774135</v>
          </cell>
          <cell r="Q124">
            <v>5799.7563932667299</v>
          </cell>
          <cell r="R124">
            <v>7704.2152912605288</v>
          </cell>
        </row>
        <row r="125">
          <cell r="B125">
            <v>22</v>
          </cell>
          <cell r="C125" t="str">
            <v>Labor &amp; Delivery Services</v>
          </cell>
          <cell r="D125" t="str">
            <v>DEL</v>
          </cell>
          <cell r="E125" t="str">
            <v>//////////////</v>
          </cell>
          <cell r="F125">
            <v>79.312003586675544</v>
          </cell>
          <cell r="G125">
            <v>179.28855990168609</v>
          </cell>
          <cell r="H125">
            <v>483.82761936365898</v>
          </cell>
          <cell r="I125" t="str">
            <v>//////////////</v>
          </cell>
          <cell r="J125">
            <v>846.99339397556082</v>
          </cell>
          <cell r="K125">
            <v>1589.4215768275815</v>
          </cell>
          <cell r="L125">
            <v>1300.1813226545187</v>
          </cell>
          <cell r="M125" t="str">
            <v>//////////////</v>
          </cell>
          <cell r="N125">
            <v>3373.5889217604822</v>
          </cell>
          <cell r="O125" t="str">
            <v>//////////////</v>
          </cell>
          <cell r="P125">
            <v>643.15168393549504</v>
          </cell>
          <cell r="Q125">
            <v>5316.9219283504963</v>
          </cell>
          <cell r="R125">
            <v>6906.343505178078</v>
          </cell>
        </row>
        <row r="126">
          <cell r="B126">
            <v>23</v>
          </cell>
          <cell r="C126" t="str">
            <v>Operating Room</v>
          </cell>
          <cell r="D126" t="str">
            <v>OR</v>
          </cell>
          <cell r="E126" t="str">
            <v>//////////////</v>
          </cell>
          <cell r="F126">
            <v>523.85826726261826</v>
          </cell>
          <cell r="G126">
            <v>325.40764297454382</v>
          </cell>
          <cell r="H126">
            <v>4957.9805542031299</v>
          </cell>
          <cell r="I126" t="str">
            <v>//////////////</v>
          </cell>
          <cell r="J126">
            <v>8679.4895719108717</v>
          </cell>
          <cell r="K126">
            <v>14486.736036351163</v>
          </cell>
          <cell r="L126">
            <v>4778.188182519184</v>
          </cell>
          <cell r="M126" t="str">
            <v>//////////////</v>
          </cell>
          <cell r="N126">
            <v>11937.39118735808</v>
          </cell>
          <cell r="O126" t="str">
            <v>//////////////</v>
          </cell>
          <cell r="P126">
            <v>2568.072184345775</v>
          </cell>
          <cell r="Q126">
            <v>19283.651554223041</v>
          </cell>
          <cell r="R126">
            <v>33770.387590574202</v>
          </cell>
        </row>
        <row r="127">
          <cell r="B127">
            <v>24</v>
          </cell>
          <cell r="C127" t="str">
            <v>Operating Room Clinic</v>
          </cell>
          <cell r="D127" t="str">
            <v>ORC</v>
          </cell>
          <cell r="E127" t="str">
            <v>//////////////</v>
          </cell>
          <cell r="F127" t="str">
            <v>//////////////</v>
          </cell>
          <cell r="G127">
            <v>58.256056418600487</v>
          </cell>
          <cell r="H127">
            <v>21.595590937495935</v>
          </cell>
          <cell r="I127" t="str">
            <v>//////////////</v>
          </cell>
          <cell r="J127">
            <v>37.805454114245705</v>
          </cell>
          <cell r="K127">
            <v>117.65710147034213</v>
          </cell>
          <cell r="L127">
            <v>5.1938117731816753</v>
          </cell>
          <cell r="M127" t="str">
            <v>//////////////</v>
          </cell>
          <cell r="N127">
            <v>1593.2803097385399</v>
          </cell>
          <cell r="O127" t="str">
            <v>//////////////</v>
          </cell>
          <cell r="P127">
            <v>139.79062712308678</v>
          </cell>
          <cell r="Q127">
            <v>1738.2647486348085</v>
          </cell>
          <cell r="R127">
            <v>1855.9218501051505</v>
          </cell>
        </row>
        <row r="128">
          <cell r="B128">
            <v>25</v>
          </cell>
          <cell r="C128" t="str">
            <v>Anesthesiology</v>
          </cell>
          <cell r="D128" t="str">
            <v>ANS</v>
          </cell>
          <cell r="E128" t="str">
            <v>//////////////</v>
          </cell>
          <cell r="F128" t="str">
            <v>//////////////</v>
          </cell>
          <cell r="G128">
            <v>507.27505532794794</v>
          </cell>
          <cell r="H128">
            <v>84.97865033904651</v>
          </cell>
          <cell r="I128" t="str">
            <v>//////////////</v>
          </cell>
          <cell r="J128">
            <v>148.76446193955684</v>
          </cell>
          <cell r="K128">
            <v>741.01816760655129</v>
          </cell>
          <cell r="L128">
            <v>1663.2365776529821</v>
          </cell>
          <cell r="M128" t="str">
            <v>//////////////</v>
          </cell>
          <cell r="N128">
            <v>3391.5639778461737</v>
          </cell>
          <cell r="O128" t="str">
            <v>//////////////</v>
          </cell>
          <cell r="P128">
            <v>707.90748330790097</v>
          </cell>
          <cell r="Q128">
            <v>5762.7080388070572</v>
          </cell>
          <cell r="R128">
            <v>6503.7262064136085</v>
          </cell>
        </row>
        <row r="129">
          <cell r="B129">
            <v>26</v>
          </cell>
          <cell r="C129" t="str">
            <v>Laboratory Services</v>
          </cell>
          <cell r="D129" t="str">
            <v>LAB</v>
          </cell>
          <cell r="E129" t="str">
            <v>//////////////</v>
          </cell>
          <cell r="F129">
            <v>8.1564286981018146</v>
          </cell>
          <cell r="G129">
            <v>1987.6448955227399</v>
          </cell>
          <cell r="H129">
            <v>1645.4976470734405</v>
          </cell>
          <cell r="I129" t="str">
            <v>//////////////</v>
          </cell>
          <cell r="J129">
            <v>2880.6243816890656</v>
          </cell>
          <cell r="K129">
            <v>6521.9233529833473</v>
          </cell>
          <cell r="L129">
            <v>7111.1272219542061</v>
          </cell>
          <cell r="M129" t="str">
            <v>//////////////</v>
          </cell>
          <cell r="N129">
            <v>18633.395461518525</v>
          </cell>
          <cell r="O129" t="str">
            <v>//////////////</v>
          </cell>
          <cell r="P129">
            <v>3471.9002304020119</v>
          </cell>
          <cell r="Q129">
            <v>29216.42291387474</v>
          </cell>
          <cell r="R129">
            <v>35738.346266858091</v>
          </cell>
        </row>
        <row r="130">
          <cell r="B130">
            <v>27</v>
          </cell>
          <cell r="C130" t="str">
            <v>Electrocardiography</v>
          </cell>
          <cell r="D130" t="str">
            <v>EKG</v>
          </cell>
          <cell r="E130" t="str">
            <v>//////////////</v>
          </cell>
          <cell r="F130">
            <v>39.758758304524143</v>
          </cell>
          <cell r="G130">
            <v>48.549307235968982</v>
          </cell>
          <cell r="H130">
            <v>267.41820257901219</v>
          </cell>
          <cell r="I130" t="str">
            <v>//////////////</v>
          </cell>
          <cell r="J130">
            <v>468.14493829670459</v>
          </cell>
          <cell r="K130">
            <v>823.87120641620993</v>
          </cell>
          <cell r="L130">
            <v>242.87913570916911</v>
          </cell>
          <cell r="M130" t="str">
            <v>//////////////</v>
          </cell>
          <cell r="N130">
            <v>1166.0235586017964</v>
          </cell>
          <cell r="O130" t="str">
            <v>//////////////</v>
          </cell>
          <cell r="P130">
            <v>180.46736075191569</v>
          </cell>
          <cell r="Q130">
            <v>1589.3700550628812</v>
          </cell>
          <cell r="R130">
            <v>2413.241261479091</v>
          </cell>
        </row>
        <row r="131">
          <cell r="B131">
            <v>28</v>
          </cell>
          <cell r="C131" t="str">
            <v>Invasive Radiology / Cardiovascular</v>
          </cell>
          <cell r="D131" t="str">
            <v>IRC</v>
          </cell>
          <cell r="E131" t="str">
            <v>//////////////</v>
          </cell>
          <cell r="F131">
            <v>69.220269206704344</v>
          </cell>
          <cell r="G131">
            <v>216.60025759666092</v>
          </cell>
          <cell r="H131">
            <v>1142.3851650025974</v>
          </cell>
          <cell r="I131" t="str">
            <v>//////////////</v>
          </cell>
          <cell r="J131">
            <v>1999.8707171894835</v>
          </cell>
          <cell r="K131">
            <v>3428.0764089954464</v>
          </cell>
          <cell r="L131">
            <v>1155.7778315663961</v>
          </cell>
          <cell r="M131" t="str">
            <v>//////////////</v>
          </cell>
          <cell r="N131">
            <v>5169.863954502398</v>
          </cell>
          <cell r="O131" t="str">
            <v>//////////////</v>
          </cell>
          <cell r="P131">
            <v>812.75428581405822</v>
          </cell>
          <cell r="Q131">
            <v>7138.396071882853</v>
          </cell>
          <cell r="R131">
            <v>10566.472480878299</v>
          </cell>
        </row>
        <row r="132">
          <cell r="B132">
            <v>29</v>
          </cell>
          <cell r="C132" t="str">
            <v>Radiology-Diagnostic</v>
          </cell>
          <cell r="D132" t="str">
            <v>RAD</v>
          </cell>
          <cell r="E132" t="str">
            <v>//////////////</v>
          </cell>
          <cell r="F132">
            <v>165.62259640303429</v>
          </cell>
          <cell r="G132">
            <v>192.20820135236917</v>
          </cell>
          <cell r="H132">
            <v>1321.1750623741264</v>
          </cell>
          <cell r="I132" t="str">
            <v>//////////////</v>
          </cell>
          <cell r="J132">
            <v>2312.862071801324</v>
          </cell>
          <cell r="K132">
            <v>3991.867931930854</v>
          </cell>
          <cell r="L132">
            <v>1532.9637607026743</v>
          </cell>
          <cell r="M132" t="str">
            <v>//////////////</v>
          </cell>
          <cell r="N132">
            <v>8451.7029840337727</v>
          </cell>
          <cell r="O132" t="str">
            <v>//////////////</v>
          </cell>
          <cell r="P132">
            <v>1197.707114592203</v>
          </cell>
          <cell r="Q132">
            <v>11182.373859328651</v>
          </cell>
          <cell r="R132">
            <v>15174.241791259505</v>
          </cell>
        </row>
        <row r="133">
          <cell r="B133">
            <v>30</v>
          </cell>
          <cell r="C133" t="str">
            <v>CT Scanner</v>
          </cell>
          <cell r="D133" t="str">
            <v>CAT</v>
          </cell>
          <cell r="E133" t="str">
            <v>//////////////</v>
          </cell>
          <cell r="F133">
            <v>64.472570062737489</v>
          </cell>
          <cell r="G133">
            <v>293.04386231581924</v>
          </cell>
          <cell r="H133">
            <v>432.19256143210617</v>
          </cell>
          <cell r="I133" t="str">
            <v>//////////////</v>
          </cell>
          <cell r="J133">
            <v>756.60055318839932</v>
          </cell>
          <cell r="K133">
            <v>1546.3095469990621</v>
          </cell>
          <cell r="L133">
            <v>747.8068866639253</v>
          </cell>
          <cell r="M133" t="str">
            <v>//////////////</v>
          </cell>
          <cell r="N133">
            <v>4548.5927215687589</v>
          </cell>
          <cell r="O133" t="str">
            <v>//////////////</v>
          </cell>
          <cell r="P133">
            <v>609.09690779313905</v>
          </cell>
          <cell r="Q133">
            <v>5905.4965160258234</v>
          </cell>
          <cell r="R133">
            <v>7451.8060630248856</v>
          </cell>
        </row>
        <row r="134">
          <cell r="B134">
            <v>31</v>
          </cell>
          <cell r="C134" t="str">
            <v>Radiology-Therapeutic</v>
          </cell>
          <cell r="D134" t="str">
            <v>RAT</v>
          </cell>
          <cell r="E134" t="str">
            <v>//////////////</v>
          </cell>
          <cell r="F134">
            <v>69.955239507054316</v>
          </cell>
          <cell r="G134">
            <v>299.65926627023003</v>
          </cell>
          <cell r="H134">
            <v>530.45250019771265</v>
          </cell>
          <cell r="I134" t="str">
            <v>//////////////</v>
          </cell>
          <cell r="J134">
            <v>928.61536940821725</v>
          </cell>
          <cell r="K134">
            <v>1828.6823753832143</v>
          </cell>
          <cell r="L134">
            <v>83.436516705341475</v>
          </cell>
          <cell r="M134" t="str">
            <v>//////////////</v>
          </cell>
          <cell r="N134">
            <v>6867.3768962636032</v>
          </cell>
          <cell r="O134" t="str">
            <v>//////////////</v>
          </cell>
          <cell r="P134">
            <v>654.41145463862847</v>
          </cell>
          <cell r="Q134">
            <v>7605.2248676075724</v>
          </cell>
          <cell r="R134">
            <v>9433.9072429907865</v>
          </cell>
        </row>
        <row r="135">
          <cell r="B135">
            <v>32</v>
          </cell>
          <cell r="C135" t="str">
            <v>Nuclear Medicine</v>
          </cell>
          <cell r="D135" t="str">
            <v>NUC</v>
          </cell>
          <cell r="E135" t="str">
            <v>//////////////</v>
          </cell>
          <cell r="F135">
            <v>3.6483786378509739</v>
          </cell>
          <cell r="G135">
            <v>304.3178343356343</v>
          </cell>
          <cell r="H135">
            <v>232.3037717146438</v>
          </cell>
          <cell r="I135" t="str">
            <v>//////////////</v>
          </cell>
          <cell r="J135">
            <v>406.67326990694107</v>
          </cell>
          <cell r="K135">
            <v>946.94325459507013</v>
          </cell>
          <cell r="L135">
            <v>255.60246572106556</v>
          </cell>
          <cell r="M135" t="str">
            <v>//////////////</v>
          </cell>
          <cell r="N135">
            <v>4371.8884673039265</v>
          </cell>
          <cell r="O135" t="str">
            <v>//////////////</v>
          </cell>
          <cell r="P135">
            <v>459.08541995504328</v>
          </cell>
          <cell r="Q135">
            <v>5086.5763529800352</v>
          </cell>
          <cell r="R135">
            <v>6033.5196075751055</v>
          </cell>
        </row>
        <row r="136">
          <cell r="B136">
            <v>33</v>
          </cell>
          <cell r="C136" t="str">
            <v>Respiratory Therapy</v>
          </cell>
          <cell r="D136" t="str">
            <v>RES</v>
          </cell>
          <cell r="E136" t="str">
            <v>//////////////</v>
          </cell>
          <cell r="F136" t="str">
            <v>//////////////</v>
          </cell>
          <cell r="G136">
            <v>246.43476058916804</v>
          </cell>
          <cell r="H136">
            <v>137.39114954434913</v>
          </cell>
          <cell r="I136" t="str">
            <v>//////////////</v>
          </cell>
          <cell r="J136">
            <v>240.51829907483119</v>
          </cell>
          <cell r="K136">
            <v>624.34420920834827</v>
          </cell>
          <cell r="L136">
            <v>3027.9195794564612</v>
          </cell>
          <cell r="M136" t="str">
            <v>//////////////</v>
          </cell>
          <cell r="N136">
            <v>22.994701506739798</v>
          </cell>
          <cell r="O136" t="str">
            <v>//////////////</v>
          </cell>
          <cell r="P136">
            <v>746.23404912178728</v>
          </cell>
          <cell r="Q136">
            <v>3797.1483300849882</v>
          </cell>
          <cell r="R136">
            <v>4421.4925392933364</v>
          </cell>
        </row>
        <row r="137">
          <cell r="B137">
            <v>34</v>
          </cell>
          <cell r="C137" t="str">
            <v>Pulmonary Function Testing</v>
          </cell>
          <cell r="D137" t="str">
            <v>PUL</v>
          </cell>
          <cell r="E137" t="str">
            <v>//////////////</v>
          </cell>
          <cell r="F137">
            <v>2.0899629393837924E-2</v>
          </cell>
          <cell r="G137">
            <v>22.3100370675722</v>
          </cell>
          <cell r="H137">
            <v>61.91455921780085</v>
          </cell>
          <cell r="I137" t="str">
            <v>//////////////</v>
          </cell>
          <cell r="J137">
            <v>108.38823694554243</v>
          </cell>
          <cell r="K137">
            <v>192.63373286030932</v>
          </cell>
          <cell r="L137">
            <v>12.339734431538693</v>
          </cell>
          <cell r="M137" t="str">
            <v>//////////////</v>
          </cell>
          <cell r="N137">
            <v>468.66143182046324</v>
          </cell>
          <cell r="O137" t="str">
            <v>//////////////</v>
          </cell>
          <cell r="P137">
            <v>48.166137735418637</v>
          </cell>
          <cell r="Q137">
            <v>529.16730398742061</v>
          </cell>
          <cell r="R137">
            <v>721.80103684772996</v>
          </cell>
        </row>
        <row r="138">
          <cell r="B138">
            <v>35</v>
          </cell>
          <cell r="C138" t="str">
            <v>Electroencephalography</v>
          </cell>
          <cell r="D138" t="str">
            <v>EEG</v>
          </cell>
          <cell r="E138" t="str">
            <v>//////////////</v>
          </cell>
          <cell r="F138">
            <v>1.0066654824698602</v>
          </cell>
          <cell r="G138">
            <v>109.51490285517002</v>
          </cell>
          <cell r="H138">
            <v>196.41189957652554</v>
          </cell>
          <cell r="I138" t="str">
            <v>//////////////</v>
          </cell>
          <cell r="J138">
            <v>343.8406051690647</v>
          </cell>
          <cell r="K138">
            <v>650.77407308323018</v>
          </cell>
          <cell r="L138">
            <v>586.45669612473603</v>
          </cell>
          <cell r="M138" t="str">
            <v>//////////////</v>
          </cell>
          <cell r="N138">
            <v>996.64058692876119</v>
          </cell>
          <cell r="O138" t="str">
            <v>//////////////</v>
          </cell>
          <cell r="P138">
            <v>243.67204019315918</v>
          </cell>
          <cell r="Q138">
            <v>1826.7693232466563</v>
          </cell>
          <cell r="R138">
            <v>2477.5433963298865</v>
          </cell>
        </row>
        <row r="139">
          <cell r="B139">
            <v>36</v>
          </cell>
          <cell r="C139" t="str">
            <v>Physical Therapy</v>
          </cell>
          <cell r="D139" t="str">
            <v>PTH</v>
          </cell>
          <cell r="E139" t="str">
            <v>//////////////</v>
          </cell>
          <cell r="F139">
            <v>5.9354947478499707</v>
          </cell>
          <cell r="G139">
            <v>30.863561143140455</v>
          </cell>
          <cell r="H139">
            <v>190.7970459327766</v>
          </cell>
          <cell r="I139" t="str">
            <v>//////////////</v>
          </cell>
          <cell r="J139">
            <v>334.01118709936082</v>
          </cell>
          <cell r="K139">
            <v>561.60728892312784</v>
          </cell>
          <cell r="L139">
            <v>789.20859863941848</v>
          </cell>
          <cell r="M139" t="str">
            <v>//////////////</v>
          </cell>
          <cell r="N139">
            <v>1548.7870098158767</v>
          </cell>
          <cell r="O139" t="str">
            <v>//////////////</v>
          </cell>
          <cell r="P139">
            <v>336.68318077862972</v>
          </cell>
          <cell r="Q139">
            <v>2674.6787892339248</v>
          </cell>
          <cell r="R139">
            <v>3236.2860781570525</v>
          </cell>
        </row>
        <row r="140">
          <cell r="B140">
            <v>37</v>
          </cell>
          <cell r="C140" t="str">
            <v>Occupational Therapy</v>
          </cell>
          <cell r="D140" t="str">
            <v>OTH</v>
          </cell>
          <cell r="E140" t="str">
            <v>//////////////</v>
          </cell>
          <cell r="F140">
            <v>20.340215980396199</v>
          </cell>
          <cell r="G140">
            <v>13.721701372904693</v>
          </cell>
          <cell r="H140">
            <v>370.64512726024276</v>
          </cell>
          <cell r="I140" t="str">
            <v>//////////////</v>
          </cell>
          <cell r="J140">
            <v>648.85500896279905</v>
          </cell>
          <cell r="K140">
            <v>1053.5620535763428</v>
          </cell>
          <cell r="L140">
            <v>586.02133569332591</v>
          </cell>
          <cell r="M140" t="str">
            <v>//////////////</v>
          </cell>
          <cell r="N140">
            <v>584.72128379836136</v>
          </cell>
          <cell r="O140" t="str">
            <v>//////////////</v>
          </cell>
          <cell r="P140">
            <v>219.95375686599039</v>
          </cell>
          <cell r="Q140">
            <v>1390.6963763576778</v>
          </cell>
          <cell r="R140">
            <v>2444.2584299340206</v>
          </cell>
        </row>
        <row r="141">
          <cell r="B141">
            <v>38</v>
          </cell>
          <cell r="C141" t="str">
            <v>Speech Language Pathology</v>
          </cell>
          <cell r="D141" t="str">
            <v>STH</v>
          </cell>
          <cell r="E141" t="str">
            <v>//////////////</v>
          </cell>
          <cell r="F141" t="str">
            <v>//////////////</v>
          </cell>
          <cell r="G141">
            <v>73.89614581353041</v>
          </cell>
          <cell r="H141">
            <v>15.008935701559675</v>
          </cell>
          <cell r="I141" t="str">
            <v>//////////////</v>
          </cell>
          <cell r="J141">
            <v>26.274790609400764</v>
          </cell>
          <cell r="K141">
            <v>115.17987212449086</v>
          </cell>
          <cell r="L141">
            <v>283.44218033799922</v>
          </cell>
          <cell r="M141" t="str">
            <v>//////////////</v>
          </cell>
          <cell r="N141">
            <v>937.01052704681695</v>
          </cell>
          <cell r="O141" t="str">
            <v>//////////////</v>
          </cell>
          <cell r="P141">
            <v>150.79893454873329</v>
          </cell>
          <cell r="Q141">
            <v>1371.2516419335495</v>
          </cell>
          <cell r="R141">
            <v>1486.4315140580404</v>
          </cell>
        </row>
        <row r="142">
          <cell r="B142">
            <v>39</v>
          </cell>
          <cell r="C142" t="str">
            <v>Recreational Therapy</v>
          </cell>
          <cell r="D142" t="str">
            <v>REC</v>
          </cell>
          <cell r="E142" t="str">
            <v>//////////////</v>
          </cell>
          <cell r="F142" t="str">
            <v>//////////////</v>
          </cell>
          <cell r="G142" t="str">
            <v>//////////////</v>
          </cell>
          <cell r="H142" t="str">
            <v>//////////////</v>
          </cell>
          <cell r="I142" t="str">
            <v>//////////////</v>
          </cell>
          <cell r="J142" t="str">
            <v>//////////////</v>
          </cell>
          <cell r="K142">
            <v>0</v>
          </cell>
          <cell r="L142" t="str">
            <v>//////////////</v>
          </cell>
          <cell r="M142" t="str">
            <v>//////////////</v>
          </cell>
          <cell r="N142" t="str">
            <v>//////////////</v>
          </cell>
          <cell r="O142" t="str">
            <v>//////////////</v>
          </cell>
          <cell r="P142" t="str">
            <v>//////////////</v>
          </cell>
          <cell r="Q142">
            <v>0</v>
          </cell>
          <cell r="R142">
            <v>0</v>
          </cell>
        </row>
        <row r="143">
          <cell r="B143">
            <v>40</v>
          </cell>
          <cell r="C143" t="str">
            <v>Audiology</v>
          </cell>
          <cell r="D143" t="str">
            <v>AUD</v>
          </cell>
          <cell r="E143" t="str">
            <v>//////////////</v>
          </cell>
          <cell r="F143" t="str">
            <v>//////////////</v>
          </cell>
          <cell r="G143">
            <v>28.530000882928984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28.530000882928984</v>
          </cell>
          <cell r="L143">
            <v>0.98777488264185997</v>
          </cell>
          <cell r="M143" t="str">
            <v>//////////////</v>
          </cell>
          <cell r="N143">
            <v>386.14966913395409</v>
          </cell>
          <cell r="O143" t="str">
            <v>//////////////</v>
          </cell>
          <cell r="P143">
            <v>33.815221044003756</v>
          </cell>
          <cell r="Q143">
            <v>420.95266506059971</v>
          </cell>
          <cell r="R143">
            <v>449.48266594352867</v>
          </cell>
        </row>
        <row r="144">
          <cell r="B144">
            <v>41</v>
          </cell>
          <cell r="C144" t="str">
            <v>Other Physical Medicine</v>
          </cell>
          <cell r="D144" t="str">
            <v>OPM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42</v>
          </cell>
          <cell r="C145" t="str">
            <v>Renal Dialysis</v>
          </cell>
          <cell r="D145" t="str">
            <v>RDL</v>
          </cell>
          <cell r="E145" t="str">
            <v>//////////////</v>
          </cell>
          <cell r="F145">
            <v>5.5732345050234473</v>
          </cell>
          <cell r="G145">
            <v>157.53225611597134</v>
          </cell>
          <cell r="H145">
            <v>83.942061974046709</v>
          </cell>
          <cell r="I145" t="str">
            <v>//////////////</v>
          </cell>
          <cell r="J145">
            <v>146.94980014207306</v>
          </cell>
          <cell r="K145">
            <v>393.99735273711451</v>
          </cell>
          <cell r="L145">
            <v>581.74780648372553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>
            <v>150.7180493694037</v>
          </cell>
          <cell r="Q145">
            <v>732.46585585312926</v>
          </cell>
          <cell r="R145">
            <v>1126.4632085902438</v>
          </cell>
        </row>
        <row r="146">
          <cell r="B146">
            <v>43</v>
          </cell>
          <cell r="C146" t="str">
            <v>Organ Acquisition</v>
          </cell>
          <cell r="D146" t="str">
            <v>OA</v>
          </cell>
          <cell r="E146" t="str">
            <v>//////////////</v>
          </cell>
          <cell r="F146" t="str">
            <v>//////////////</v>
          </cell>
          <cell r="G146">
            <v>1142.5482124000494</v>
          </cell>
          <cell r="H146" t="str">
            <v>//////////////</v>
          </cell>
          <cell r="I146">
            <v>646.5</v>
          </cell>
          <cell r="J146" t="str">
            <v>//////////////</v>
          </cell>
          <cell r="K146">
            <v>1789.0482124000494</v>
          </cell>
          <cell r="L146">
            <v>85.985850671533584</v>
          </cell>
          <cell r="M146" t="str">
            <v>//////////////</v>
          </cell>
          <cell r="N146" t="str">
            <v>//////////////</v>
          </cell>
          <cell r="O146" t="str">
            <v>//////////////</v>
          </cell>
          <cell r="P146">
            <v>52.825469504515063</v>
          </cell>
          <cell r="Q146">
            <v>138.81132017604864</v>
          </cell>
          <cell r="R146">
            <v>1927.859532576098</v>
          </cell>
        </row>
        <row r="147">
          <cell r="B147">
            <v>44</v>
          </cell>
          <cell r="C147" t="str">
            <v>Ambulatory Surgery</v>
          </cell>
          <cell r="D147" t="str">
            <v>AOR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 t="str">
            <v>//////////////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45</v>
          </cell>
          <cell r="C148" t="str">
            <v>Leukopheresis</v>
          </cell>
          <cell r="D148" t="str">
            <v>LEU</v>
          </cell>
          <cell r="E148" t="str">
            <v>//////////////</v>
          </cell>
          <cell r="F148">
            <v>9.9753931096788424</v>
          </cell>
          <cell r="G148">
            <v>511.31524307852283</v>
          </cell>
          <cell r="H148">
            <v>88.99543025342075</v>
          </cell>
          <cell r="I148" t="str">
            <v>//////////////</v>
          </cell>
          <cell r="J148">
            <v>155.79627640480655</v>
          </cell>
          <cell r="K148">
            <v>766.08234284642901</v>
          </cell>
          <cell r="L148">
            <v>1447.6447515330156</v>
          </cell>
          <cell r="M148" t="str">
            <v>//////////////</v>
          </cell>
          <cell r="N148">
            <v>3198.6626831465833</v>
          </cell>
          <cell r="O148" t="str">
            <v>//////////////</v>
          </cell>
          <cell r="P148">
            <v>640.49968974535227</v>
          </cell>
          <cell r="Q148">
            <v>5286.8071244249504</v>
          </cell>
          <cell r="R148">
            <v>6052.8894672713795</v>
          </cell>
        </row>
        <row r="149">
          <cell r="B149">
            <v>46</v>
          </cell>
          <cell r="C149" t="str">
            <v>Hyperbaric Chamber</v>
          </cell>
          <cell r="D149" t="str">
            <v>HYP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47</v>
          </cell>
          <cell r="C150" t="str">
            <v>Free Standing Emergency</v>
          </cell>
          <cell r="D150" t="str">
            <v>FSE</v>
          </cell>
          <cell r="E150" t="str">
            <v>//////////////</v>
          </cell>
          <cell r="F150" t="str">
            <v>//////////////</v>
          </cell>
          <cell r="G150" t="str">
            <v>//////////////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0</v>
          </cell>
          <cell r="L150" t="str">
            <v>//////////////</v>
          </cell>
          <cell r="M150" t="str">
            <v>//////////////</v>
          </cell>
          <cell r="N150" t="str">
            <v>//////////////</v>
          </cell>
          <cell r="O150" t="str">
            <v>//////////////</v>
          </cell>
          <cell r="P150" t="str">
            <v>//////////////</v>
          </cell>
          <cell r="Q150">
            <v>0</v>
          </cell>
          <cell r="R150">
            <v>0</v>
          </cell>
        </row>
        <row r="151">
          <cell r="B151">
            <v>48</v>
          </cell>
          <cell r="C151" t="str">
            <v>Magnetic Resonance Imaging</v>
          </cell>
          <cell r="D151" t="str">
            <v>MRI</v>
          </cell>
          <cell r="E151" t="str">
            <v>//////////////</v>
          </cell>
          <cell r="F151">
            <v>53.918257218849341</v>
          </cell>
          <cell r="G151">
            <v>193.75569209042052</v>
          </cell>
          <cell r="H151">
            <v>466.61593338647469</v>
          </cell>
          <cell r="I151" t="str">
            <v>//////////////</v>
          </cell>
          <cell r="J151">
            <v>816.86244704650699</v>
          </cell>
          <cell r="K151">
            <v>1531.1523297422516</v>
          </cell>
          <cell r="L151">
            <v>611.65946273562577</v>
          </cell>
          <cell r="M151" t="str">
            <v>//////////////</v>
          </cell>
          <cell r="N151">
            <v>4563.1954859495927</v>
          </cell>
          <cell r="O151" t="str">
            <v>//////////////</v>
          </cell>
          <cell r="P151">
            <v>577.2342679302036</v>
          </cell>
          <cell r="Q151">
            <v>5752.0892166154226</v>
          </cell>
          <cell r="R151">
            <v>7283.2415463576745</v>
          </cell>
        </row>
        <row r="152">
          <cell r="B152">
            <v>49</v>
          </cell>
          <cell r="C152" t="str">
            <v>Adolescent Dual Diagnosed</v>
          </cell>
          <cell r="D152" t="str">
            <v>ADD</v>
          </cell>
          <cell r="E152" t="str">
            <v>//////////////</v>
          </cell>
          <cell r="F152" t="str">
            <v>//////////////</v>
          </cell>
          <cell r="G152" t="str">
            <v>//////////////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0</v>
          </cell>
          <cell r="L152" t="str">
            <v>//////////////</v>
          </cell>
          <cell r="M152" t="str">
            <v>//////////////</v>
          </cell>
          <cell r="N152" t="str">
            <v>//////////////</v>
          </cell>
          <cell r="O152" t="str">
            <v>//////////////</v>
          </cell>
          <cell r="P152" t="str">
            <v>//////////////</v>
          </cell>
          <cell r="Q152">
            <v>0</v>
          </cell>
          <cell r="R152">
            <v>0</v>
          </cell>
        </row>
        <row r="153">
          <cell r="B153">
            <v>50</v>
          </cell>
          <cell r="C153" t="str">
            <v>Lithotripsy</v>
          </cell>
          <cell r="D153" t="str">
            <v>LIT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51</v>
          </cell>
          <cell r="C154" t="str">
            <v>Rehabilitation</v>
          </cell>
          <cell r="D154" t="str">
            <v>RHB</v>
          </cell>
          <cell r="E154">
            <v>455.00851240672552</v>
          </cell>
          <cell r="F154">
            <v>29.929662600602168</v>
          </cell>
          <cell r="G154">
            <v>40.448485112978091</v>
          </cell>
          <cell r="H154">
            <v>129.29280294278817</v>
          </cell>
          <cell r="I154" t="str">
            <v>//////////////</v>
          </cell>
          <cell r="J154">
            <v>226.34125378198902</v>
          </cell>
          <cell r="K154">
            <v>881.02071684508303</v>
          </cell>
          <cell r="L154">
            <v>831.20100275133348</v>
          </cell>
          <cell r="M154" t="str">
            <v>//////////////</v>
          </cell>
          <cell r="N154" t="str">
            <v>//////////////</v>
          </cell>
          <cell r="O154" t="str">
            <v>//////////////</v>
          </cell>
          <cell r="P154">
            <v>224.30710040992182</v>
          </cell>
          <cell r="Q154">
            <v>1055.5081031612553</v>
          </cell>
          <cell r="R154">
            <v>1936.5288200063383</v>
          </cell>
        </row>
        <row r="155">
          <cell r="B155">
            <v>52</v>
          </cell>
          <cell r="C155" t="str">
            <v>Observation</v>
          </cell>
          <cell r="D155" t="str">
            <v>OBV</v>
          </cell>
          <cell r="E155" t="str">
            <v>//////////////</v>
          </cell>
          <cell r="F155" t="str">
            <v>//////////////</v>
          </cell>
          <cell r="G155">
            <v>13.366847214586661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13.366847214586661</v>
          </cell>
          <cell r="L155">
            <v>100.09701899653366</v>
          </cell>
          <cell r="M155" t="str">
            <v>//////////////</v>
          </cell>
          <cell r="N155">
            <v>1039.2427768920984</v>
          </cell>
          <cell r="O155">
            <v>254.12368271458007</v>
          </cell>
          <cell r="P155">
            <v>119.76458308783469</v>
          </cell>
          <cell r="Q155">
            <v>1513.2280616910471</v>
          </cell>
          <cell r="R155">
            <v>1526.5949089056337</v>
          </cell>
        </row>
        <row r="156">
          <cell r="B156">
            <v>53</v>
          </cell>
          <cell r="C156" t="str">
            <v>Ambulance Services-Rebundled</v>
          </cell>
          <cell r="D156" t="str">
            <v>AMR</v>
          </cell>
          <cell r="E156" t="str">
            <v>//////////////</v>
          </cell>
          <cell r="F156" t="str">
            <v>//////////////</v>
          </cell>
          <cell r="G156" t="str">
            <v>//////////////</v>
          </cell>
          <cell r="H156" t="str">
            <v>//////////////</v>
          </cell>
          <cell r="I156" t="str">
            <v>//////////////</v>
          </cell>
          <cell r="J156" t="str">
            <v>//////////////</v>
          </cell>
          <cell r="K156">
            <v>0</v>
          </cell>
          <cell r="L156" t="str">
            <v>//////////////</v>
          </cell>
          <cell r="M156" t="str">
            <v>//////////////</v>
          </cell>
          <cell r="N156" t="str">
            <v>//////////////</v>
          </cell>
          <cell r="O156" t="str">
            <v>//////////////</v>
          </cell>
          <cell r="P156" t="str">
            <v>//////////////</v>
          </cell>
          <cell r="Q156">
            <v>0</v>
          </cell>
          <cell r="R156">
            <v>0</v>
          </cell>
        </row>
        <row r="157">
          <cell r="B157">
            <v>54</v>
          </cell>
          <cell r="C157" t="str">
            <v>Transurethal Microwave Thermotherapy</v>
          </cell>
          <cell r="D157" t="str">
            <v>TMT</v>
          </cell>
          <cell r="E157" t="str">
            <v>//////////////</v>
          </cell>
          <cell r="F157" t="str">
            <v>//////////////</v>
          </cell>
          <cell r="G157" t="str">
            <v>//////////////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0</v>
          </cell>
          <cell r="L157" t="str">
            <v>//////////////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 t="str">
            <v>//////////////</v>
          </cell>
          <cell r="Q157">
            <v>0</v>
          </cell>
          <cell r="R157">
            <v>0</v>
          </cell>
        </row>
        <row r="158">
          <cell r="B158">
            <v>55</v>
          </cell>
          <cell r="C158" t="str">
            <v>Oncology O/P Clinic</v>
          </cell>
          <cell r="D158" t="str">
            <v>OCL</v>
          </cell>
          <cell r="E158" t="str">
            <v>//////////////</v>
          </cell>
          <cell r="F158">
            <v>25.515660872623595</v>
          </cell>
          <cell r="G158">
            <v>91.880064232690842</v>
          </cell>
          <cell r="H158">
            <v>313.89191427650343</v>
          </cell>
          <cell r="I158" t="str">
            <v>//////////////</v>
          </cell>
          <cell r="J158">
            <v>549.50227555056131</v>
          </cell>
          <cell r="K158">
            <v>980.78991493237913</v>
          </cell>
          <cell r="L158">
            <v>56.911029359024475</v>
          </cell>
          <cell r="M158">
            <v>1488.0036152242642</v>
          </cell>
          <cell r="N158" t="str">
            <v>//////////////</v>
          </cell>
          <cell r="O158" t="str">
            <v>//////////////</v>
          </cell>
          <cell r="P158">
            <v>398.40728997637621</v>
          </cell>
          <cell r="Q158">
            <v>1943.3219345596649</v>
          </cell>
          <cell r="R158">
            <v>2924.1118494920438</v>
          </cell>
        </row>
        <row r="159">
          <cell r="B159">
            <v>56</v>
          </cell>
          <cell r="C159" t="str">
            <v>Transurethal Needle Ablation</v>
          </cell>
          <cell r="D159" t="str">
            <v>TNA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57</v>
          </cell>
          <cell r="C160" t="str">
            <v>340B Clinic</v>
          </cell>
          <cell r="D160" t="str">
            <v>CL-340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58</v>
          </cell>
          <cell r="C161" t="str">
            <v>340B Radiology - Therapeutic</v>
          </cell>
          <cell r="D161" t="str">
            <v>RAT-340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59</v>
          </cell>
          <cell r="C162" t="str">
            <v>340B OR Clinic Services</v>
          </cell>
          <cell r="D162" t="str">
            <v>ORC-340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60</v>
          </cell>
          <cell r="C163" t="str">
            <v>340B Laboratory Services</v>
          </cell>
          <cell r="D163" t="str">
            <v>LAB-340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61</v>
          </cell>
          <cell r="C164" t="str">
            <v>340B Drugs</v>
          </cell>
          <cell r="D164" t="str">
            <v>CDS-340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62</v>
          </cell>
          <cell r="C165" t="str">
            <v>Admission Services</v>
          </cell>
          <cell r="D165" t="str">
            <v>ADM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>
            <v>9387.745359999999</v>
          </cell>
          <cell r="J165" t="str">
            <v>//////////////</v>
          </cell>
          <cell r="K165">
            <v>9387.745359999999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>
            <v>5254.7901977979545</v>
          </cell>
          <cell r="P165" t="str">
            <v>//////////////</v>
          </cell>
          <cell r="Q165">
            <v>5254.7901977979545</v>
          </cell>
          <cell r="R165">
            <v>14642.535557797954</v>
          </cell>
        </row>
        <row r="166">
          <cell r="B166">
            <v>63</v>
          </cell>
          <cell r="C166" t="str">
            <v>Med/Surg Supplies</v>
          </cell>
          <cell r="D166" t="str">
            <v>MSS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>
            <v>5473.8409999999994</v>
          </cell>
          <cell r="J166" t="str">
            <v>//////////////</v>
          </cell>
          <cell r="K166">
            <v>5473.8409999999994</v>
          </cell>
          <cell r="L166">
            <v>486.77222426212688</v>
          </cell>
          <cell r="M166" t="str">
            <v>//////////////</v>
          </cell>
          <cell r="N166">
            <v>901.29052804561286</v>
          </cell>
          <cell r="O166" t="str">
            <v>//////////////</v>
          </cell>
          <cell r="P166">
            <v>193.32090789681374</v>
          </cell>
          <cell r="Q166">
            <v>1581.3836602045533</v>
          </cell>
          <cell r="R166">
            <v>7055.2246602045525</v>
          </cell>
        </row>
        <row r="167">
          <cell r="B167">
            <v>64</v>
          </cell>
          <cell r="C167" t="str">
            <v>Drugs Sold</v>
          </cell>
          <cell r="D167" t="str">
            <v>CDS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36869.967949999998</v>
          </cell>
          <cell r="J167" t="str">
            <v>//////////////</v>
          </cell>
          <cell r="K167">
            <v>36869.967949999998</v>
          </cell>
          <cell r="L167">
            <v>1679.2859095512997</v>
          </cell>
          <cell r="M167" t="str">
            <v>//////////////</v>
          </cell>
          <cell r="N167">
            <v>12045.957452992296</v>
          </cell>
          <cell r="O167" t="str">
            <v>//////////////</v>
          </cell>
          <cell r="P167">
            <v>1425.422526931038</v>
          </cell>
          <cell r="Q167">
            <v>15150.665889474632</v>
          </cell>
          <cell r="R167">
            <v>52020.633839474627</v>
          </cell>
        </row>
        <row r="168">
          <cell r="B168" t="str">
            <v>E</v>
          </cell>
          <cell r="C168" t="str">
            <v>TOTAL</v>
          </cell>
          <cell r="E168">
            <v>19976.263660000001</v>
          </cell>
          <cell r="F168">
            <v>4745.8550999999998</v>
          </cell>
          <cell r="G168">
            <v>10281.813319999999</v>
          </cell>
          <cell r="H168">
            <v>31551.352719999992</v>
          </cell>
          <cell r="I168">
            <v>52378.054309999992</v>
          </cell>
          <cell r="J168">
            <v>55234.108710000015</v>
          </cell>
          <cell r="K168">
            <v>174167.44781999997</v>
          </cell>
          <cell r="L168">
            <v>75522.627777228423</v>
          </cell>
          <cell r="M168">
            <v>15124.42237519837</v>
          </cell>
          <cell r="N168">
            <v>96197.982577573217</v>
          </cell>
          <cell r="O168">
            <v>8639.0874100000001</v>
          </cell>
          <cell r="P168">
            <v>33446.365000000005</v>
          </cell>
          <cell r="Q168">
            <v>228930.48514000012</v>
          </cell>
          <cell r="R168">
            <v>403097.93296000012</v>
          </cell>
        </row>
      </sheetData>
      <sheetData sheetId="55"/>
      <sheetData sheetId="56"/>
      <sheetData sheetId="57">
        <row r="1">
          <cell r="B1">
            <v>0</v>
          </cell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The Johns Hopkins Hospital</v>
          </cell>
          <cell r="J4" t="str">
            <v>FISCAL YEAR</v>
          </cell>
          <cell r="L4">
            <v>42551</v>
          </cell>
        </row>
        <row r="6">
          <cell r="C6" t="str">
            <v>INSTITUTION NUMBER:</v>
          </cell>
          <cell r="E6" t="str">
            <v>21-0009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18314.400000000001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135274.6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20378.301753871798</v>
          </cell>
          <cell r="G13">
            <v>964.52433899999994</v>
          </cell>
          <cell r="H13">
            <v>6.490851000000001</v>
          </cell>
          <cell r="I13">
            <v>199.09617300000002</v>
          </cell>
          <cell r="J13">
            <v>4906.8788360000008</v>
          </cell>
          <cell r="K13">
            <v>14301.311554871794</v>
          </cell>
          <cell r="L13">
            <v>40756.603507743595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114896.29824612821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114896.29824612821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133210.69824612822</v>
          </cell>
          <cell r="G15">
            <v>964.52433899999994</v>
          </cell>
          <cell r="H15">
            <v>6.490851000000001</v>
          </cell>
          <cell r="I15">
            <v>199.09617300000002</v>
          </cell>
          <cell r="J15">
            <v>4906.8788360000008</v>
          </cell>
          <cell r="K15">
            <v>14301.311554871794</v>
          </cell>
          <cell r="L15">
            <v>153589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3089849</v>
          </cell>
          <cell r="G16">
            <v>803382</v>
          </cell>
          <cell r="H16">
            <v>7413244.0000000019</v>
          </cell>
          <cell r="I16">
            <v>875156.21789999958</v>
          </cell>
          <cell r="J16">
            <v>875156.21789999958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4.3112365117560184E-2</v>
          </cell>
          <cell r="G17">
            <v>1.2005799719187135E-3</v>
          </cell>
          <cell r="H17">
            <v>8.7557498444675495E-7</v>
          </cell>
          <cell r="I17">
            <v>2.2749786715535843E-4</v>
          </cell>
          <cell r="J17">
            <v>5.6068605074582117E-3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542284</v>
          </cell>
          <cell r="F22">
            <v>23379.15</v>
          </cell>
          <cell r="G22">
            <v>401.98</v>
          </cell>
          <cell r="H22">
            <v>2.14</v>
          </cell>
          <cell r="I22">
            <v>32.619999999999997</v>
          </cell>
          <cell r="J22">
            <v>804.04</v>
          </cell>
          <cell r="K22" t="str">
            <v>/ / / / / / / / / / /</v>
          </cell>
          <cell r="L22">
            <v>24619.93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169151</v>
          </cell>
          <cell r="F23">
            <v>7292.5</v>
          </cell>
          <cell r="G23">
            <v>46.91</v>
          </cell>
          <cell r="H23">
            <v>0.39</v>
          </cell>
          <cell r="I23">
            <v>7.38</v>
          </cell>
          <cell r="J23">
            <v>181.78</v>
          </cell>
          <cell r="K23" t="str">
            <v>/ / / / / / / / / / /</v>
          </cell>
          <cell r="L23">
            <v>7528.96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103980</v>
          </cell>
          <cell r="F24">
            <v>4482.82</v>
          </cell>
          <cell r="G24">
            <v>265.12</v>
          </cell>
          <cell r="H24">
            <v>0.24</v>
          </cell>
          <cell r="I24">
            <v>5.48</v>
          </cell>
          <cell r="J24">
            <v>135.11000000000001</v>
          </cell>
          <cell r="K24" t="str">
            <v>/ / / / / / / / / / /</v>
          </cell>
          <cell r="L24">
            <v>4888.7699999999986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45217</v>
          </cell>
          <cell r="F25">
            <v>1949.41</v>
          </cell>
          <cell r="G25">
            <v>22.65</v>
          </cell>
          <cell r="H25">
            <v>0.12</v>
          </cell>
          <cell r="I25">
            <v>0.97</v>
          </cell>
          <cell r="J25">
            <v>23.88</v>
          </cell>
          <cell r="K25" t="str">
            <v>/ / / / / / / / / / /</v>
          </cell>
          <cell r="L25">
            <v>1997.0300000000002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178206</v>
          </cell>
          <cell r="F27">
            <v>7682.88</v>
          </cell>
          <cell r="G27">
            <v>40.43</v>
          </cell>
          <cell r="H27">
            <v>0.57999999999999996</v>
          </cell>
          <cell r="I27">
            <v>11.68</v>
          </cell>
          <cell r="J27">
            <v>287.82</v>
          </cell>
          <cell r="K27">
            <v>1795.798462</v>
          </cell>
          <cell r="L27">
            <v>9819.1884620000001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65113</v>
          </cell>
          <cell r="F29">
            <v>2807.18</v>
          </cell>
          <cell r="G29">
            <v>7.73</v>
          </cell>
          <cell r="H29">
            <v>0.12</v>
          </cell>
          <cell r="I29">
            <v>3.86</v>
          </cell>
          <cell r="J29">
            <v>95.13</v>
          </cell>
          <cell r="K29">
            <v>35.532809999999998</v>
          </cell>
          <cell r="L29">
            <v>2949.5528100000001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59520</v>
          </cell>
          <cell r="F30">
            <v>2566.0500000000002</v>
          </cell>
          <cell r="G30">
            <v>0</v>
          </cell>
          <cell r="H30">
            <v>0.05</v>
          </cell>
          <cell r="I30">
            <v>4.09</v>
          </cell>
          <cell r="J30">
            <v>100.75</v>
          </cell>
          <cell r="K30">
            <v>128.37763100000001</v>
          </cell>
          <cell r="L30">
            <v>2799.3176310000003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104755</v>
          </cell>
          <cell r="F34">
            <v>4516.24</v>
          </cell>
          <cell r="G34">
            <v>57.94</v>
          </cell>
          <cell r="H34">
            <v>0.4</v>
          </cell>
          <cell r="I34">
            <v>8.64</v>
          </cell>
          <cell r="J34">
            <v>212.84</v>
          </cell>
          <cell r="K34">
            <v>214.47422799999998</v>
          </cell>
          <cell r="L34">
            <v>5010.5342279999995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2205</v>
          </cell>
          <cell r="F35">
            <v>95.06</v>
          </cell>
          <cell r="G35" t="str">
            <v>/ / / / / / / / / / /</v>
          </cell>
          <cell r="H35">
            <v>0</v>
          </cell>
          <cell r="I35">
            <v>0.38</v>
          </cell>
          <cell r="J35">
            <v>9.4700000000000006</v>
          </cell>
          <cell r="K35" t="str">
            <v>/ / / / / / / / / / /</v>
          </cell>
          <cell r="L35">
            <v>104.91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118541</v>
          </cell>
          <cell r="F38">
            <v>5110.58</v>
          </cell>
          <cell r="G38">
            <v>49.75</v>
          </cell>
          <cell r="H38">
            <v>0.59</v>
          </cell>
          <cell r="I38">
            <v>9.1300000000000008</v>
          </cell>
          <cell r="J38">
            <v>225.05</v>
          </cell>
          <cell r="K38" t="str">
            <v>/ / / / / / / / / / /</v>
          </cell>
          <cell r="L38">
            <v>5395.1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367059</v>
          </cell>
          <cell r="F39">
            <v>15824.78</v>
          </cell>
          <cell r="G39" t="str">
            <v>/ / / / / / / / / / /</v>
          </cell>
          <cell r="H39">
            <v>0.1</v>
          </cell>
          <cell r="I39">
            <v>9.98</v>
          </cell>
          <cell r="J39">
            <v>245.92</v>
          </cell>
          <cell r="K39" t="str">
            <v>/ / / / / / / / / / /</v>
          </cell>
          <cell r="L39">
            <v>16080.78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7355</v>
          </cell>
          <cell r="F40">
            <v>317.08999999999997</v>
          </cell>
          <cell r="G40">
            <v>39.9</v>
          </cell>
          <cell r="H40">
            <v>0</v>
          </cell>
          <cell r="I40">
            <v>0.95</v>
          </cell>
          <cell r="J40">
            <v>23.38</v>
          </cell>
          <cell r="K40" t="str">
            <v>/ / / / / / / / / / /</v>
          </cell>
          <cell r="L40">
            <v>381.31999999999994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24273</v>
          </cell>
          <cell r="F41">
            <v>1046.47</v>
          </cell>
          <cell r="G41">
            <v>10.16</v>
          </cell>
          <cell r="H41">
            <v>0.14000000000000001</v>
          </cell>
          <cell r="I41">
            <v>5.96</v>
          </cell>
          <cell r="J41">
            <v>146.88</v>
          </cell>
          <cell r="K41" t="str">
            <v>/ / / / / / / / / / /</v>
          </cell>
          <cell r="L41">
            <v>1209.6100000000001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47852</v>
          </cell>
          <cell r="F42">
            <v>2063.0100000000002</v>
          </cell>
          <cell r="G42" t="str">
            <v>/ / / / / / / / / / /</v>
          </cell>
          <cell r="H42">
            <v>0.11</v>
          </cell>
          <cell r="I42">
            <v>3.77</v>
          </cell>
          <cell r="J42">
            <v>92.88</v>
          </cell>
          <cell r="K42" t="str">
            <v>/ / / / / / / / / / /</v>
          </cell>
          <cell r="L42">
            <v>2159.7700000000004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488682</v>
          </cell>
          <cell r="F43">
            <v>21068.240000000002</v>
          </cell>
          <cell r="G43" t="str">
            <v>/ / / / / / / / / / /</v>
          </cell>
          <cell r="H43">
            <v>0.72</v>
          </cell>
          <cell r="I43">
            <v>13.64</v>
          </cell>
          <cell r="J43">
            <v>336.14</v>
          </cell>
          <cell r="K43">
            <v>4492.3644409999997</v>
          </cell>
          <cell r="L43">
            <v>25911.104441000003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3000</v>
          </cell>
          <cell r="F44">
            <v>129.34</v>
          </cell>
          <cell r="G44" t="str">
            <v>/ / / / / / / / / / /</v>
          </cell>
          <cell r="H44">
            <v>0</v>
          </cell>
          <cell r="I44">
            <v>0.74</v>
          </cell>
          <cell r="J44">
            <v>18.2</v>
          </cell>
          <cell r="K44" t="str">
            <v>/ / / / / / / / / / /</v>
          </cell>
          <cell r="L44">
            <v>148.28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8404</v>
          </cell>
          <cell r="F45">
            <v>362.32</v>
          </cell>
          <cell r="G45" t="str">
            <v>/ / / / / / / / / / /</v>
          </cell>
          <cell r="H45">
            <v>0</v>
          </cell>
          <cell r="I45">
            <v>4.4000000000000004</v>
          </cell>
          <cell r="J45">
            <v>108.39</v>
          </cell>
          <cell r="K45" t="str">
            <v>/ / / / / / / / / / /</v>
          </cell>
          <cell r="L45">
            <v>475.10999999999996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1.25</v>
          </cell>
          <cell r="J46">
            <v>30.69</v>
          </cell>
          <cell r="K46" t="str">
            <v>/ / / / / / / / / / /</v>
          </cell>
          <cell r="L46">
            <v>31.94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8.39</v>
          </cell>
          <cell r="J47">
            <v>206.72</v>
          </cell>
          <cell r="K47" t="str">
            <v>/ / / / / / / / / / /</v>
          </cell>
          <cell r="L47">
            <v>215.11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162740</v>
          </cell>
          <cell r="F48">
            <v>7016.11</v>
          </cell>
          <cell r="G48" t="str">
            <v>/ / / / / / / / / / /</v>
          </cell>
          <cell r="H48">
            <v>0.01</v>
          </cell>
          <cell r="I48">
            <v>20.7</v>
          </cell>
          <cell r="J48">
            <v>510.05</v>
          </cell>
          <cell r="K48">
            <v>1696.7922869999998</v>
          </cell>
          <cell r="L48">
            <v>9243.6622869999992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26448</v>
          </cell>
          <cell r="F49">
            <v>1140.24</v>
          </cell>
          <cell r="G49" t="str">
            <v>/ / / / / / / / / / /</v>
          </cell>
          <cell r="H49">
            <v>0.05</v>
          </cell>
          <cell r="I49">
            <v>0.95</v>
          </cell>
          <cell r="J49">
            <v>23.4</v>
          </cell>
          <cell r="K49" t="str">
            <v>/ / / / / / / / / / /</v>
          </cell>
          <cell r="L49">
            <v>1164.6400000000001</v>
          </cell>
          <cell r="M49">
            <v>28</v>
          </cell>
        </row>
        <row r="50">
          <cell r="B50">
            <v>29</v>
          </cell>
          <cell r="C50" t="str">
            <v>Invasive Radiology / Cardiovascular</v>
          </cell>
          <cell r="D50" t="str">
            <v>IRC</v>
          </cell>
          <cell r="E50">
            <v>112983</v>
          </cell>
          <cell r="F50">
            <v>4870.96</v>
          </cell>
          <cell r="G50" t="str">
            <v>/ / / / / / / / / / /</v>
          </cell>
          <cell r="H50">
            <v>0.09</v>
          </cell>
          <cell r="I50">
            <v>4.34</v>
          </cell>
          <cell r="J50">
            <v>107.06</v>
          </cell>
          <cell r="K50">
            <v>416.63792899999999</v>
          </cell>
          <cell r="L50">
            <v>5399.0879290000012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130666</v>
          </cell>
          <cell r="F51">
            <v>5633.32</v>
          </cell>
          <cell r="G51" t="str">
            <v>/ / / / / / / / / / /</v>
          </cell>
          <cell r="H51">
            <v>0.23</v>
          </cell>
          <cell r="I51">
            <v>6.49</v>
          </cell>
          <cell r="J51">
            <v>160</v>
          </cell>
          <cell r="K51">
            <v>1758.57726</v>
          </cell>
          <cell r="L51">
            <v>7558.6172599999991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42745</v>
          </cell>
          <cell r="F52">
            <v>1842.84</v>
          </cell>
          <cell r="G52" t="str">
            <v>/ / / / / / / / / / /</v>
          </cell>
          <cell r="H52">
            <v>0.09</v>
          </cell>
          <cell r="I52">
            <v>3.36</v>
          </cell>
          <cell r="J52">
            <v>82.85</v>
          </cell>
          <cell r="K52">
            <v>543.11538153846163</v>
          </cell>
          <cell r="L52">
            <v>2472.2553815384613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52463</v>
          </cell>
          <cell r="F53">
            <v>2261.8000000000002</v>
          </cell>
          <cell r="G53" t="str">
            <v>/ / / / / / / / / / /</v>
          </cell>
          <cell r="H53">
            <v>0.1</v>
          </cell>
          <cell r="I53">
            <v>3.29</v>
          </cell>
          <cell r="J53">
            <v>81.010000000000005</v>
          </cell>
          <cell r="K53">
            <v>1068.5531450000001</v>
          </cell>
          <cell r="L53">
            <v>3414.7531450000006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22975</v>
          </cell>
          <cell r="F54">
            <v>990.51</v>
          </cell>
          <cell r="G54" t="str">
            <v>/ / / / / / / / / / /</v>
          </cell>
          <cell r="H54">
            <v>0</v>
          </cell>
          <cell r="I54">
            <v>2.44</v>
          </cell>
          <cell r="J54">
            <v>60.11</v>
          </cell>
          <cell r="K54">
            <v>312.40580199999999</v>
          </cell>
          <cell r="L54">
            <v>1365.4658019999999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The Johns Hopkins Hospital</v>
          </cell>
          <cell r="J59" t="str">
            <v>FISCAL YEAR</v>
          </cell>
          <cell r="L59">
            <v>42551</v>
          </cell>
        </row>
        <row r="61">
          <cell r="C61" t="str">
            <v>INSTITUTION NUMBER:</v>
          </cell>
          <cell r="E61" t="str">
            <v>21-0009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13589</v>
          </cell>
          <cell r="F68">
            <v>585.85</v>
          </cell>
          <cell r="G68" t="str">
            <v>/ / / / / / / / / / /</v>
          </cell>
          <cell r="H68">
            <v>0</v>
          </cell>
          <cell r="I68">
            <v>5.19</v>
          </cell>
          <cell r="J68">
            <v>127.91</v>
          </cell>
          <cell r="K68" t="str">
            <v>/ / / / / / / / / / /</v>
          </cell>
          <cell r="L68">
            <v>718.95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6122</v>
          </cell>
          <cell r="F69">
            <v>263.93</v>
          </cell>
          <cell r="G69" t="str">
            <v>/ / / / / / / / / / /</v>
          </cell>
          <cell r="H69">
            <v>0</v>
          </cell>
          <cell r="I69">
            <v>0.24</v>
          </cell>
          <cell r="J69">
            <v>5.81</v>
          </cell>
          <cell r="K69" t="str">
            <v>/ / / / / / / / / / /</v>
          </cell>
          <cell r="L69">
            <v>269.98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19425</v>
          </cell>
          <cell r="F70">
            <v>837.46</v>
          </cell>
          <cell r="G70" t="str">
            <v>/ / / / / / / / / / /</v>
          </cell>
          <cell r="H70">
            <v>0</v>
          </cell>
          <cell r="I70">
            <v>1.46</v>
          </cell>
          <cell r="J70">
            <v>35.97</v>
          </cell>
          <cell r="K70" t="str">
            <v>/ / / / / / / / / / /</v>
          </cell>
          <cell r="L70">
            <v>874.8900000000001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18870</v>
          </cell>
          <cell r="F71">
            <v>813.53</v>
          </cell>
          <cell r="G71" t="str">
            <v>/ / / / / / / / / / /</v>
          </cell>
          <cell r="H71">
            <v>0.01</v>
          </cell>
          <cell r="I71">
            <v>2.06</v>
          </cell>
          <cell r="J71">
            <v>50.75</v>
          </cell>
          <cell r="K71" t="str">
            <v>/ / / / / / / / / / /</v>
          </cell>
          <cell r="L71">
            <v>866.34999999999991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36656</v>
          </cell>
          <cell r="F72">
            <v>1580.33</v>
          </cell>
          <cell r="G72" t="str">
            <v>/ / / / / / / / / / /</v>
          </cell>
          <cell r="H72">
            <v>0.03</v>
          </cell>
          <cell r="I72">
            <v>1.27</v>
          </cell>
          <cell r="J72">
            <v>31.3</v>
          </cell>
          <cell r="K72" t="str">
            <v>/ / / / / / / / / / /</v>
          </cell>
          <cell r="L72">
            <v>1612.9299999999998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1484</v>
          </cell>
          <cell r="F73">
            <v>63.98</v>
          </cell>
          <cell r="G73" t="str">
            <v>/ / / / / / / / / / /</v>
          </cell>
          <cell r="H73">
            <v>0</v>
          </cell>
          <cell r="I73">
            <v>0.91</v>
          </cell>
          <cell r="J73">
            <v>22.52</v>
          </cell>
          <cell r="K73" t="str">
            <v>/ / / / / / / / / / /</v>
          </cell>
          <cell r="L73">
            <v>87.41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0.18</v>
          </cell>
          <cell r="J75">
            <v>4.4000000000000004</v>
          </cell>
          <cell r="K75" t="str">
            <v>/ / / / / / / / / / /</v>
          </cell>
          <cell r="L75">
            <v>4.58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8303</v>
          </cell>
          <cell r="F77">
            <v>357.96</v>
          </cell>
          <cell r="G77" t="str">
            <v>/ / / / / / / / / / /</v>
          </cell>
          <cell r="H77">
            <v>0.01</v>
          </cell>
          <cell r="I77">
            <v>1</v>
          </cell>
          <cell r="J77">
            <v>24.52</v>
          </cell>
          <cell r="K77">
            <v>1.5824790000000002</v>
          </cell>
          <cell r="L77">
            <v>385.07247899999993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0.15</v>
          </cell>
          <cell r="J78">
            <v>3.62</v>
          </cell>
          <cell r="K78" t="str">
            <v>/ / / / / / / / / / /</v>
          </cell>
          <cell r="L78">
            <v>3.77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8801</v>
          </cell>
          <cell r="F79">
            <v>379.43</v>
          </cell>
          <cell r="G79" t="str">
            <v>/ / / / / / / / / / /</v>
          </cell>
          <cell r="H79">
            <v>0.01</v>
          </cell>
          <cell r="I79">
            <v>3.94</v>
          </cell>
          <cell r="J79">
            <v>97.12</v>
          </cell>
          <cell r="K79" t="str">
            <v>/ / / / / / / / / / /</v>
          </cell>
          <cell r="L79">
            <v>480.5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46150</v>
          </cell>
          <cell r="F82">
            <v>1989.64</v>
          </cell>
          <cell r="G82" t="str">
            <v>/ / / / / / / / / / /</v>
          </cell>
          <cell r="H82">
            <v>7.0000000000000007E-2</v>
          </cell>
          <cell r="I82">
            <v>3.14</v>
          </cell>
          <cell r="J82">
            <v>77.28</v>
          </cell>
          <cell r="K82">
            <v>1317.1728883333333</v>
          </cell>
          <cell r="L82">
            <v>3387.3028883333336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12787</v>
          </cell>
          <cell r="F84">
            <v>551.28</v>
          </cell>
          <cell r="G84">
            <v>21.97</v>
          </cell>
          <cell r="H84">
            <v>0.04</v>
          </cell>
          <cell r="I84">
            <v>1.42</v>
          </cell>
          <cell r="J84">
            <v>35.04</v>
          </cell>
          <cell r="K84" t="str">
            <v>/ / / / / / / / / / /</v>
          </cell>
          <cell r="L84">
            <v>609.74999999999989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0</v>
          </cell>
          <cell r="F85">
            <v>0</v>
          </cell>
          <cell r="G85" t="str">
            <v>/ / / / / / / / / / /</v>
          </cell>
          <cell r="H85">
            <v>0</v>
          </cell>
          <cell r="I85">
            <v>0.65</v>
          </cell>
          <cell r="J85">
            <v>15.95</v>
          </cell>
          <cell r="K85" t="str">
            <v>/ / / / / / / / / / /</v>
          </cell>
          <cell r="L85">
            <v>16.599999999999998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31045</v>
          </cell>
          <cell r="F87">
            <v>1338.42</v>
          </cell>
          <cell r="G87" t="str">
            <v>/ / / / / / / / / / /</v>
          </cell>
          <cell r="H87">
            <v>0.03</v>
          </cell>
          <cell r="I87">
            <v>2.64</v>
          </cell>
          <cell r="J87">
            <v>65.13</v>
          </cell>
          <cell r="K87" t="str">
            <v>/ / / / / / / / / / /</v>
          </cell>
          <cell r="L87">
            <v>1406.2200000000003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340B Clinic</v>
          </cell>
          <cell r="D89" t="str">
            <v>CL-340</v>
          </cell>
          <cell r="E89">
            <v>0</v>
          </cell>
          <cell r="F89">
            <v>0</v>
          </cell>
          <cell r="G89" t="str">
            <v>/ / / / / / / / / / /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Radiology - Therapeutic</v>
          </cell>
          <cell r="D90" t="str">
            <v>RAT-340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OR Clinic Services</v>
          </cell>
          <cell r="D91" t="str">
            <v>ORC-340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Laboratory Services</v>
          </cell>
          <cell r="D92" t="str">
            <v>LAB-340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Drugs</v>
          </cell>
          <cell r="D93" t="str">
            <v>CDS-340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5">
          <cell r="B95" t="str">
            <v>I</v>
          </cell>
          <cell r="C95" t="str">
            <v>Subtotal</v>
          </cell>
          <cell r="D95" t="str">
            <v>ABC</v>
          </cell>
          <cell r="E95">
            <v>3089849</v>
          </cell>
          <cell r="F95">
            <v>133210.71000000005</v>
          </cell>
          <cell r="G95">
            <v>964.54</v>
          </cell>
          <cell r="H95">
            <v>6.47</v>
          </cell>
          <cell r="I95">
            <v>199.13</v>
          </cell>
          <cell r="J95">
            <v>4906.8700000000008</v>
          </cell>
          <cell r="K95">
            <v>13781.384743871795</v>
          </cell>
          <cell r="L95">
            <v>153069.10474387184</v>
          </cell>
          <cell r="M95" t="str">
            <v>I</v>
          </cell>
        </row>
        <row r="97">
          <cell r="B97">
            <v>60</v>
          </cell>
          <cell r="C97" t="str">
            <v>Ambulance Services</v>
          </cell>
          <cell r="D97" t="str">
            <v>AMB</v>
          </cell>
          <cell r="E97">
            <v>0</v>
          </cell>
          <cell r="F97">
            <v>0</v>
          </cell>
          <cell r="G97" t="str">
            <v>/ / / / / / / / / / /</v>
          </cell>
          <cell r="H97" t="str">
            <v>/ / / / / / / / / / /</v>
          </cell>
          <cell r="I97" t="str">
            <v>/ / / / / / / / / / / /</v>
          </cell>
          <cell r="J97" t="str">
            <v>/ / / / / / / / / / / /</v>
          </cell>
          <cell r="K97" t="str">
            <v>/ / / / / / / / / / /</v>
          </cell>
          <cell r="L97">
            <v>0</v>
          </cell>
          <cell r="M97">
            <v>60</v>
          </cell>
        </row>
        <row r="98">
          <cell r="B98">
            <v>61</v>
          </cell>
          <cell r="C98" t="str">
            <v>Parking</v>
          </cell>
          <cell r="D98" t="str">
            <v>PAR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Doctor's Private Office Rent</v>
          </cell>
          <cell r="D99" t="str">
            <v>DPO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Office &amp; Other Rental</v>
          </cell>
          <cell r="D100" t="str">
            <v>OOR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Retail Operations</v>
          </cell>
          <cell r="D101" t="str">
            <v>REO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Patients Telephones</v>
          </cell>
          <cell r="D102" t="str">
            <v>PTE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Cafeteria</v>
          </cell>
          <cell r="D103" t="str">
            <v>CAF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Day Care Recreation Areas</v>
          </cell>
          <cell r="D104" t="str">
            <v>DEB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Housing</v>
          </cell>
          <cell r="D105" t="str">
            <v>HOU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Research</v>
          </cell>
          <cell r="D106" t="str">
            <v>REG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Nursing Education</v>
          </cell>
          <cell r="D107" t="str">
            <v>RNS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Other Health Profession Education</v>
          </cell>
          <cell r="D108" t="str">
            <v>OHE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Community Health Education</v>
          </cell>
          <cell r="D109" t="str">
            <v>CHE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Post Graduate Medical Ed</v>
          </cell>
          <cell r="D110" t="str">
            <v>PME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Freestanding Clinic Services</v>
          </cell>
          <cell r="D111" t="str">
            <v>FSC1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Home Health Services</v>
          </cell>
          <cell r="D112" t="str">
            <v>HHC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Outpatient Renal Dialysis</v>
          </cell>
          <cell r="D113" t="str">
            <v>ORD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Skilled Nursing Care</v>
          </cell>
          <cell r="D114" t="str">
            <v>ECF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Laboratory Non-Patient</v>
          </cell>
          <cell r="D115" t="str">
            <v>ULB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Physicians Part B Services</v>
          </cell>
          <cell r="D116" t="str">
            <v>UPB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Certified Nurse Anesthetists</v>
          </cell>
          <cell r="D117" t="str">
            <v>CNA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Physician Support Services</v>
          </cell>
          <cell r="D118" t="str">
            <v>PSS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TBD</v>
          </cell>
          <cell r="D119" t="str">
            <v>TBA2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TBD</v>
          </cell>
          <cell r="D120" t="str">
            <v>TBA3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TBD</v>
          </cell>
          <cell r="D121" t="str">
            <v>TBA4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TBD</v>
          </cell>
          <cell r="D122" t="str">
            <v>TBA5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TBD</v>
          </cell>
          <cell r="D123" t="str">
            <v>TBA6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TBD</v>
          </cell>
          <cell r="D124" t="str">
            <v>TBA7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TBA8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7">
          <cell r="B127" t="str">
            <v>II</v>
          </cell>
          <cell r="C127" t="str">
            <v>TOTAL DISTRIBUTED</v>
          </cell>
          <cell r="D127" t="str">
            <v>XYZ</v>
          </cell>
          <cell r="E127">
            <v>3089849</v>
          </cell>
          <cell r="F127">
            <v>133210.71000000005</v>
          </cell>
          <cell r="G127">
            <v>964.54</v>
          </cell>
          <cell r="H127">
            <v>6.47</v>
          </cell>
          <cell r="I127">
            <v>199.13</v>
          </cell>
          <cell r="J127">
            <v>4906.8700000000008</v>
          </cell>
          <cell r="K127">
            <v>13781.384743871795</v>
          </cell>
          <cell r="L127">
            <v>153069.10474387184</v>
          </cell>
          <cell r="M127" t="str">
            <v>II</v>
          </cell>
        </row>
      </sheetData>
      <sheetData sheetId="58"/>
      <sheetData sheetId="59"/>
      <sheetData sheetId="60"/>
      <sheetData sheetId="61">
        <row r="1">
          <cell r="C1">
            <v>0</v>
          </cell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The Johns Hopkins Hospital</v>
          </cell>
          <cell r="M4" t="str">
            <v>FISCAL YEAR</v>
          </cell>
          <cell r="O4">
            <v>42551</v>
          </cell>
          <cell r="S4" t="str">
            <v>INSTITUTION NAME:</v>
          </cell>
          <cell r="U4" t="str">
            <v>The Johns Hopkins Hospital</v>
          </cell>
          <cell r="AA4" t="str">
            <v>FISCAL YEAR</v>
          </cell>
          <cell r="AC4">
            <v>42551</v>
          </cell>
        </row>
        <row r="5">
          <cell r="D5" t="str">
            <v>INSTITUTION NUMBER:</v>
          </cell>
          <cell r="F5" t="str">
            <v>21-0009</v>
          </cell>
          <cell r="S5" t="str">
            <v>INSTITUTION NUMBER:</v>
          </cell>
          <cell r="U5" t="str">
            <v>21-0009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-------- O F C --------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149784</v>
          </cell>
          <cell r="G12">
            <v>143402.97258</v>
          </cell>
          <cell r="H12">
            <v>26048.656180070917</v>
          </cell>
          <cell r="I12">
            <v>24384.209915978365</v>
          </cell>
          <cell r="J12" t="str">
            <v xml:space="preserve"> /////////</v>
          </cell>
          <cell r="K12">
            <v>19434.379000000001</v>
          </cell>
          <cell r="L12">
            <v>48450.043999999994</v>
          </cell>
          <cell r="M12">
            <v>261720.26167604927</v>
          </cell>
          <cell r="N12">
            <v>24215.8</v>
          </cell>
          <cell r="O12">
            <v>404.12</v>
          </cell>
          <cell r="P12">
            <v>286340.18167604925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-8196.4611284000002</v>
          </cell>
          <cell r="V12">
            <v>-4685.7669999999998</v>
          </cell>
          <cell r="W12">
            <v>273457.95354764926</v>
          </cell>
          <cell r="X12">
            <v>17496.8</v>
          </cell>
          <cell r="Y12">
            <v>290954.75354764925</v>
          </cell>
          <cell r="AC12">
            <v>290954.75354764925</v>
          </cell>
          <cell r="AD12">
            <v>1942.4955505771595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23808</v>
          </cell>
          <cell r="G13">
            <v>32421.018400000001</v>
          </cell>
          <cell r="H13">
            <v>6179.7731554649636</v>
          </cell>
          <cell r="I13">
            <v>5521.0501240157064</v>
          </cell>
          <cell r="J13" t="str">
            <v xml:space="preserve"> /////////</v>
          </cell>
          <cell r="K13">
            <v>2506.3110000000001</v>
          </cell>
          <cell r="L13">
            <v>10253.483</v>
          </cell>
          <cell r="M13">
            <v>56881.635679480671</v>
          </cell>
          <cell r="N13">
            <v>7481.7</v>
          </cell>
          <cell r="O13">
            <v>47.3</v>
          </cell>
          <cell r="P13">
            <v>64410.635679480671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-5404.4552823999993</v>
          </cell>
          <cell r="V13">
            <v>-1054.037</v>
          </cell>
          <cell r="W13">
            <v>57952.143397080676</v>
          </cell>
          <cell r="X13">
            <v>3708</v>
          </cell>
          <cell r="Y13">
            <v>61660.143397080676</v>
          </cell>
          <cell r="AC13">
            <v>61660.143397080676</v>
          </cell>
          <cell r="AD13">
            <v>2589.8917757510367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32997</v>
          </cell>
          <cell r="G14">
            <v>24096.997640000001</v>
          </cell>
          <cell r="H14">
            <v>8724.2708791175828</v>
          </cell>
          <cell r="I14">
            <v>4219.9203039297445</v>
          </cell>
          <cell r="J14" t="str">
            <v xml:space="preserve"> /////////</v>
          </cell>
          <cell r="K14">
            <v>20.562000000000001</v>
          </cell>
          <cell r="L14">
            <v>4119.0889999999999</v>
          </cell>
          <cell r="M14">
            <v>41180.839823047325</v>
          </cell>
          <cell r="N14">
            <v>4623.3999999999996</v>
          </cell>
          <cell r="O14">
            <v>265.36</v>
          </cell>
          <cell r="P14">
            <v>46069.599823047327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>
            <v>-753.89800000000002</v>
          </cell>
          <cell r="W14">
            <v>45315.701823047326</v>
          </cell>
          <cell r="X14">
            <v>2899.5</v>
          </cell>
          <cell r="Y14">
            <v>48215.201823047326</v>
          </cell>
          <cell r="AC14">
            <v>48215.201823047326</v>
          </cell>
          <cell r="AD14">
            <v>1461.199558234001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7643</v>
          </cell>
          <cell r="G15">
            <v>4258.9848000000002</v>
          </cell>
          <cell r="H15">
            <v>1804.6526241099155</v>
          </cell>
          <cell r="I15">
            <v>753.24391531390904</v>
          </cell>
          <cell r="J15" t="str">
            <v xml:space="preserve"> /////////</v>
          </cell>
          <cell r="K15">
            <v>1646.3720000000001</v>
          </cell>
          <cell r="L15">
            <v>1645.287</v>
          </cell>
          <cell r="M15">
            <v>10108.540339423826</v>
          </cell>
          <cell r="N15">
            <v>1974.3</v>
          </cell>
          <cell r="O15">
            <v>22.77</v>
          </cell>
          <cell r="P15">
            <v>12105.610339423825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-8242.0509156000007</v>
          </cell>
          <cell r="V15">
            <v>-198.1</v>
          </cell>
          <cell r="W15">
            <v>3665.4594238238246</v>
          </cell>
          <cell r="X15">
            <v>234.5</v>
          </cell>
          <cell r="Y15">
            <v>3899.9594238238246</v>
          </cell>
          <cell r="AC15">
            <v>3899.9594238238246</v>
          </cell>
          <cell r="AD15">
            <v>510.2655271259747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32599</v>
          </cell>
          <cell r="G17">
            <v>51332.896430000001</v>
          </cell>
          <cell r="H17">
            <v>6410.3475420278546</v>
          </cell>
          <cell r="I17">
            <v>8646.5353726133617</v>
          </cell>
          <cell r="J17" t="str">
            <v xml:space="preserve"> /////////</v>
          </cell>
          <cell r="K17">
            <v>3305.587</v>
          </cell>
          <cell r="L17">
            <v>764.68600000000004</v>
          </cell>
          <cell r="M17">
            <v>70460.052344641226</v>
          </cell>
          <cell r="N17">
            <v>7982.4</v>
          </cell>
          <cell r="O17">
            <v>1836.808462</v>
          </cell>
          <cell r="P17">
            <v>80279.260806641221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>
            <v>-1313.7170000000001</v>
          </cell>
          <cell r="W17">
            <v>78965.543806641217</v>
          </cell>
          <cell r="X17">
            <v>5052.5</v>
          </cell>
          <cell r="Y17">
            <v>84018.043806641217</v>
          </cell>
          <cell r="AC17">
            <v>84018.043806641217</v>
          </cell>
          <cell r="AD17">
            <v>2577.3196664511552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11071</v>
          </cell>
          <cell r="G19">
            <v>16967.28858</v>
          </cell>
          <cell r="H19">
            <v>2121.2130426636572</v>
          </cell>
          <cell r="I19">
            <v>2858.0443022762092</v>
          </cell>
          <cell r="J19" t="str">
            <v xml:space="preserve"> /////////</v>
          </cell>
          <cell r="K19">
            <v>134.91900000000001</v>
          </cell>
          <cell r="L19">
            <v>0</v>
          </cell>
          <cell r="M19">
            <v>22081.464924939868</v>
          </cell>
          <cell r="N19">
            <v>2906.2</v>
          </cell>
          <cell r="O19">
            <v>43.382809999999999</v>
          </cell>
          <cell r="P19">
            <v>25031.047734939868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>
            <v>-409.61599999999999</v>
          </cell>
          <cell r="W19">
            <v>24621.43173493987</v>
          </cell>
          <cell r="X19">
            <v>1575.4</v>
          </cell>
          <cell r="Y19">
            <v>26196.831734939871</v>
          </cell>
          <cell r="AC19">
            <v>26196.831734939871</v>
          </cell>
          <cell r="AD19">
            <v>2366.2570440736945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14633</v>
          </cell>
          <cell r="G20">
            <v>17969.555609999999</v>
          </cell>
          <cell r="H20">
            <v>1786.0003525157676</v>
          </cell>
          <cell r="I20">
            <v>3013.8964532581922</v>
          </cell>
          <cell r="J20" t="str">
            <v xml:space="preserve"> /////////</v>
          </cell>
          <cell r="K20">
            <v>2814.6550000000002</v>
          </cell>
          <cell r="L20">
            <v>0</v>
          </cell>
          <cell r="M20">
            <v>25584.107415773957</v>
          </cell>
          <cell r="N20">
            <v>2670.9</v>
          </cell>
          <cell r="O20">
            <v>128.42763100000002</v>
          </cell>
          <cell r="P20">
            <v>28383.435046773957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-5073.7954642000004</v>
          </cell>
          <cell r="V20">
            <v>-464.476</v>
          </cell>
          <cell r="W20">
            <v>22845.163582573958</v>
          </cell>
          <cell r="X20">
            <v>1461.7</v>
          </cell>
          <cell r="Y20">
            <v>24306.863582573958</v>
          </cell>
          <cell r="AC20">
            <v>24306.863582573958</v>
          </cell>
          <cell r="AD20">
            <v>1661.0991309078083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34342</v>
          </cell>
          <cell r="G23">
            <v>37961.351369999997</v>
          </cell>
          <cell r="H23">
            <v>4662.6217513849597</v>
          </cell>
          <cell r="I23">
            <v>6392.0314241050673</v>
          </cell>
          <cell r="J23" t="str">
            <v xml:space="preserve"> /////////</v>
          </cell>
          <cell r="K23">
            <v>1349.3150000000001</v>
          </cell>
          <cell r="L23">
            <v>595.21400000000006</v>
          </cell>
          <cell r="M23">
            <v>50960.533545490027</v>
          </cell>
          <cell r="N23">
            <v>4737.7</v>
          </cell>
          <cell r="O23">
            <v>272.81422799999996</v>
          </cell>
          <cell r="P23">
            <v>55971.047773490027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>
            <v>-915.92899999999997</v>
          </cell>
          <cell r="W23">
            <v>55055.11877349003</v>
          </cell>
          <cell r="X23">
            <v>3522.6</v>
          </cell>
          <cell r="Y23">
            <v>58577.718773490029</v>
          </cell>
          <cell r="AC23">
            <v>58577.718773490029</v>
          </cell>
          <cell r="AD23">
            <v>1705.7165795087656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5064</v>
          </cell>
          <cell r="G24">
            <v>1689.45236</v>
          </cell>
          <cell r="H24">
            <v>75.806594239891012</v>
          </cell>
          <cell r="I24">
            <v>280.76396975985114</v>
          </cell>
          <cell r="J24" t="str">
            <v xml:space="preserve"> /////////</v>
          </cell>
          <cell r="K24">
            <v>0</v>
          </cell>
          <cell r="L24">
            <v>54.970999999999997</v>
          </cell>
          <cell r="M24">
            <v>2100.993923999742</v>
          </cell>
          <cell r="N24">
            <v>104.9</v>
          </cell>
          <cell r="O24">
            <v>0</v>
          </cell>
          <cell r="P24">
            <v>2205.8939239997421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-950.18399360000001</v>
          </cell>
          <cell r="V24">
            <v>-36.097999999999999</v>
          </cell>
          <cell r="W24">
            <v>1219.6119303997421</v>
          </cell>
          <cell r="X24">
            <v>78</v>
          </cell>
          <cell r="Y24">
            <v>1297.6119303997421</v>
          </cell>
          <cell r="AC24">
            <v>1297.6119303997421</v>
          </cell>
          <cell r="AD24">
            <v>256.24248230642615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1057656</v>
          </cell>
          <cell r="G27">
            <v>40138.551499999994</v>
          </cell>
          <cell r="H27">
            <v>4998.1928776283121</v>
          </cell>
          <cell r="I27">
            <v>7093.8133215359749</v>
          </cell>
          <cell r="J27" t="str">
            <v xml:space="preserve"> /////////</v>
          </cell>
          <cell r="K27">
            <v>817.36300000000006</v>
          </cell>
          <cell r="L27">
            <v>7240.9789999999994</v>
          </cell>
          <cell r="M27">
            <v>60288.899699164278</v>
          </cell>
          <cell r="N27">
            <v>5344.8</v>
          </cell>
          <cell r="O27">
            <v>50.34</v>
          </cell>
          <cell r="P27">
            <v>65684.039699164277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>
            <v>-1074.876</v>
          </cell>
          <cell r="W27">
            <v>64609.163699164281</v>
          </cell>
          <cell r="X27">
            <v>4133.8999999999996</v>
          </cell>
          <cell r="Y27">
            <v>68743.063699164282</v>
          </cell>
          <cell r="AC27">
            <v>68743.063699164282</v>
          </cell>
          <cell r="AD27">
            <v>64.995673167045126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1955136</v>
          </cell>
          <cell r="G28">
            <v>43860.423750000002</v>
          </cell>
          <cell r="H28">
            <v>11058.068607142024</v>
          </cell>
          <cell r="I28">
            <v>8980.6155531788136</v>
          </cell>
          <cell r="J28" t="str">
            <v xml:space="preserve"> /////////</v>
          </cell>
          <cell r="K28">
            <v>1501.269</v>
          </cell>
          <cell r="L28">
            <v>2253.393</v>
          </cell>
          <cell r="M28">
            <v>67653.769910320829</v>
          </cell>
          <cell r="N28">
            <v>16080.7</v>
          </cell>
          <cell r="O28">
            <v>0.1</v>
          </cell>
          <cell r="P28">
            <v>83734.569910320832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>
            <v>-1370.261</v>
          </cell>
          <cell r="W28">
            <v>82364.308910320833</v>
          </cell>
          <cell r="X28">
            <v>5270</v>
          </cell>
          <cell r="Y28">
            <v>87634.308910320833</v>
          </cell>
          <cell r="AC28">
            <v>87634.308910320833</v>
          </cell>
          <cell r="AD28">
            <v>44.822615362982852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7192</v>
          </cell>
          <cell r="G29">
            <v>4170.1091300000007</v>
          </cell>
          <cell r="H29">
            <v>1057.2350987048399</v>
          </cell>
          <cell r="I29">
            <v>741.46139012666958</v>
          </cell>
          <cell r="J29" t="str">
            <v xml:space="preserve"> /////////</v>
          </cell>
          <cell r="K29">
            <v>203.79400000000001</v>
          </cell>
          <cell r="L29">
            <v>0</v>
          </cell>
          <cell r="M29">
            <v>6172.5996188315094</v>
          </cell>
          <cell r="N29">
            <v>341.4</v>
          </cell>
          <cell r="O29">
            <v>39.9</v>
          </cell>
          <cell r="P29">
            <v>6553.8996188315086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>
            <v>-107.25</v>
          </cell>
          <cell r="W29">
            <v>6446.6496188315086</v>
          </cell>
          <cell r="X29">
            <v>412.5</v>
          </cell>
          <cell r="Y29">
            <v>6859.1496188315086</v>
          </cell>
          <cell r="AC29">
            <v>6859.1496188315086</v>
          </cell>
          <cell r="AD29">
            <v>953.7193574571063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24492</v>
          </cell>
          <cell r="G30">
            <v>26196.888720000003</v>
          </cell>
          <cell r="H30">
            <v>1904.4588979937992</v>
          </cell>
          <cell r="I30">
            <v>5799.7563932667299</v>
          </cell>
          <cell r="J30" t="str">
            <v xml:space="preserve"> /////////</v>
          </cell>
          <cell r="K30">
            <v>1905.0889999999999</v>
          </cell>
          <cell r="L30">
            <v>52.158000000000001</v>
          </cell>
          <cell r="M30">
            <v>35858.351011260536</v>
          </cell>
          <cell r="N30">
            <v>1199.3</v>
          </cell>
          <cell r="O30">
            <v>10.3</v>
          </cell>
          <cell r="P30">
            <v>37067.951011260542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>
            <v>-606.59199999999998</v>
          </cell>
          <cell r="W30">
            <v>36461.359011260545</v>
          </cell>
          <cell r="X30">
            <v>2332.9</v>
          </cell>
          <cell r="Y30">
            <v>38794.259011260547</v>
          </cell>
          <cell r="AC30">
            <v>38794.259011260547</v>
          </cell>
          <cell r="AD30">
            <v>1583.9563535546524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195508</v>
          </cell>
          <cell r="G31">
            <v>16565.404429999999</v>
          </cell>
          <cell r="H31">
            <v>1589.4215768275815</v>
          </cell>
          <cell r="I31">
            <v>5316.9219283504963</v>
          </cell>
          <cell r="J31" t="str">
            <v xml:space="preserve"> /////////</v>
          </cell>
          <cell r="K31">
            <v>1.0940000000000001</v>
          </cell>
          <cell r="L31">
            <v>68.37</v>
          </cell>
          <cell r="M31">
            <v>23541.211935178078</v>
          </cell>
          <cell r="N31">
            <v>2159.6999999999998</v>
          </cell>
          <cell r="O31">
            <v>0.11</v>
          </cell>
          <cell r="P31">
            <v>25701.02193517808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-8931.2883772000005</v>
          </cell>
          <cell r="V31">
            <v>-420.58</v>
          </cell>
          <cell r="W31">
            <v>16349.153557978078</v>
          </cell>
          <cell r="X31">
            <v>1046.0999999999999</v>
          </cell>
          <cell r="Y31">
            <v>17395.253557978078</v>
          </cell>
          <cell r="AC31">
            <v>17395.253557978078</v>
          </cell>
          <cell r="AD31">
            <v>88.974638163032097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7265192</v>
          </cell>
          <cell r="G32">
            <v>59951.11621</v>
          </cell>
          <cell r="H32">
            <v>14486.736036351163</v>
          </cell>
          <cell r="I32">
            <v>19283.651554223041</v>
          </cell>
          <cell r="J32" t="str">
            <v xml:space="preserve"> /////////</v>
          </cell>
          <cell r="K32">
            <v>0</v>
          </cell>
          <cell r="L32">
            <v>510.38900000000001</v>
          </cell>
          <cell r="M32">
            <v>94231.892800574191</v>
          </cell>
          <cell r="N32">
            <v>21418</v>
          </cell>
          <cell r="O32">
            <v>4493.084441</v>
          </cell>
          <cell r="P32">
            <v>120142.97724157419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>
            <v>-1966.06</v>
          </cell>
          <cell r="W32">
            <v>118176.91724157419</v>
          </cell>
          <cell r="X32">
            <v>7561.4</v>
          </cell>
          <cell r="Y32">
            <v>125738.31724157419</v>
          </cell>
          <cell r="AC32">
            <v>125738.31724157419</v>
          </cell>
          <cell r="AD32">
            <v>17.306950351976134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973452</v>
          </cell>
          <cell r="G33">
            <v>3245.72127</v>
          </cell>
          <cell r="H33">
            <v>117.65710147034213</v>
          </cell>
          <cell r="I33">
            <v>1738.2647486348085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5101.643120105151</v>
          </cell>
          <cell r="N33">
            <v>148.30000000000001</v>
          </cell>
          <cell r="O33">
            <v>0</v>
          </cell>
          <cell r="P33">
            <v>5249.9431201051511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>
            <v>-85.912000000000006</v>
          </cell>
          <cell r="W33">
            <v>5164.0311201051509</v>
          </cell>
          <cell r="X33">
            <v>330.4</v>
          </cell>
          <cell r="Y33">
            <v>5494.4311201051505</v>
          </cell>
          <cell r="AC33">
            <v>5494.4311201051505</v>
          </cell>
          <cell r="AD33">
            <v>5.6442753418814187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8769397</v>
          </cell>
          <cell r="G34">
            <v>19331.277300000002</v>
          </cell>
          <cell r="H34">
            <v>741.01816760655129</v>
          </cell>
          <cell r="I34">
            <v>5762.7080388070572</v>
          </cell>
          <cell r="J34" t="str">
            <v xml:space="preserve"> /////////</v>
          </cell>
          <cell r="K34">
            <v>1639.5790000000002</v>
          </cell>
          <cell r="L34">
            <v>14112.215</v>
          </cell>
          <cell r="M34">
            <v>41586.797506413612</v>
          </cell>
          <cell r="N34">
            <v>475.1</v>
          </cell>
          <cell r="O34">
            <v>0</v>
          </cell>
          <cell r="P34">
            <v>42061.89750641361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>
            <v>-688.31500000000005</v>
          </cell>
          <cell r="W34">
            <v>41373.582506413608</v>
          </cell>
          <cell r="X34">
            <v>2647.2</v>
          </cell>
          <cell r="Y34">
            <v>44020.782506413605</v>
          </cell>
          <cell r="AC34">
            <v>44020.782506413605</v>
          </cell>
          <cell r="AD34">
            <v>5.0198186382043835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105157685</v>
          </cell>
          <cell r="G35">
            <v>90968.259810000003</v>
          </cell>
          <cell r="H35">
            <v>6521.9233529833473</v>
          </cell>
          <cell r="I35">
            <v>29216.42291387474</v>
          </cell>
          <cell r="J35" t="str">
            <v xml:space="preserve"> /////////</v>
          </cell>
          <cell r="K35">
            <v>0</v>
          </cell>
          <cell r="L35">
            <v>3954.7520000000004</v>
          </cell>
          <cell r="M35">
            <v>130661.3580768581</v>
          </cell>
          <cell r="N35">
            <v>7546.9</v>
          </cell>
          <cell r="O35">
            <v>1696.8022869999998</v>
          </cell>
          <cell r="P35">
            <v>139905.06036385809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>
            <v>-2289.453</v>
          </cell>
          <cell r="W35">
            <v>137615.60736385809</v>
          </cell>
          <cell r="X35">
            <v>8805.1</v>
          </cell>
          <cell r="Y35">
            <v>146420.70736385809</v>
          </cell>
          <cell r="AC35">
            <v>146420.70736385809</v>
          </cell>
          <cell r="AD35">
            <v>1.3923918861836688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1935155</v>
          </cell>
          <cell r="G36">
            <v>4172.8946500000002</v>
          </cell>
          <cell r="H36">
            <v>823.87120641620993</v>
          </cell>
          <cell r="I36">
            <v>1589.3700550628812</v>
          </cell>
          <cell r="J36" t="str">
            <v xml:space="preserve"> /////////</v>
          </cell>
          <cell r="K36">
            <v>0</v>
          </cell>
          <cell r="L36">
            <v>660.43299999999999</v>
          </cell>
          <cell r="M36">
            <v>7246.5689114790912</v>
          </cell>
          <cell r="N36">
            <v>1164.5999999999999</v>
          </cell>
          <cell r="O36">
            <v>0.05</v>
          </cell>
          <cell r="P36">
            <v>8411.2189114790908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>
            <v>-137.64400000000001</v>
          </cell>
          <cell r="W36">
            <v>8273.5749114790906</v>
          </cell>
          <cell r="X36">
            <v>529.4</v>
          </cell>
          <cell r="Y36">
            <v>8802.9749114790902</v>
          </cell>
          <cell r="AC36">
            <v>8802.9749114790902</v>
          </cell>
          <cell r="AD36">
            <v>4.5489766512135148</v>
          </cell>
        </row>
        <row r="37">
          <cell r="C37">
            <v>26</v>
          </cell>
          <cell r="D37" t="str">
            <v>Invasive Radiology / Cardiovascular</v>
          </cell>
          <cell r="E37" t="str">
            <v>IRC</v>
          </cell>
          <cell r="F37">
            <v>1138897</v>
          </cell>
          <cell r="G37">
            <v>19094.90322</v>
          </cell>
          <cell r="H37">
            <v>3428.0764089954464</v>
          </cell>
          <cell r="I37">
            <v>7138.396071882853</v>
          </cell>
          <cell r="J37" t="str">
            <v xml:space="preserve"> /////////</v>
          </cell>
          <cell r="K37">
            <v>160.68899999999999</v>
          </cell>
          <cell r="L37">
            <v>1399.452</v>
          </cell>
          <cell r="M37">
            <v>31221.516700878299</v>
          </cell>
          <cell r="N37">
            <v>4982.3999999999996</v>
          </cell>
          <cell r="O37">
            <v>416.72792899999996</v>
          </cell>
          <cell r="P37">
            <v>36620.644629878298</v>
          </cell>
          <cell r="R37">
            <v>26</v>
          </cell>
          <cell r="S37" t="str">
            <v>Invasive Radiology / Cardiovascular</v>
          </cell>
          <cell r="T37" t="str">
            <v>IRC</v>
          </cell>
          <cell r="U37">
            <v>0</v>
          </cell>
          <cell r="V37">
            <v>-599.27200000000005</v>
          </cell>
          <cell r="W37">
            <v>36021.3726298783</v>
          </cell>
          <cell r="X37">
            <v>2304.8000000000002</v>
          </cell>
          <cell r="Y37">
            <v>38326.172629878303</v>
          </cell>
          <cell r="AC37">
            <v>38326.172629878303</v>
          </cell>
          <cell r="AD37">
            <v>33.652009470459838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1616098</v>
          </cell>
          <cell r="G38">
            <v>28535.943840000004</v>
          </cell>
          <cell r="H38">
            <v>3991.867931930854</v>
          </cell>
          <cell r="I38">
            <v>11182.373859328651</v>
          </cell>
          <cell r="J38" t="str">
            <v xml:space="preserve"> /////////</v>
          </cell>
          <cell r="K38">
            <v>496.67899999999997</v>
          </cell>
          <cell r="L38">
            <v>8780.7330000000002</v>
          </cell>
          <cell r="M38">
            <v>52987.597631259501</v>
          </cell>
          <cell r="N38">
            <v>5799.8</v>
          </cell>
          <cell r="O38">
            <v>1758.80726</v>
          </cell>
          <cell r="P38">
            <v>60546.204891259506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>
            <v>-990.798</v>
          </cell>
          <cell r="W38">
            <v>59555.406891259503</v>
          </cell>
          <cell r="X38">
            <v>3810.6</v>
          </cell>
          <cell r="Y38">
            <v>63366.006891259502</v>
          </cell>
          <cell r="AC38">
            <v>63366.006891259502</v>
          </cell>
          <cell r="AD38">
            <v>39.20926013846902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4969262</v>
          </cell>
          <cell r="G39">
            <v>14777.116669999999</v>
          </cell>
          <cell r="H39">
            <v>1546.3095469990621</v>
          </cell>
          <cell r="I39">
            <v>5905.4965160258234</v>
          </cell>
          <cell r="J39" t="str">
            <v xml:space="preserve"> /////////</v>
          </cell>
          <cell r="K39">
            <v>0</v>
          </cell>
          <cell r="L39">
            <v>101.592</v>
          </cell>
          <cell r="M39">
            <v>22330.514733024884</v>
          </cell>
          <cell r="N39">
            <v>1929.1</v>
          </cell>
          <cell r="O39">
            <v>543.20538153846167</v>
          </cell>
          <cell r="P39">
            <v>24802.820114563343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>
            <v>-405.88200000000001</v>
          </cell>
          <cell r="W39">
            <v>24396.938114563342</v>
          </cell>
          <cell r="X39">
            <v>1561</v>
          </cell>
          <cell r="Y39">
            <v>25957.938114563342</v>
          </cell>
          <cell r="AC39">
            <v>25957.938114563342</v>
          </cell>
          <cell r="AD39">
            <v>5.2237008462349825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4567283</v>
          </cell>
          <cell r="G40">
            <v>14448.764749999998</v>
          </cell>
          <cell r="H40">
            <v>1828.6823753832143</v>
          </cell>
          <cell r="I40">
            <v>7605.2248676075724</v>
          </cell>
          <cell r="J40" t="str">
            <v xml:space="preserve"> /////////</v>
          </cell>
          <cell r="K40">
            <v>56.320000000000007</v>
          </cell>
          <cell r="L40">
            <v>567.03</v>
          </cell>
          <cell r="M40">
            <v>24506.021992990783</v>
          </cell>
          <cell r="N40">
            <v>2346.1</v>
          </cell>
          <cell r="O40">
            <v>1068.653145</v>
          </cell>
          <cell r="P40">
            <v>27920.775137990782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>
            <v>-456.90499999999997</v>
          </cell>
          <cell r="W40">
            <v>27463.870137990783</v>
          </cell>
          <cell r="X40">
            <v>1757.2</v>
          </cell>
          <cell r="Y40">
            <v>29221.070137990784</v>
          </cell>
          <cell r="AC40">
            <v>29221.070137990784</v>
          </cell>
          <cell r="AD40">
            <v>6.3979109982873368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703289</v>
          </cell>
          <cell r="G41">
            <v>10720.75085</v>
          </cell>
          <cell r="H41">
            <v>946.94325459507013</v>
          </cell>
          <cell r="I41">
            <v>5086.5763529800352</v>
          </cell>
          <cell r="J41" t="str">
            <v xml:space="preserve"> /////////</v>
          </cell>
          <cell r="K41">
            <v>0</v>
          </cell>
          <cell r="L41">
            <v>227.94900000000001</v>
          </cell>
          <cell r="M41">
            <v>16982.219457575105</v>
          </cell>
          <cell r="N41">
            <v>1053.0999999999999</v>
          </cell>
          <cell r="O41">
            <v>312.40580199999999</v>
          </cell>
          <cell r="P41">
            <v>18347.725259575105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>
            <v>-300.24799999999999</v>
          </cell>
          <cell r="W41">
            <v>18047.477259575106</v>
          </cell>
          <cell r="X41">
            <v>1154.7</v>
          </cell>
          <cell r="Y41">
            <v>19202.177259575106</v>
          </cell>
          <cell r="AC41">
            <v>19202.177259575106</v>
          </cell>
          <cell r="AD41">
            <v>27.303394848455053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12813498</v>
          </cell>
          <cell r="G42">
            <v>22812.234650000002</v>
          </cell>
          <cell r="H42">
            <v>624.34420920834827</v>
          </cell>
          <cell r="I42">
            <v>3797.1483300849882</v>
          </cell>
          <cell r="J42" t="str">
            <v xml:space="preserve"> /////////</v>
          </cell>
          <cell r="K42">
            <v>0</v>
          </cell>
          <cell r="L42">
            <v>77.698999999999998</v>
          </cell>
          <cell r="M42">
            <v>27311.426189293339</v>
          </cell>
          <cell r="N42">
            <v>719</v>
          </cell>
          <cell r="O42">
            <v>0</v>
          </cell>
          <cell r="P42">
            <v>28030.426189293339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>
            <v>-458.69900000000001</v>
          </cell>
          <cell r="W42">
            <v>27571.727189293339</v>
          </cell>
          <cell r="X42">
            <v>1764.1</v>
          </cell>
          <cell r="Y42">
            <v>29335.827189293337</v>
          </cell>
          <cell r="AC42">
            <v>29335.827189293337</v>
          </cell>
          <cell r="AD42">
            <v>2.2894472055400752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436847</v>
          </cell>
          <cell r="G43">
            <v>1036.0167099999999</v>
          </cell>
          <cell r="H43">
            <v>192.63373286030932</v>
          </cell>
          <cell r="I43">
            <v>529.16730398742061</v>
          </cell>
          <cell r="J43" t="str">
            <v xml:space="preserve"> /////////</v>
          </cell>
          <cell r="K43">
            <v>0</v>
          </cell>
          <cell r="L43">
            <v>50.828000000000003</v>
          </cell>
          <cell r="M43">
            <v>1808.6457468477297</v>
          </cell>
          <cell r="N43">
            <v>270</v>
          </cell>
          <cell r="O43">
            <v>0</v>
          </cell>
          <cell r="P43">
            <v>2078.6457468477297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>
            <v>-34.015999999999998</v>
          </cell>
          <cell r="W43">
            <v>2044.6297468477296</v>
          </cell>
          <cell r="X43">
            <v>130.80000000000001</v>
          </cell>
          <cell r="Y43">
            <v>2175.4297468477298</v>
          </cell>
          <cell r="AC43">
            <v>2175.4297468477298</v>
          </cell>
          <cell r="AD43">
            <v>4.979843622246988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2120122</v>
          </cell>
          <cell r="G44">
            <v>6415.2401399999999</v>
          </cell>
          <cell r="H44">
            <v>650.77407308323018</v>
          </cell>
          <cell r="I44">
            <v>1826.7693232466563</v>
          </cell>
          <cell r="J44" t="str">
            <v xml:space="preserve"> /////////</v>
          </cell>
          <cell r="K44">
            <v>155.928</v>
          </cell>
          <cell r="L44">
            <v>288.69</v>
          </cell>
          <cell r="M44">
            <v>9337.4015363298877</v>
          </cell>
          <cell r="N44">
            <v>874.9</v>
          </cell>
          <cell r="O44">
            <v>0</v>
          </cell>
          <cell r="P44">
            <v>10212.301536329887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>
            <v>-167.11799999999999</v>
          </cell>
          <cell r="W44">
            <v>10045.183536329887</v>
          </cell>
          <cell r="X44">
            <v>642.70000000000005</v>
          </cell>
          <cell r="Y44">
            <v>10687.883536329888</v>
          </cell>
          <cell r="AC44">
            <v>10687.883536329888</v>
          </cell>
          <cell r="AD44">
            <v>5.0411643935254133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1965008</v>
          </cell>
          <cell r="G45">
            <v>9050.9285100000016</v>
          </cell>
          <cell r="H45">
            <v>561.60728892312784</v>
          </cell>
          <cell r="I45">
            <v>2674.6787892339248</v>
          </cell>
          <cell r="J45" t="str">
            <v xml:space="preserve"> /////////</v>
          </cell>
          <cell r="K45">
            <v>0</v>
          </cell>
          <cell r="L45">
            <v>144.33099999999999</v>
          </cell>
          <cell r="M45">
            <v>12431.545588157054</v>
          </cell>
          <cell r="N45">
            <v>866.3</v>
          </cell>
          <cell r="O45">
            <v>0.01</v>
          </cell>
          <cell r="P45">
            <v>13297.855588157054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>
            <v>-217.61099999999999</v>
          </cell>
          <cell r="W45">
            <v>13080.244588157053</v>
          </cell>
          <cell r="X45">
            <v>836.9</v>
          </cell>
          <cell r="Y45">
            <v>13917.144588157053</v>
          </cell>
          <cell r="AC45">
            <v>13917.144588157053</v>
          </cell>
          <cell r="AD45">
            <v>7.0824874952962293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1322490</v>
          </cell>
          <cell r="G46">
            <v>5582.9290399999991</v>
          </cell>
          <cell r="H46">
            <v>1053.5620535763428</v>
          </cell>
          <cell r="I46">
            <v>1390.6963763576778</v>
          </cell>
          <cell r="J46" t="str">
            <v xml:space="preserve"> /////////</v>
          </cell>
          <cell r="K46">
            <v>0</v>
          </cell>
          <cell r="L46">
            <v>80.183999999999997</v>
          </cell>
          <cell r="M46">
            <v>8107.3714699340198</v>
          </cell>
          <cell r="N46">
            <v>1612.9</v>
          </cell>
          <cell r="O46">
            <v>0.03</v>
          </cell>
          <cell r="P46">
            <v>9720.3014699340201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>
            <v>-159.066</v>
          </cell>
          <cell r="W46">
            <v>9561.2354699340194</v>
          </cell>
          <cell r="X46">
            <v>611.79999999999995</v>
          </cell>
          <cell r="Y46">
            <v>10173.035469934019</v>
          </cell>
          <cell r="AC46">
            <v>10173.035469934019</v>
          </cell>
          <cell r="AD46">
            <v>7.6923345128764824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766089</v>
          </cell>
          <cell r="G47">
            <v>4016.9585400000005</v>
          </cell>
          <cell r="H47">
            <v>115.17987212449086</v>
          </cell>
          <cell r="I47">
            <v>1371.2516419335495</v>
          </cell>
          <cell r="J47" t="str">
            <v xml:space="preserve"> /////////</v>
          </cell>
          <cell r="K47">
            <v>113.61499999999999</v>
          </cell>
          <cell r="L47">
            <v>120.264</v>
          </cell>
          <cell r="M47">
            <v>5737.2690540580406</v>
          </cell>
          <cell r="N47">
            <v>87.4</v>
          </cell>
          <cell r="O47">
            <v>0</v>
          </cell>
          <cell r="P47">
            <v>5824.6690540580403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>
            <v>-95.316999999999993</v>
          </cell>
          <cell r="W47">
            <v>5729.3520540580403</v>
          </cell>
          <cell r="X47">
            <v>366.6</v>
          </cell>
          <cell r="Y47">
            <v>6095.9520540580406</v>
          </cell>
          <cell r="AC47">
            <v>6095.9520540580406</v>
          </cell>
          <cell r="AD47">
            <v>7.9572374150497405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204423</v>
          </cell>
          <cell r="G49">
            <v>784.6</v>
          </cell>
          <cell r="H49">
            <v>28.530000882928984</v>
          </cell>
          <cell r="I49">
            <v>420.95266506059971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1234.0826659435288</v>
          </cell>
          <cell r="N49">
            <v>4.5999999999999996</v>
          </cell>
          <cell r="O49">
            <v>0</v>
          </cell>
          <cell r="P49">
            <v>1238.6826659435287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>
            <v>-20.27</v>
          </cell>
          <cell r="W49">
            <v>1218.4126659435287</v>
          </cell>
          <cell r="X49">
            <v>78</v>
          </cell>
          <cell r="Y49">
            <v>1296.4126659435287</v>
          </cell>
          <cell r="AC49">
            <v>1296.4126659435287</v>
          </cell>
          <cell r="AD49">
            <v>6.3418141106603896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10556</v>
          </cell>
          <cell r="G51">
            <v>4373.9749499999998</v>
          </cell>
          <cell r="H51">
            <v>393.99735273711451</v>
          </cell>
          <cell r="I51">
            <v>732.46585585312926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5500.4381585902438</v>
          </cell>
          <cell r="N51">
            <v>383.5</v>
          </cell>
          <cell r="O51">
            <v>1.5924790000000002</v>
          </cell>
          <cell r="P51">
            <v>5885.5306375902437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>
            <v>-96.313000000000002</v>
          </cell>
          <cell r="W51">
            <v>5789.2176375902436</v>
          </cell>
          <cell r="X51">
            <v>370.4</v>
          </cell>
          <cell r="Y51">
            <v>6159.6176375902432</v>
          </cell>
          <cell r="AC51">
            <v>6159.6176375902432</v>
          </cell>
          <cell r="AD51">
            <v>583.5181543757335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385</v>
          </cell>
          <cell r="G52">
            <v>31498.372090000001</v>
          </cell>
          <cell r="H52">
            <v>1789.0482124000494</v>
          </cell>
          <cell r="I52">
            <v>138.81132017604864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33426.231622576102</v>
          </cell>
          <cell r="N52">
            <v>3.8</v>
          </cell>
          <cell r="O52">
            <v>0</v>
          </cell>
          <cell r="P52">
            <v>33430.031622576105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>
            <v>-547.05999999999995</v>
          </cell>
          <cell r="W52">
            <v>32882.971622576108</v>
          </cell>
          <cell r="X52">
            <v>2104</v>
          </cell>
          <cell r="Y52">
            <v>34986.971622576108</v>
          </cell>
          <cell r="AC52">
            <v>34986.971622576108</v>
          </cell>
          <cell r="AD52">
            <v>90875.250967730157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114415</v>
          </cell>
          <cell r="G53">
            <v>17322.074240000002</v>
          </cell>
          <cell r="H53">
            <v>766.08234284642901</v>
          </cell>
          <cell r="I53">
            <v>5286.8071244249504</v>
          </cell>
          <cell r="J53" t="str">
            <v xml:space="preserve"> /////////</v>
          </cell>
          <cell r="K53">
            <v>0</v>
          </cell>
          <cell r="L53">
            <v>40.654000000000003</v>
          </cell>
          <cell r="M53">
            <v>23415.61770727138</v>
          </cell>
          <cell r="N53">
            <v>480.5</v>
          </cell>
          <cell r="O53">
            <v>0.01</v>
          </cell>
          <cell r="P53">
            <v>23896.127707271378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>
            <v>-391.04399999999998</v>
          </cell>
          <cell r="W53">
            <v>23505.083707271377</v>
          </cell>
          <cell r="X53">
            <v>1503.9</v>
          </cell>
          <cell r="Y53">
            <v>25008.983707271378</v>
          </cell>
          <cell r="AC53">
            <v>25008.983707271378</v>
          </cell>
          <cell r="AD53">
            <v>218.58133730080303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982950</v>
          </cell>
          <cell r="G56">
            <v>13782.857749999999</v>
          </cell>
          <cell r="H56">
            <v>1531.1523297422516</v>
          </cell>
          <cell r="I56">
            <v>5752.0892166154226</v>
          </cell>
          <cell r="J56" t="str">
            <v xml:space="preserve"> /////////</v>
          </cell>
          <cell r="K56">
            <v>0</v>
          </cell>
          <cell r="L56">
            <v>893.68799999999999</v>
          </cell>
          <cell r="M56">
            <v>21959.78729635767</v>
          </cell>
          <cell r="N56">
            <v>2070.1</v>
          </cell>
          <cell r="O56">
            <v>1317.2428883333332</v>
          </cell>
          <cell r="P56">
            <v>25347.130184691003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>
            <v>-414.78899999999999</v>
          </cell>
          <cell r="W56">
            <v>24932.341184691002</v>
          </cell>
          <cell r="X56">
            <v>1595.3</v>
          </cell>
          <cell r="Y56">
            <v>26527.641184691001</v>
          </cell>
          <cell r="AC56">
            <v>26527.641184691001</v>
          </cell>
          <cell r="AD56">
            <v>26.987782882843483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AC57">
            <v>0</v>
          </cell>
          <cell r="AD57">
            <v>0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5480</v>
          </cell>
          <cell r="G58">
            <v>6249.5334299999995</v>
          </cell>
          <cell r="H58">
            <v>881.02071684508303</v>
          </cell>
          <cell r="I58">
            <v>1055.5081031612553</v>
          </cell>
          <cell r="J58" t="str">
            <v xml:space="preserve"> /////////</v>
          </cell>
          <cell r="K58">
            <v>229.14599999999999</v>
          </cell>
          <cell r="L58">
            <v>725.09100000000001</v>
          </cell>
          <cell r="M58">
            <v>9140.2992500063392</v>
          </cell>
          <cell r="N58">
            <v>587.70000000000005</v>
          </cell>
          <cell r="O58">
            <v>22.009999999999998</v>
          </cell>
          <cell r="P58">
            <v>9750.0092500063402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>
            <v>-159.55199999999999</v>
          </cell>
          <cell r="W58">
            <v>9590.4572500063405</v>
          </cell>
          <cell r="X58">
            <v>613.6</v>
          </cell>
          <cell r="Y58">
            <v>10204.057250006341</v>
          </cell>
          <cell r="AC58">
            <v>10204.057250006341</v>
          </cell>
          <cell r="AD58">
            <v>1862.054242701887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78520</v>
          </cell>
          <cell r="G59">
            <v>2844.2</v>
          </cell>
          <cell r="H59">
            <v>13.366847214586661</v>
          </cell>
          <cell r="I59">
            <v>1513.2280616910471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4370.7949089056337</v>
          </cell>
          <cell r="N59">
            <v>16.600000000000001</v>
          </cell>
          <cell r="O59">
            <v>0</v>
          </cell>
          <cell r="P59">
            <v>4387.3949089056341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>
            <v>-71.796999999999997</v>
          </cell>
          <cell r="W59">
            <v>4315.5979089056345</v>
          </cell>
          <cell r="X59">
            <v>276.10000000000002</v>
          </cell>
          <cell r="Y59">
            <v>4591.6979089056349</v>
          </cell>
          <cell r="AC59">
            <v>4591.6979089056349</v>
          </cell>
          <cell r="AD59">
            <v>58.478068121569471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0</v>
          </cell>
          <cell r="N60" t="str">
            <v>////////////</v>
          </cell>
          <cell r="O60" t="str">
            <v>////////////</v>
          </cell>
          <cell r="P60">
            <v>0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1066246</v>
          </cell>
          <cell r="G62">
            <v>11615.717119999999</v>
          </cell>
          <cell r="H62">
            <v>980.78991493237913</v>
          </cell>
          <cell r="I62">
            <v>1943.3219345596649</v>
          </cell>
          <cell r="J62" t="str">
            <v xml:space="preserve"> /////////</v>
          </cell>
          <cell r="K62">
            <v>527.43099999999993</v>
          </cell>
          <cell r="L62">
            <v>209.286</v>
          </cell>
          <cell r="M62">
            <v>15276.545969492043</v>
          </cell>
          <cell r="N62">
            <v>1406.2</v>
          </cell>
          <cell r="O62">
            <v>0.03</v>
          </cell>
          <cell r="P62">
            <v>16682.775969492042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>
            <v>-273.00299999999999</v>
          </cell>
          <cell r="W62">
            <v>16409.772969492042</v>
          </cell>
          <cell r="X62">
            <v>1050</v>
          </cell>
          <cell r="Y62">
            <v>17459.772969492042</v>
          </cell>
          <cell r="AC62">
            <v>17459.772969492042</v>
          </cell>
          <cell r="AD62">
            <v>16.374995047570675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340B Clinic</v>
          </cell>
          <cell r="E64" t="str">
            <v>CL-340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340B Clinic</v>
          </cell>
          <cell r="T64" t="str">
            <v>CL-340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Radiology - Therapeutic</v>
          </cell>
          <cell r="E65" t="str">
            <v>RAT-340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Radiology - Therapeutic</v>
          </cell>
          <cell r="T65" t="str">
            <v>RAT-340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OR Clinic Services</v>
          </cell>
          <cell r="E66" t="str">
            <v>ORC-340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OR Clinic Services</v>
          </cell>
          <cell r="T66" t="str">
            <v>ORC-340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Laboratory Services</v>
          </cell>
          <cell r="E67" t="str">
            <v>LAB-340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Laboratory Services</v>
          </cell>
          <cell r="T67" t="str">
            <v>LAB-340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Drugs</v>
          </cell>
          <cell r="E68" t="str">
            <v>CDS-340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Drugs</v>
          </cell>
          <cell r="T68" t="str">
            <v>CDS-340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Admission Services</v>
          </cell>
          <cell r="E69" t="str">
            <v>ADM</v>
          </cell>
          <cell r="F69">
            <v>46409</v>
          </cell>
          <cell r="G69" t="str">
            <v>////////////</v>
          </cell>
          <cell r="H69">
            <v>9387.745359999999</v>
          </cell>
          <cell r="I69">
            <v>5254.7901977979545</v>
          </cell>
          <cell r="J69" t="str">
            <v xml:space="preserve"> /////////</v>
          </cell>
          <cell r="K69" t="str">
            <v>////////////</v>
          </cell>
          <cell r="L69" t="str">
            <v>////////////</v>
          </cell>
          <cell r="M69">
            <v>14642.535557797954</v>
          </cell>
          <cell r="N69" t="str">
            <v>////////////</v>
          </cell>
          <cell r="O69" t="str">
            <v>////////////</v>
          </cell>
          <cell r="P69">
            <v>14642.535557797954</v>
          </cell>
          <cell r="R69">
            <v>58</v>
          </cell>
          <cell r="S69" t="str">
            <v>Admission Services</v>
          </cell>
          <cell r="T69" t="str">
            <v>ADM</v>
          </cell>
          <cell r="U69">
            <v>0</v>
          </cell>
          <cell r="V69">
            <v>-239.61500000000001</v>
          </cell>
          <cell r="W69">
            <v>14402.920557797954</v>
          </cell>
          <cell r="X69">
            <v>921.5</v>
          </cell>
          <cell r="Y69">
            <v>15324.420557797954</v>
          </cell>
          <cell r="AC69">
            <v>15324.420557797954</v>
          </cell>
          <cell r="AD69">
            <v>330.20363631618767</v>
          </cell>
        </row>
        <row r="70">
          <cell r="C70">
            <v>59</v>
          </cell>
          <cell r="D70" t="str">
            <v>Med/Surg Supplies</v>
          </cell>
          <cell r="E70" t="str">
            <v>MSS</v>
          </cell>
          <cell r="F70">
            <v>76298.271200000003</v>
          </cell>
          <cell r="G70">
            <v>166137.29999999999</v>
          </cell>
          <cell r="H70">
            <v>5473.8409999999994</v>
          </cell>
          <cell r="I70">
            <v>1581.3836602045533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173192.52466020454</v>
          </cell>
          <cell r="N70">
            <v>31.9</v>
          </cell>
          <cell r="O70" t="str">
            <v>////////////</v>
          </cell>
          <cell r="P70">
            <v>173224.42466020453</v>
          </cell>
          <cell r="R70">
            <v>59</v>
          </cell>
          <cell r="S70" t="str">
            <v>Med/Surg Supplies</v>
          </cell>
          <cell r="T70" t="str">
            <v>MSS</v>
          </cell>
          <cell r="U70">
            <v>0</v>
          </cell>
          <cell r="V70">
            <v>-2834.7020000000002</v>
          </cell>
          <cell r="W70">
            <v>170389.72266020454</v>
          </cell>
          <cell r="X70">
            <v>10902.1</v>
          </cell>
          <cell r="Y70">
            <v>181291.82266020455</v>
          </cell>
          <cell r="AC70">
            <v>181291.82266020455</v>
          </cell>
          <cell r="AD70">
            <v>2376.0934528252396</v>
          </cell>
        </row>
        <row r="71">
          <cell r="C71">
            <v>60</v>
          </cell>
          <cell r="D71" t="str">
            <v>Drugs Sold</v>
          </cell>
          <cell r="E71" t="str">
            <v>CDS</v>
          </cell>
          <cell r="F71">
            <v>76298.271200000003</v>
          </cell>
          <cell r="G71">
            <v>152453.29999999999</v>
          </cell>
          <cell r="H71">
            <v>36869.967949999998</v>
          </cell>
          <cell r="I71">
            <v>15150.665889474632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204473.9338394746</v>
          </cell>
          <cell r="N71">
            <v>215.1</v>
          </cell>
          <cell r="O71" t="str">
            <v>////////////</v>
          </cell>
          <cell r="P71">
            <v>204689.03383947461</v>
          </cell>
          <cell r="R71">
            <v>60</v>
          </cell>
          <cell r="S71" t="str">
            <v>Drugs Sold</v>
          </cell>
          <cell r="T71" t="str">
            <v>CDS</v>
          </cell>
          <cell r="U71">
            <v>0</v>
          </cell>
          <cell r="V71">
            <v>-3349.6</v>
          </cell>
          <cell r="W71">
            <v>201339.4338394746</v>
          </cell>
          <cell r="X71">
            <v>12882.4</v>
          </cell>
          <cell r="Y71">
            <v>214221.8338394746</v>
          </cell>
          <cell r="AC71">
            <v>214221.8338394746</v>
          </cell>
          <cell r="AD71">
            <v>2807.6892237562856</v>
          </cell>
        </row>
        <row r="72">
          <cell r="C72">
            <v>61</v>
          </cell>
          <cell r="J72" t="str">
            <v xml:space="preserve"> /////////</v>
          </cell>
          <cell r="R72">
            <v>61</v>
          </cell>
        </row>
        <row r="74">
          <cell r="C74" t="str">
            <v>B</v>
          </cell>
          <cell r="D74" t="str">
            <v>TOTAL</v>
          </cell>
          <cell r="F74">
            <v>162733669.5424</v>
          </cell>
          <cell r="G74">
            <v>1182254.8810399997</v>
          </cell>
          <cell r="H74">
            <v>174167.44781999997</v>
          </cell>
          <cell r="I74">
            <v>228930.48514000012</v>
          </cell>
          <cell r="K74">
            <v>39020.09599999999</v>
          </cell>
          <cell r="L74">
            <v>108442.93399999995</v>
          </cell>
          <cell r="M74">
            <v>1732815.8439999998</v>
          </cell>
          <cell r="N74">
            <v>138317.10000000003</v>
          </cell>
          <cell r="O74">
            <v>14752.394743871799</v>
          </cell>
          <cell r="P74">
            <v>1885885.3387438713</v>
          </cell>
          <cell r="R74" t="str">
            <v>B</v>
          </cell>
          <cell r="S74" t="str">
            <v>TOTAL</v>
          </cell>
          <cell r="U74">
            <v>-36798.2351614</v>
          </cell>
          <cell r="V74">
            <v>-30861.258000000002</v>
          </cell>
          <cell r="W74">
            <v>1818225.8455824719</v>
          </cell>
          <cell r="X74">
            <v>116336.40000000001</v>
          </cell>
          <cell r="Y74">
            <v>1934562.2455824716</v>
          </cell>
          <cell r="Z74">
            <v>0</v>
          </cell>
          <cell r="AA74">
            <v>0</v>
          </cell>
          <cell r="AB74">
            <v>0</v>
          </cell>
          <cell r="AC74">
            <v>1934562.2455824716</v>
          </cell>
          <cell r="AD74" t="str">
            <v>//////////////</v>
          </cell>
        </row>
      </sheetData>
      <sheetData sheetId="62"/>
      <sheetData sheetId="63">
        <row r="294">
          <cell r="C294">
            <v>0</v>
          </cell>
        </row>
      </sheetData>
      <sheetData sheetId="64"/>
      <sheetData sheetId="65">
        <row r="18">
          <cell r="K18">
            <v>113203000</v>
          </cell>
        </row>
      </sheetData>
      <sheetData sheetId="66"/>
      <sheetData sheetId="67"/>
      <sheetData sheetId="68"/>
      <sheetData sheetId="69"/>
      <sheetData sheetId="70">
        <row r="17">
          <cell r="C17">
            <v>0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0">
          <cell r="A10" t="str">
            <v>C1</v>
          </cell>
          <cell r="B10" t="str">
            <v>DTY</v>
          </cell>
          <cell r="C10" t="str">
            <v>Dietary Services</v>
          </cell>
          <cell r="E10">
            <v>11856.849559999999</v>
          </cell>
          <cell r="F10">
            <v>8119.4141</v>
          </cell>
          <cell r="G10">
            <v>19976.263659999997</v>
          </cell>
          <cell r="H10">
            <v>226.69445999999999</v>
          </cell>
          <cell r="I10">
            <v>52.303217114348534</v>
          </cell>
          <cell r="K10">
            <v>10276.959279999999</v>
          </cell>
          <cell r="L10">
            <v>5827.0730400000002</v>
          </cell>
          <cell r="M10">
            <v>16104.032319999998</v>
          </cell>
          <cell r="N10">
            <v>229.38165999999998</v>
          </cell>
          <cell r="O10">
            <v>44.8028812765589</v>
          </cell>
          <cell r="Q10">
            <v>1579.8902799999996</v>
          </cell>
          <cell r="R10">
            <v>2292.3410599999997</v>
          </cell>
          <cell r="S10">
            <v>3872.2313399999985</v>
          </cell>
          <cell r="T10">
            <v>-2.68719999999999</v>
          </cell>
          <cell r="U10">
            <v>7.5003358377896348</v>
          </cell>
          <cell r="Y10" t="str">
            <v>In</v>
          </cell>
        </row>
        <row r="11">
          <cell r="A11" t="str">
            <v>C2</v>
          </cell>
          <cell r="B11" t="str">
            <v>LL</v>
          </cell>
          <cell r="C11" t="str">
            <v>Laundry &amp; Linen</v>
          </cell>
          <cell r="E11">
            <v>1337.5405999999998</v>
          </cell>
          <cell r="F11">
            <v>3408.3145000000004</v>
          </cell>
          <cell r="G11">
            <v>4745.8551000000007</v>
          </cell>
          <cell r="H11">
            <v>25.777099999999997</v>
          </cell>
          <cell r="I11">
            <v>51.88871517742492</v>
          </cell>
          <cell r="K11">
            <v>1141.3244099999999</v>
          </cell>
          <cell r="L11">
            <v>5180.6942399999998</v>
          </cell>
          <cell r="M11">
            <v>6322.01865</v>
          </cell>
          <cell r="N11">
            <v>25.171020000000002</v>
          </cell>
          <cell r="O11">
            <v>45.342795405192156</v>
          </cell>
          <cell r="Q11">
            <v>196.21618999999987</v>
          </cell>
          <cell r="R11">
            <v>-1772.3797399999994</v>
          </cell>
          <cell r="S11">
            <v>-1576.1635499999993</v>
          </cell>
          <cell r="T11">
            <v>0.60607999999999507</v>
          </cell>
          <cell r="U11">
            <v>6.5459197722327644</v>
          </cell>
          <cell r="Y11" t="str">
            <v>In</v>
          </cell>
        </row>
        <row r="12">
          <cell r="A12" t="str">
            <v>C3</v>
          </cell>
          <cell r="B12" t="str">
            <v>SSS</v>
          </cell>
          <cell r="C12" t="str">
            <v>Social Services</v>
          </cell>
          <cell r="E12">
            <v>8608.7277599999998</v>
          </cell>
          <cell r="F12">
            <v>779.01760000000002</v>
          </cell>
          <cell r="G12">
            <v>9387.745359999999</v>
          </cell>
          <cell r="H12">
            <v>77.663159999999991</v>
          </cell>
          <cell r="I12">
            <v>110.84699309170527</v>
          </cell>
          <cell r="K12">
            <v>7934.3359</v>
          </cell>
          <cell r="L12">
            <v>554.84223999999995</v>
          </cell>
          <cell r="M12">
            <v>8489.17814</v>
          </cell>
          <cell r="N12">
            <v>80.725679999999997</v>
          </cell>
          <cell r="O12">
            <v>98.287631643363056</v>
          </cell>
          <cell r="Q12">
            <v>674.39185999999972</v>
          </cell>
          <cell r="R12">
            <v>224.17536000000007</v>
          </cell>
          <cell r="S12">
            <v>898.567219999999</v>
          </cell>
          <cell r="T12">
            <v>-3.0625200000000063</v>
          </cell>
          <cell r="U12">
            <v>12.559361448342216</v>
          </cell>
          <cell r="Y12" t="str">
            <v>In</v>
          </cell>
        </row>
        <row r="13">
          <cell r="A13" t="str">
            <v>C4</v>
          </cell>
          <cell r="B13" t="str">
            <v>PUR</v>
          </cell>
          <cell r="C13" t="str">
            <v>Purchasing &amp; Stores</v>
          </cell>
          <cell r="E13">
            <v>4814.7901199999997</v>
          </cell>
          <cell r="F13">
            <v>5467.0231999999996</v>
          </cell>
          <cell r="G13">
            <v>10281.813319999999</v>
          </cell>
          <cell r="H13">
            <v>76.532420000000002</v>
          </cell>
          <cell r="I13">
            <v>62.911771508074608</v>
          </cell>
          <cell r="K13">
            <v>4480.4811199999995</v>
          </cell>
          <cell r="L13">
            <v>6088.1995999999999</v>
          </cell>
          <cell r="M13">
            <v>10568.68072</v>
          </cell>
          <cell r="N13">
            <v>80.184080000000009</v>
          </cell>
          <cell r="O13">
            <v>55.877440010535743</v>
          </cell>
          <cell r="Q13">
            <v>334.3090000000002</v>
          </cell>
          <cell r="R13">
            <v>-621.17640000000029</v>
          </cell>
          <cell r="S13">
            <v>-286.867400000001</v>
          </cell>
          <cell r="T13">
            <v>-3.6516600000000068</v>
          </cell>
          <cell r="U13">
            <v>7.0343314975388651</v>
          </cell>
          <cell r="Y13" t="str">
            <v>In</v>
          </cell>
        </row>
        <row r="14">
          <cell r="A14" t="str">
            <v>C5</v>
          </cell>
          <cell r="B14" t="str">
            <v>POP</v>
          </cell>
          <cell r="C14" t="str">
            <v>Plant Operations</v>
          </cell>
          <cell r="E14">
            <v>20638.253560000001</v>
          </cell>
          <cell r="F14">
            <v>34595.855149999996</v>
          </cell>
          <cell r="G14">
            <v>55234.10871</v>
          </cell>
          <cell r="H14">
            <v>335.20846</v>
          </cell>
          <cell r="I14">
            <v>61.568414949909084</v>
          </cell>
          <cell r="K14">
            <v>17250.699079999999</v>
          </cell>
          <cell r="L14">
            <v>46686.859360000002</v>
          </cell>
          <cell r="M14">
            <v>63937.558440000001</v>
          </cell>
          <cell r="N14">
            <v>368.62194</v>
          </cell>
          <cell r="O14">
            <v>46.797808833625041</v>
          </cell>
          <cell r="Q14">
            <v>3387.5544800000025</v>
          </cell>
          <cell r="R14">
            <v>-12091.004210000006</v>
          </cell>
          <cell r="S14">
            <v>-8703.4497300000003</v>
          </cell>
          <cell r="T14">
            <v>-33.413479999999993</v>
          </cell>
          <cell r="U14">
            <v>14.770606116284043</v>
          </cell>
          <cell r="Y14" t="str">
            <v>In</v>
          </cell>
        </row>
        <row r="15">
          <cell r="A15" t="str">
            <v>C6</v>
          </cell>
          <cell r="B15" t="str">
            <v>HKP</v>
          </cell>
          <cell r="C15" t="str">
            <v>Housekeeping</v>
          </cell>
          <cell r="E15">
            <v>26208.200120000001</v>
          </cell>
          <cell r="F15">
            <v>5343.1526000000003</v>
          </cell>
          <cell r="G15">
            <v>31551.352720000003</v>
          </cell>
          <cell r="H15">
            <v>581.41742000000011</v>
          </cell>
          <cell r="I15">
            <v>45.076392998338434</v>
          </cell>
          <cell r="K15">
            <v>17236.528190000001</v>
          </cell>
          <cell r="L15">
            <v>6133.7928000000002</v>
          </cell>
          <cell r="M15">
            <v>23370.32099</v>
          </cell>
          <cell r="N15">
            <v>501.66486000000009</v>
          </cell>
          <cell r="O15">
            <v>34.35865169029379</v>
          </cell>
          <cell r="Q15">
            <v>8971.6719300000004</v>
          </cell>
          <cell r="R15">
            <v>-790.64019999999982</v>
          </cell>
          <cell r="S15">
            <v>8181.0317300000024</v>
          </cell>
          <cell r="T15">
            <v>79.752560000000017</v>
          </cell>
          <cell r="U15">
            <v>10.717741308044644</v>
          </cell>
          <cell r="Y15" t="str">
            <v>In</v>
          </cell>
        </row>
        <row r="16">
          <cell r="A16" t="str">
            <v>C7</v>
          </cell>
          <cell r="B16" t="str">
            <v>CSS</v>
          </cell>
          <cell r="C16" t="str">
            <v>Central Services &amp; Supply</v>
          </cell>
          <cell r="E16">
            <v>5063.2821999999996</v>
          </cell>
          <cell r="F16">
            <v>410.55880000000002</v>
          </cell>
          <cell r="G16">
            <v>5473.8409999999994</v>
          </cell>
          <cell r="H16">
            <v>69.282700000000006</v>
          </cell>
          <cell r="I16">
            <v>73.081479214868921</v>
          </cell>
          <cell r="K16">
            <v>4398.9887699999999</v>
          </cell>
          <cell r="L16">
            <v>595.49576000000002</v>
          </cell>
          <cell r="M16">
            <v>4994.4845299999997</v>
          </cell>
          <cell r="N16">
            <v>68.455539999999999</v>
          </cell>
          <cell r="O16">
            <v>64.260522523085783</v>
          </cell>
          <cell r="Q16">
            <v>664.29342999999972</v>
          </cell>
          <cell r="R16">
            <v>-184.93696</v>
          </cell>
          <cell r="S16">
            <v>479.35646999999972</v>
          </cell>
          <cell r="T16">
            <v>0.82716000000000633</v>
          </cell>
          <cell r="U16">
            <v>8.8209566917831381</v>
          </cell>
          <cell r="Y16" t="str">
            <v>In</v>
          </cell>
        </row>
        <row r="17">
          <cell r="A17" t="str">
            <v>C8</v>
          </cell>
          <cell r="B17" t="str">
            <v>PHM</v>
          </cell>
          <cell r="C17" t="str">
            <v>Pharmacy</v>
          </cell>
          <cell r="E17">
            <v>35241.1754</v>
          </cell>
          <cell r="F17">
            <v>1628.7925499999999</v>
          </cell>
          <cell r="G17">
            <v>36869.967949999998</v>
          </cell>
          <cell r="H17">
            <v>303.47890000000001</v>
          </cell>
          <cell r="I17">
            <v>116.1239723750152</v>
          </cell>
          <cell r="K17">
            <v>33223.897109999998</v>
          </cell>
          <cell r="L17">
            <v>5701.65056</v>
          </cell>
          <cell r="M17">
            <v>38925.54767</v>
          </cell>
          <cell r="N17">
            <v>311.01643999999999</v>
          </cell>
          <cell r="O17">
            <v>106.82360427635273</v>
          </cell>
          <cell r="Q17">
            <v>2017.278290000002</v>
          </cell>
          <cell r="R17">
            <v>-4072.8580099999999</v>
          </cell>
          <cell r="S17">
            <v>-2055.5797200000015</v>
          </cell>
          <cell r="T17">
            <v>-7.5375399999999786</v>
          </cell>
          <cell r="U17">
            <v>9.3003680986624744</v>
          </cell>
          <cell r="Y17" t="str">
            <v>In</v>
          </cell>
        </row>
        <row r="18">
          <cell r="A18" t="str">
            <v>C9</v>
          </cell>
          <cell r="B18" t="str">
            <v>FIS</v>
          </cell>
          <cell r="C18" t="str">
            <v>General Accounting</v>
          </cell>
          <cell r="E18">
            <v>0</v>
          </cell>
          <cell r="F18">
            <v>18677.5311</v>
          </cell>
          <cell r="G18">
            <v>18677.5311</v>
          </cell>
          <cell r="H18">
            <v>0</v>
          </cell>
          <cell r="I18">
            <v>0</v>
          </cell>
          <cell r="K18">
            <v>0</v>
          </cell>
          <cell r="L18">
            <v>13564.95176</v>
          </cell>
          <cell r="M18">
            <v>13564.95176</v>
          </cell>
          <cell r="N18">
            <v>0</v>
          </cell>
          <cell r="O18">
            <v>0</v>
          </cell>
          <cell r="Q18">
            <v>0</v>
          </cell>
          <cell r="R18">
            <v>5112.5793400000002</v>
          </cell>
          <cell r="S18">
            <v>5112.5793400000002</v>
          </cell>
          <cell r="T18">
            <v>0</v>
          </cell>
          <cell r="U18">
            <v>0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8646.2277599999998</v>
          </cell>
          <cell r="F19">
            <v>28849.493850000003</v>
          </cell>
          <cell r="G19">
            <v>37495.721610000001</v>
          </cell>
          <cell r="H19">
            <v>107.56316</v>
          </cell>
          <cell r="I19">
            <v>80.38279797655629</v>
          </cell>
          <cell r="K19">
            <v>6670.4534399999993</v>
          </cell>
          <cell r="L19">
            <v>27596.344400000002</v>
          </cell>
          <cell r="M19">
            <v>34266.797839999999</v>
          </cell>
          <cell r="N19">
            <v>97.897580000000005</v>
          </cell>
          <cell r="O19">
            <v>68.137061610716003</v>
          </cell>
          <cell r="Q19">
            <v>1975.7743200000004</v>
          </cell>
          <cell r="R19">
            <v>1253.1494500000008</v>
          </cell>
          <cell r="S19">
            <v>3228.9237700000012</v>
          </cell>
          <cell r="T19">
            <v>9.6655799999999914</v>
          </cell>
          <cell r="U19">
            <v>12.245736365840287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18250.872159999999</v>
          </cell>
          <cell r="F20">
            <v>89729.094850000009</v>
          </cell>
          <cell r="G20">
            <v>107979.96701000001</v>
          </cell>
          <cell r="H20">
            <v>196.00856000000002</v>
          </cell>
          <cell r="I20">
            <v>93.112628142362752</v>
          </cell>
          <cell r="K20">
            <v>13509.793269999998</v>
          </cell>
          <cell r="L20">
            <v>61144.824559999994</v>
          </cell>
          <cell r="M20">
            <v>74654.617829999988</v>
          </cell>
          <cell r="N20">
            <v>214.23157999999998</v>
          </cell>
          <cell r="O20">
            <v>63.061632976800148</v>
          </cell>
          <cell r="Q20">
            <v>4741.0788900000007</v>
          </cell>
          <cell r="R20">
            <v>28584.270290000015</v>
          </cell>
          <cell r="S20">
            <v>33325.349180000019</v>
          </cell>
          <cell r="T20">
            <v>-18.223019999999963</v>
          </cell>
          <cell r="U20">
            <v>30.050995165562604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7041.4950800000006</v>
          </cell>
          <cell r="F21">
            <v>7633.6466</v>
          </cell>
          <cell r="G21">
            <v>14675.141680000001</v>
          </cell>
          <cell r="H21">
            <v>89.135779999999997</v>
          </cell>
          <cell r="I21">
            <v>78.997402389926933</v>
          </cell>
          <cell r="K21">
            <v>7290.5779000000002</v>
          </cell>
          <cell r="L21">
            <v>6662.2998399999997</v>
          </cell>
          <cell r="M21">
            <v>13952.87774</v>
          </cell>
          <cell r="N21">
            <v>102.39736000000001</v>
          </cell>
          <cell r="O21">
            <v>71.198885400951738</v>
          </cell>
          <cell r="Q21">
            <v>-249.08281999999963</v>
          </cell>
          <cell r="R21">
            <v>971.34676000000036</v>
          </cell>
          <cell r="S21">
            <v>722.26394000000073</v>
          </cell>
          <cell r="T21">
            <v>-13.261580000000009</v>
          </cell>
          <cell r="U21">
            <v>7.7985169889751944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4973.4861599999995</v>
          </cell>
          <cell r="F22">
            <v>3665.6012500000002</v>
          </cell>
          <cell r="G22">
            <v>8639.0874100000001</v>
          </cell>
          <cell r="H22">
            <v>46.357559999999999</v>
          </cell>
          <cell r="I22">
            <v>107.28533080688456</v>
          </cell>
          <cell r="K22">
            <v>4794.3830400000006</v>
          </cell>
          <cell r="L22">
            <v>1818.4872800000001</v>
          </cell>
          <cell r="M22">
            <v>6612.8703200000009</v>
          </cell>
          <cell r="N22">
            <v>44.498239999999996</v>
          </cell>
          <cell r="O22">
            <v>107.74320602342927</v>
          </cell>
          <cell r="Q22">
            <v>179.10311999999885</v>
          </cell>
          <cell r="R22">
            <v>1847.1139700000001</v>
          </cell>
          <cell r="S22">
            <v>2026.2170899999992</v>
          </cell>
          <cell r="T22">
            <v>1.8593200000000039</v>
          </cell>
          <cell r="U22">
            <v>-0.45787521654470709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6103.3346799999999</v>
          </cell>
          <cell r="F23">
            <v>1913.33665</v>
          </cell>
          <cell r="G23">
            <v>8016.6713300000001</v>
          </cell>
          <cell r="H23">
            <v>48.184379999999997</v>
          </cell>
          <cell r="I23">
            <v>126.66624910396274</v>
          </cell>
          <cell r="K23">
            <v>9610.34274</v>
          </cell>
          <cell r="L23">
            <v>2098.2619199999999</v>
          </cell>
          <cell r="M23">
            <v>11708.604660000001</v>
          </cell>
          <cell r="N23">
            <v>79.396479999999997</v>
          </cell>
          <cell r="O23">
            <v>121.04242832931637</v>
          </cell>
          <cell r="Q23">
            <v>-3507.0080600000001</v>
          </cell>
          <cell r="R23">
            <v>-184.92526999999995</v>
          </cell>
          <cell r="S23">
            <v>-3691.9333300000008</v>
          </cell>
          <cell r="T23">
            <v>-31.2121</v>
          </cell>
          <cell r="U23">
            <v>5.6238207746463758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646.5</v>
          </cell>
          <cell r="F24">
            <v>0</v>
          </cell>
          <cell r="G24">
            <v>646.5</v>
          </cell>
          <cell r="H24">
            <v>5.3</v>
          </cell>
          <cell r="I24">
            <v>121.98113207547171</v>
          </cell>
          <cell r="K24">
            <v>806.38149999999996</v>
          </cell>
          <cell r="L24">
            <v>0</v>
          </cell>
          <cell r="M24">
            <v>806.38149999999996</v>
          </cell>
          <cell r="N24">
            <v>6.1</v>
          </cell>
          <cell r="O24">
            <v>132.19368852459016</v>
          </cell>
          <cell r="Q24">
            <v>-159.88149999999996</v>
          </cell>
          <cell r="R24">
            <v>0</v>
          </cell>
          <cell r="S24">
            <v>-159.88149999999996</v>
          </cell>
          <cell r="T24">
            <v>-0.79999999999999982</v>
          </cell>
          <cell r="U24">
            <v>-10.212556449118452</v>
          </cell>
          <cell r="Y24" t="str">
            <v>In</v>
          </cell>
        </row>
        <row r="28">
          <cell r="A28" t="str">
            <v>D1</v>
          </cell>
          <cell r="B28" t="str">
            <v>MSG</v>
          </cell>
          <cell r="C28" t="str">
            <v>Med/Surg Acute</v>
          </cell>
          <cell r="E28">
            <v>113852.14648</v>
          </cell>
          <cell r="F28">
            <v>29550.826100000002</v>
          </cell>
          <cell r="G28">
            <v>143402.97258</v>
          </cell>
          <cell r="H28">
            <v>974.08118000000002</v>
          </cell>
          <cell r="I28">
            <v>116.8815790897428</v>
          </cell>
          <cell r="K28">
            <v>109405.98594000001</v>
          </cell>
          <cell r="L28">
            <v>25225.24208</v>
          </cell>
          <cell r="M28">
            <v>134631.22802000001</v>
          </cell>
          <cell r="N28">
            <v>1080.8788</v>
          </cell>
          <cell r="O28">
            <v>101.21947617068632</v>
          </cell>
          <cell r="Q28">
            <v>4446.1605399999826</v>
          </cell>
          <cell r="R28">
            <v>4325.5840200000021</v>
          </cell>
          <cell r="S28">
            <v>8771.7445599999919</v>
          </cell>
          <cell r="T28">
            <v>-106.79761999999994</v>
          </cell>
          <cell r="U28">
            <v>15.66210291905648</v>
          </cell>
          <cell r="Y28" t="str">
            <v>In</v>
          </cell>
        </row>
        <row r="29">
          <cell r="A29" t="str">
            <v>D2</v>
          </cell>
          <cell r="B29" t="str">
            <v>PED</v>
          </cell>
          <cell r="C29" t="str">
            <v>Pediatric Acute</v>
          </cell>
          <cell r="E29">
            <v>26382.142200000002</v>
          </cell>
          <cell r="F29">
            <v>6038.8761999999997</v>
          </cell>
          <cell r="G29">
            <v>32421.018400000001</v>
          </cell>
          <cell r="H29">
            <v>228.41919999999999</v>
          </cell>
          <cell r="I29">
            <v>115.49879432201848</v>
          </cell>
          <cell r="K29">
            <v>18540.941740000002</v>
          </cell>
          <cell r="L29">
            <v>294.96328</v>
          </cell>
          <cell r="M29">
            <v>18835.905020000002</v>
          </cell>
          <cell r="N29">
            <v>223.34433999999999</v>
          </cell>
          <cell r="O29">
            <v>83.015050840330247</v>
          </cell>
          <cell r="Q29">
            <v>7841.20046</v>
          </cell>
          <cell r="R29">
            <v>5743.9129199999998</v>
          </cell>
          <cell r="S29">
            <v>13585.113379999999</v>
          </cell>
          <cell r="T29">
            <v>5.074860000000001</v>
          </cell>
          <cell r="U29">
            <v>32.483743481688236</v>
          </cell>
          <cell r="Y29" t="str">
            <v>In</v>
          </cell>
        </row>
        <row r="30">
          <cell r="A30" t="str">
            <v>D3</v>
          </cell>
          <cell r="B30" t="str">
            <v>PSY</v>
          </cell>
          <cell r="C30" t="str">
            <v>Psychiatric Acute</v>
          </cell>
          <cell r="E30">
            <v>19613.721440000001</v>
          </cell>
          <cell r="F30">
            <v>4483.2762000000002</v>
          </cell>
          <cell r="G30">
            <v>24096.997640000001</v>
          </cell>
          <cell r="H30">
            <v>183.35454000000001</v>
          </cell>
          <cell r="I30">
            <v>106.97156143502092</v>
          </cell>
          <cell r="K30">
            <v>19228.810119999998</v>
          </cell>
          <cell r="L30">
            <v>4381.0632799999994</v>
          </cell>
          <cell r="M30">
            <v>23609.873399999997</v>
          </cell>
          <cell r="N30">
            <v>191.56171999999998</v>
          </cell>
          <cell r="O30">
            <v>100.37918911983041</v>
          </cell>
          <cell r="Q30">
            <v>384.91132000000289</v>
          </cell>
          <cell r="R30">
            <v>102.21292000000085</v>
          </cell>
          <cell r="S30">
            <v>487.12424000000465</v>
          </cell>
          <cell r="T30">
            <v>-8.2071799999999655</v>
          </cell>
          <cell r="U30">
            <v>6.5923723151905023</v>
          </cell>
          <cell r="Y30" t="str">
            <v>In</v>
          </cell>
        </row>
        <row r="31">
          <cell r="A31" t="str">
            <v>D4</v>
          </cell>
          <cell r="B31" t="str">
            <v>OBS</v>
          </cell>
          <cell r="C31" t="str">
            <v>Obstetrics Acute</v>
          </cell>
          <cell r="E31">
            <v>4513.4848000000002</v>
          </cell>
          <cell r="F31">
            <v>-254.5</v>
          </cell>
          <cell r="G31">
            <v>4258.9848000000002</v>
          </cell>
          <cell r="H31">
            <v>42.531300000000009</v>
          </cell>
          <cell r="I31">
            <v>106.12148699898661</v>
          </cell>
          <cell r="K31">
            <v>4620.524809999999</v>
          </cell>
          <cell r="L31">
            <v>656.41264000000001</v>
          </cell>
          <cell r="M31">
            <v>5276.9374499999994</v>
          </cell>
          <cell r="N31">
            <v>47.597580000000001</v>
          </cell>
          <cell r="O31">
            <v>97.074784264241984</v>
          </cell>
          <cell r="Q31">
            <v>-107.0400099999988</v>
          </cell>
          <cell r="R31">
            <v>-910.91264000000001</v>
          </cell>
          <cell r="S31">
            <v>-1017.9526499999993</v>
          </cell>
          <cell r="T31">
            <v>-5.0662799999999919</v>
          </cell>
          <cell r="U31">
            <v>9.0467027347446276</v>
          </cell>
          <cell r="Y31" t="str">
            <v>In</v>
          </cell>
        </row>
        <row r="32">
          <cell r="A32" t="str">
            <v>D5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D6</v>
          </cell>
          <cell r="B33" t="str">
            <v>MIS</v>
          </cell>
          <cell r="C33" t="str">
            <v>Med/Surg Intensive Care</v>
          </cell>
          <cell r="E33">
            <v>45814.015879999999</v>
          </cell>
          <cell r="F33">
            <v>5518.8805499999999</v>
          </cell>
          <cell r="G33">
            <v>51332.896430000001</v>
          </cell>
          <cell r="H33">
            <v>386.69457999999997</v>
          </cell>
          <cell r="I33">
            <v>118.47597108808715</v>
          </cell>
          <cell r="K33">
            <v>45454.317579999995</v>
          </cell>
          <cell r="L33">
            <v>3631.3886399999997</v>
          </cell>
          <cell r="M33">
            <v>49085.706219999993</v>
          </cell>
          <cell r="N33">
            <v>450.04496000000006</v>
          </cell>
          <cell r="O33">
            <v>100.99950364959089</v>
          </cell>
          <cell r="Q33">
            <v>359.69830000000366</v>
          </cell>
          <cell r="R33">
            <v>1887.4919100000002</v>
          </cell>
          <cell r="S33">
            <v>2247.1902100000079</v>
          </cell>
          <cell r="T33">
            <v>-63.350380000000087</v>
          </cell>
          <cell r="U33">
            <v>17.476467438496258</v>
          </cell>
          <cell r="Y33" t="str">
            <v>In</v>
          </cell>
        </row>
        <row r="34">
          <cell r="A34" t="str">
            <v>D7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D8</v>
          </cell>
          <cell r="B35" t="str">
            <v>PIC</v>
          </cell>
          <cell r="C35" t="str">
            <v>Pediatric Intensive Care</v>
          </cell>
          <cell r="E35">
            <v>15289.438680000001</v>
          </cell>
          <cell r="F35">
            <v>1677.8498999999999</v>
          </cell>
          <cell r="G35">
            <v>16967.28858</v>
          </cell>
          <cell r="H35">
            <v>127.89838</v>
          </cell>
          <cell r="I35">
            <v>119.54364613531462</v>
          </cell>
          <cell r="K35">
            <v>15236.04362</v>
          </cell>
          <cell r="L35">
            <v>2423.99152</v>
          </cell>
          <cell r="M35">
            <v>17660.03514</v>
          </cell>
          <cell r="N35">
            <v>136.79494</v>
          </cell>
          <cell r="O35">
            <v>111.37870757500241</v>
          </cell>
          <cell r="Q35">
            <v>53.39506000000074</v>
          </cell>
          <cell r="R35">
            <v>-746.1416200000001</v>
          </cell>
          <cell r="S35">
            <v>-692.74655999999959</v>
          </cell>
          <cell r="T35">
            <v>-8.8965599999999938</v>
          </cell>
          <cell r="U35">
            <v>8.1649385603122084</v>
          </cell>
          <cell r="Y35" t="str">
            <v>In</v>
          </cell>
        </row>
        <row r="36">
          <cell r="A36" t="str">
            <v>D9</v>
          </cell>
          <cell r="B36" t="str">
            <v>NEO</v>
          </cell>
          <cell r="C36" t="str">
            <v>Neonatal Intensive Care</v>
          </cell>
          <cell r="E36">
            <v>15473.63076</v>
          </cell>
          <cell r="F36">
            <v>2495.9248500000003</v>
          </cell>
          <cell r="G36">
            <v>17969.555609999999</v>
          </cell>
          <cell r="H36">
            <v>107.94866</v>
          </cell>
          <cell r="I36">
            <v>143.34249966604494</v>
          </cell>
          <cell r="K36">
            <v>17000.725009999998</v>
          </cell>
          <cell r="L36">
            <v>3388.0731999999998</v>
          </cell>
          <cell r="M36">
            <v>20388.798209999997</v>
          </cell>
          <cell r="N36">
            <v>123.8372</v>
          </cell>
          <cell r="O36">
            <v>137.28286015833692</v>
          </cell>
          <cell r="Q36">
            <v>-1527.0942499999983</v>
          </cell>
          <cell r="R36">
            <v>-892.14834999999948</v>
          </cell>
          <cell r="S36">
            <v>-2419.2425999999978</v>
          </cell>
          <cell r="T36">
            <v>-15.888539999999992</v>
          </cell>
          <cell r="U36">
            <v>6.0596395077080274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30993.850319999998</v>
          </cell>
          <cell r="F40">
            <v>6967.5010499999999</v>
          </cell>
          <cell r="G40">
            <v>37961.351369999997</v>
          </cell>
          <cell r="H40">
            <v>255.25162</v>
          </cell>
          <cell r="I40">
            <v>121.424695835427</v>
          </cell>
          <cell r="K40">
            <v>31864.835709999999</v>
          </cell>
          <cell r="L40">
            <v>6027.2575200000001</v>
          </cell>
          <cell r="M40">
            <v>37892.093229999999</v>
          </cell>
          <cell r="N40">
            <v>295.11564000000004</v>
          </cell>
          <cell r="O40">
            <v>107.97406640325804</v>
          </cell>
          <cell r="Q40">
            <v>-870.98539000000164</v>
          </cell>
          <cell r="R40">
            <v>940.24352999999974</v>
          </cell>
          <cell r="S40">
            <v>69.258139999998093</v>
          </cell>
          <cell r="T40">
            <v>-39.864020000000039</v>
          </cell>
          <cell r="U40">
            <v>13.450629432168967</v>
          </cell>
          <cell r="Y40" t="str">
            <v>In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1292.1935599999999</v>
          </cell>
          <cell r="F41">
            <v>397.25880000000001</v>
          </cell>
          <cell r="G41">
            <v>1689.45236</v>
          </cell>
          <cell r="H41">
            <v>10.87196</v>
          </cell>
          <cell r="I41">
            <v>118.85562124952631</v>
          </cell>
          <cell r="K41">
            <v>1108.0923299999999</v>
          </cell>
          <cell r="L41">
            <v>235.61408</v>
          </cell>
          <cell r="M41">
            <v>1343.70641</v>
          </cell>
          <cell r="N41">
            <v>11.36248</v>
          </cell>
          <cell r="O41">
            <v>97.522048883694396</v>
          </cell>
          <cell r="Q41">
            <v>184.10122999999999</v>
          </cell>
          <cell r="R41">
            <v>161.64472000000001</v>
          </cell>
          <cell r="S41">
            <v>345.74594999999999</v>
          </cell>
          <cell r="T41">
            <v>-0.49052000000000007</v>
          </cell>
          <cell r="U41">
            <v>21.333572365831913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33464.155799999993</v>
          </cell>
          <cell r="F45">
            <v>6674.3957</v>
          </cell>
          <cell r="G45">
            <v>40138.551499999994</v>
          </cell>
          <cell r="H45">
            <v>319.28929999999997</v>
          </cell>
          <cell r="I45">
            <v>104.80825946876389</v>
          </cell>
          <cell r="K45">
            <v>32700.666359999999</v>
          </cell>
          <cell r="L45">
            <v>5469.9262399999998</v>
          </cell>
          <cell r="M45">
            <v>38170.592599999996</v>
          </cell>
          <cell r="N45">
            <v>357.31229999999999</v>
          </cell>
          <cell r="O45">
            <v>91.518445796576273</v>
          </cell>
          <cell r="Q45">
            <v>763.48943999999392</v>
          </cell>
          <cell r="R45">
            <v>1204.4694600000003</v>
          </cell>
          <cell r="S45">
            <v>1967.9588999999978</v>
          </cell>
          <cell r="T45">
            <v>-38.023000000000025</v>
          </cell>
          <cell r="U45">
            <v>13.28981367218762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22514.678199999998</v>
          </cell>
          <cell r="F46">
            <v>21345.74555</v>
          </cell>
          <cell r="G46">
            <v>43860.423750000002</v>
          </cell>
          <cell r="H46">
            <v>244.20420000000001</v>
          </cell>
          <cell r="I46">
            <v>92.19611374415345</v>
          </cell>
          <cell r="K46">
            <v>21154.312720000002</v>
          </cell>
          <cell r="L46">
            <v>19346.495759999998</v>
          </cell>
          <cell r="M46">
            <v>40500.80848</v>
          </cell>
          <cell r="N46">
            <v>244.50474</v>
          </cell>
          <cell r="O46">
            <v>86.519029119844475</v>
          </cell>
          <cell r="Q46">
            <v>1360.3654799999968</v>
          </cell>
          <cell r="R46">
            <v>1999.2497900000017</v>
          </cell>
          <cell r="S46">
            <v>3359.6152700000021</v>
          </cell>
          <cell r="T46">
            <v>-0.30053999999998382</v>
          </cell>
          <cell r="U46">
            <v>5.677084624308975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3445.8136800000002</v>
          </cell>
          <cell r="F47">
            <v>724.29545000000007</v>
          </cell>
          <cell r="G47">
            <v>4170.1091300000007</v>
          </cell>
          <cell r="H47">
            <v>32.782380000000003</v>
          </cell>
          <cell r="I47">
            <v>105.11176064703051</v>
          </cell>
          <cell r="K47">
            <v>2812.9752199999994</v>
          </cell>
          <cell r="L47">
            <v>643.17463999999995</v>
          </cell>
          <cell r="M47">
            <v>3456.1498599999995</v>
          </cell>
          <cell r="N47">
            <v>28.261160000000004</v>
          </cell>
          <cell r="O47">
            <v>99.535023332375559</v>
          </cell>
          <cell r="Q47">
            <v>632.83846000000085</v>
          </cell>
          <cell r="R47">
            <v>81.12081000000012</v>
          </cell>
          <cell r="S47">
            <v>713.9592700000012</v>
          </cell>
          <cell r="T47">
            <v>4.5212199999999996</v>
          </cell>
          <cell r="U47">
            <v>5.5767373146549488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23994.700520000002</v>
          </cell>
          <cell r="F49">
            <v>2202.1882000000001</v>
          </cell>
          <cell r="G49">
            <v>26196.888720000003</v>
          </cell>
          <cell r="H49">
            <v>209.58232000000001</v>
          </cell>
          <cell r="I49">
            <v>114.48819022520603</v>
          </cell>
          <cell r="K49">
            <v>10315.572460000001</v>
          </cell>
          <cell r="L49">
            <v>979.09576000000004</v>
          </cell>
          <cell r="M49">
            <v>11294.668220000001</v>
          </cell>
          <cell r="N49">
            <v>223.95275999999998</v>
          </cell>
          <cell r="O49">
            <v>46.061376783210896</v>
          </cell>
          <cell r="Q49">
            <v>13679.128060000001</v>
          </cell>
          <cell r="R49">
            <v>1223.0924399999999</v>
          </cell>
          <cell r="S49">
            <v>14902.220500000001</v>
          </cell>
          <cell r="T49">
            <v>-14.370439999999974</v>
          </cell>
          <cell r="U49">
            <v>68.426813441995137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11634.812079999998</v>
          </cell>
          <cell r="F50">
            <v>4930.5923500000008</v>
          </cell>
          <cell r="G50">
            <v>16565.404429999999</v>
          </cell>
          <cell r="H50">
            <v>97.97278</v>
          </cell>
          <cell r="I50">
            <v>118.75555720680782</v>
          </cell>
          <cell r="K50">
            <v>9343.9336399999993</v>
          </cell>
          <cell r="L50">
            <v>1429.9056</v>
          </cell>
          <cell r="M50">
            <v>10773.839239999999</v>
          </cell>
          <cell r="N50">
            <v>90.090280000000007</v>
          </cell>
          <cell r="O50">
            <v>103.71744476762642</v>
          </cell>
          <cell r="Q50">
            <v>2290.8784399999986</v>
          </cell>
          <cell r="R50">
            <v>3500.6867500000008</v>
          </cell>
          <cell r="S50">
            <v>5791.5651899999993</v>
          </cell>
          <cell r="T50">
            <v>7.8824999999999932</v>
          </cell>
          <cell r="U50">
            <v>15.038112439181404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51002.121160000002</v>
          </cell>
          <cell r="F51">
            <v>8948.9950499999995</v>
          </cell>
          <cell r="G51">
            <v>59951.11621</v>
          </cell>
          <cell r="H51">
            <v>488.07755999999995</v>
          </cell>
          <cell r="I51">
            <v>104.49593535912614</v>
          </cell>
          <cell r="K51">
            <v>61711.388679999996</v>
          </cell>
          <cell r="L51">
            <v>9915.8462400000008</v>
          </cell>
          <cell r="M51">
            <v>71627.234920000003</v>
          </cell>
          <cell r="N51">
            <v>499.08105999999998</v>
          </cell>
          <cell r="O51">
            <v>123.65003127948795</v>
          </cell>
          <cell r="Q51">
            <v>-10709.267519999994</v>
          </cell>
          <cell r="R51">
            <v>-966.85119000000122</v>
          </cell>
          <cell r="S51">
            <v>-11676.118710000002</v>
          </cell>
          <cell r="T51">
            <v>-11.003500000000031</v>
          </cell>
          <cell r="U51">
            <v>-19.154095920361812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1643.6287200000002</v>
          </cell>
          <cell r="F52">
            <v>1602.0925499999998</v>
          </cell>
          <cell r="G52">
            <v>3245.72127</v>
          </cell>
          <cell r="H52">
            <v>16.252520000000001</v>
          </cell>
          <cell r="I52">
            <v>101.13069973148779</v>
          </cell>
          <cell r="K52">
            <v>1730.9844199999998</v>
          </cell>
          <cell r="L52">
            <v>1688.0267200000001</v>
          </cell>
          <cell r="M52">
            <v>3419.0111399999996</v>
          </cell>
          <cell r="N52">
            <v>16.870799999999999</v>
          </cell>
          <cell r="O52">
            <v>102.60239111364012</v>
          </cell>
          <cell r="Q52">
            <v>-87.355699999999615</v>
          </cell>
          <cell r="R52">
            <v>-85.934170000000222</v>
          </cell>
          <cell r="S52">
            <v>-173.28986999999961</v>
          </cell>
          <cell r="T52">
            <v>-0.61827999999999861</v>
          </cell>
          <cell r="U52">
            <v>-1.4716913821523292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5380.7691999999997</v>
          </cell>
          <cell r="F53">
            <v>13950.508100000001</v>
          </cell>
          <cell r="G53">
            <v>19331.277300000002</v>
          </cell>
          <cell r="H53">
            <v>59.894199999999998</v>
          </cell>
          <cell r="I53">
            <v>89.83790083180007</v>
          </cell>
          <cell r="K53">
            <v>4768.2220699999998</v>
          </cell>
          <cell r="L53">
            <v>9645.2476000000006</v>
          </cell>
          <cell r="M53">
            <v>14413.46967</v>
          </cell>
          <cell r="N53">
            <v>56.951820000000005</v>
          </cell>
          <cell r="O53">
            <v>83.723787404862549</v>
          </cell>
          <cell r="Q53">
            <v>612.54712999999992</v>
          </cell>
          <cell r="R53">
            <v>4305.2605000000003</v>
          </cell>
          <cell r="S53">
            <v>4917.8076300000012</v>
          </cell>
          <cell r="T53">
            <v>2.9423799999999929</v>
          </cell>
          <cell r="U53">
            <v>6.1141134269375215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36306.285159999999</v>
          </cell>
          <cell r="F54">
            <v>54661.974650000004</v>
          </cell>
          <cell r="G54">
            <v>90968.259810000003</v>
          </cell>
          <cell r="H54">
            <v>465.20805999999999</v>
          </cell>
          <cell r="I54">
            <v>78.043112924569712</v>
          </cell>
          <cell r="K54">
            <v>34546.459540000003</v>
          </cell>
          <cell r="L54">
            <v>44765.967919999996</v>
          </cell>
          <cell r="M54">
            <v>79312.427460000006</v>
          </cell>
          <cell r="N54">
            <v>494.84790000000004</v>
          </cell>
          <cell r="O54">
            <v>69.81227876282793</v>
          </cell>
          <cell r="Q54">
            <v>1759.825619999996</v>
          </cell>
          <cell r="R54">
            <v>9896.0067300000082</v>
          </cell>
          <cell r="S54">
            <v>11655.832349999997</v>
          </cell>
          <cell r="T54">
            <v>-29.639840000000049</v>
          </cell>
          <cell r="U54">
            <v>8.2308341617417824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2837.7462</v>
          </cell>
          <cell r="F55">
            <v>1335.1484500000001</v>
          </cell>
          <cell r="G55">
            <v>4172.8946500000002</v>
          </cell>
          <cell r="H55">
            <v>33.574199999999998</v>
          </cell>
          <cell r="I55">
            <v>84.521632682238149</v>
          </cell>
          <cell r="K55">
            <v>3141.6453200000001</v>
          </cell>
          <cell r="L55">
            <v>1354.6520800000001</v>
          </cell>
          <cell r="M55">
            <v>4496.2974000000004</v>
          </cell>
          <cell r="N55">
            <v>42.037439999999997</v>
          </cell>
          <cell r="O55">
            <v>74.734458615938564</v>
          </cell>
          <cell r="Q55">
            <v>-303.89912000000004</v>
          </cell>
          <cell r="R55">
            <v>-19.50362999999993</v>
          </cell>
          <cell r="S55">
            <v>-323.4027500000002</v>
          </cell>
          <cell r="T55">
            <v>-8.463239999999999</v>
          </cell>
          <cell r="U55">
            <v>9.7871740662995848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Invasive Radiology / Cardiovascular</v>
          </cell>
          <cell r="E56">
            <v>13138.206520000002</v>
          </cell>
          <cell r="F56">
            <v>5956.6967000000004</v>
          </cell>
          <cell r="G56">
            <v>19094.90322</v>
          </cell>
          <cell r="H56">
            <v>106.51931999999999</v>
          </cell>
          <cell r="I56">
            <v>123.34106639058531</v>
          </cell>
          <cell r="K56">
            <v>13996.162859999999</v>
          </cell>
          <cell r="L56">
            <v>6565.2448800000002</v>
          </cell>
          <cell r="M56">
            <v>20561.407739999999</v>
          </cell>
          <cell r="N56">
            <v>120.31077999999999</v>
          </cell>
          <cell r="O56">
            <v>116.33340636641205</v>
          </cell>
          <cell r="Q56">
            <v>-857.956339999997</v>
          </cell>
          <cell r="R56">
            <v>-608.54817999999977</v>
          </cell>
          <cell r="S56">
            <v>-1466.5045199999986</v>
          </cell>
          <cell r="T56">
            <v>-13.791460000000001</v>
          </cell>
          <cell r="U56">
            <v>7.0076600241732621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23250.050040000002</v>
          </cell>
          <cell r="F57">
            <v>5285.8938000000007</v>
          </cell>
          <cell r="G57">
            <v>28535.943840000004</v>
          </cell>
          <cell r="H57">
            <v>234.75013999999999</v>
          </cell>
          <cell r="I57">
            <v>99.041687642870002</v>
          </cell>
          <cell r="K57">
            <v>22545.808259999998</v>
          </cell>
          <cell r="L57">
            <v>3162.2590399999999</v>
          </cell>
          <cell r="M57">
            <v>25708.067299999999</v>
          </cell>
          <cell r="N57">
            <v>252.12244000000001</v>
          </cell>
          <cell r="O57">
            <v>89.424044365110845</v>
          </cell>
          <cell r="Q57">
            <v>704.24178000000393</v>
          </cell>
          <cell r="R57">
            <v>2123.6347600000008</v>
          </cell>
          <cell r="S57">
            <v>2827.8765400000048</v>
          </cell>
          <cell r="T57">
            <v>-17.372300000000024</v>
          </cell>
          <cell r="U57">
            <v>9.6176432777591572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6718.1539199999997</v>
          </cell>
          <cell r="F58">
            <v>8058.9627499999997</v>
          </cell>
          <cell r="G58">
            <v>14777.116669999999</v>
          </cell>
          <cell r="H58">
            <v>53.035220000000002</v>
          </cell>
          <cell r="I58">
            <v>126.67344304407523</v>
          </cell>
          <cell r="K58">
            <v>6232.4184999999998</v>
          </cell>
          <cell r="L58">
            <v>7944.2237599999999</v>
          </cell>
          <cell r="M58">
            <v>14176.642260000001</v>
          </cell>
          <cell r="N58">
            <v>58.469699999999996</v>
          </cell>
          <cell r="O58">
            <v>106.59227770965133</v>
          </cell>
          <cell r="Q58">
            <v>485.73541999999998</v>
          </cell>
          <cell r="R58">
            <v>114.73898999999983</v>
          </cell>
          <cell r="S58">
            <v>600.4744099999989</v>
          </cell>
          <cell r="T58">
            <v>-5.4344799999999935</v>
          </cell>
          <cell r="U58">
            <v>20.081165334423901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6207.8725999999997</v>
          </cell>
          <cell r="F59">
            <v>8240.8921499999997</v>
          </cell>
          <cell r="G59">
            <v>14448.764749999998</v>
          </cell>
          <cell r="H59">
            <v>55.554099999999998</v>
          </cell>
          <cell r="I59">
            <v>111.74463450942415</v>
          </cell>
          <cell r="K59">
            <v>6544.98794</v>
          </cell>
          <cell r="L59">
            <v>7585.9350400000003</v>
          </cell>
          <cell r="M59">
            <v>14130.922979999999</v>
          </cell>
          <cell r="N59">
            <v>60.474879999999999</v>
          </cell>
          <cell r="O59">
            <v>108.2265552242518</v>
          </cell>
          <cell r="Q59">
            <v>-337.11534000000029</v>
          </cell>
          <cell r="R59">
            <v>654.95710999999937</v>
          </cell>
          <cell r="S59">
            <v>317.84176999999909</v>
          </cell>
          <cell r="T59">
            <v>-4.9207800000000006</v>
          </cell>
          <cell r="U59">
            <v>3.5180792851723481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2351.7440000000001</v>
          </cell>
          <cell r="F60">
            <v>8369.0068499999998</v>
          </cell>
          <cell r="G60">
            <v>10720.75085</v>
          </cell>
          <cell r="H60">
            <v>16.028500000000001</v>
          </cell>
          <cell r="I60">
            <v>146.72265027919019</v>
          </cell>
          <cell r="K60">
            <v>2418.2807899999998</v>
          </cell>
          <cell r="L60">
            <v>6198.7111199999999</v>
          </cell>
          <cell r="M60">
            <v>8616.9919100000006</v>
          </cell>
          <cell r="N60">
            <v>20.584960000000002</v>
          </cell>
          <cell r="O60">
            <v>117.47804173532519</v>
          </cell>
          <cell r="Q60">
            <v>-66.536789999999655</v>
          </cell>
          <cell r="R60">
            <v>2170.2957299999998</v>
          </cell>
          <cell r="S60">
            <v>2103.7589399999997</v>
          </cell>
          <cell r="T60">
            <v>-4.5564600000000013</v>
          </cell>
          <cell r="U60">
            <v>29.244608543864999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16035.063000000002</v>
          </cell>
          <cell r="F61">
            <v>6777.1716499999993</v>
          </cell>
          <cell r="G61">
            <v>22812.234650000002</v>
          </cell>
          <cell r="H61">
            <v>138.79949999999999</v>
          </cell>
          <cell r="I61">
            <v>115.52680665276173</v>
          </cell>
          <cell r="K61">
            <v>14947.729220000001</v>
          </cell>
          <cell r="L61">
            <v>4530.3449599999994</v>
          </cell>
          <cell r="M61">
            <v>19478.07418</v>
          </cell>
          <cell r="N61">
            <v>147.30742000000001</v>
          </cell>
          <cell r="O61">
            <v>101.47302301540547</v>
          </cell>
          <cell r="Q61">
            <v>1087.3337800000008</v>
          </cell>
          <cell r="R61">
            <v>2246.8266899999999</v>
          </cell>
          <cell r="S61">
            <v>3334.1604700000025</v>
          </cell>
          <cell r="T61">
            <v>-8.5079200000000128</v>
          </cell>
          <cell r="U61">
            <v>14.053783637356261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422.47115999999994</v>
          </cell>
          <cell r="F62">
            <v>613.54555000000005</v>
          </cell>
          <cell r="G62">
            <v>1036.0167099999999</v>
          </cell>
          <cell r="H62">
            <v>4.0805600000000002</v>
          </cell>
          <cell r="I62">
            <v>103.53264257846961</v>
          </cell>
          <cell r="K62">
            <v>367.81863000000004</v>
          </cell>
          <cell r="L62">
            <v>609.44928000000004</v>
          </cell>
          <cell r="M62">
            <v>977.26791000000003</v>
          </cell>
          <cell r="N62">
            <v>4.0941599999999996</v>
          </cell>
          <cell r="O62">
            <v>89.839827950055707</v>
          </cell>
          <cell r="Q62">
            <v>54.652529999999899</v>
          </cell>
          <cell r="R62">
            <v>4.0962700000000041</v>
          </cell>
          <cell r="S62">
            <v>58.748799999999846</v>
          </cell>
          <cell r="T62">
            <v>-1.359999999999939E-2</v>
          </cell>
          <cell r="U62">
            <v>13.692814628413899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3403.4844399999997</v>
          </cell>
          <cell r="F63">
            <v>3011.7557000000002</v>
          </cell>
          <cell r="G63">
            <v>6415.2401399999999</v>
          </cell>
          <cell r="H63">
            <v>29.855039999999999</v>
          </cell>
          <cell r="I63">
            <v>114.00033093239868</v>
          </cell>
          <cell r="K63">
            <v>3000.9286899999997</v>
          </cell>
          <cell r="L63">
            <v>3010.6787999999997</v>
          </cell>
          <cell r="M63">
            <v>6011.6074899999994</v>
          </cell>
          <cell r="N63">
            <v>28.551819999999999</v>
          </cell>
          <cell r="O63">
            <v>105.10463746269063</v>
          </cell>
          <cell r="Q63">
            <v>402.55574999999999</v>
          </cell>
          <cell r="R63">
            <v>1.076900000000478</v>
          </cell>
          <cell r="S63">
            <v>403.63265000000047</v>
          </cell>
          <cell r="T63">
            <v>1.3032199999999996</v>
          </cell>
          <cell r="U63">
            <v>8.8956934697080499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8202.1535600000007</v>
          </cell>
          <cell r="F64">
            <v>848.77494999999999</v>
          </cell>
          <cell r="G64">
            <v>9050.9285100000016</v>
          </cell>
          <cell r="H64">
            <v>73.01746</v>
          </cell>
          <cell r="I64">
            <v>112.33140073620748</v>
          </cell>
          <cell r="K64">
            <v>8390.1769399999994</v>
          </cell>
          <cell r="L64">
            <v>1271.96336</v>
          </cell>
          <cell r="M64">
            <v>9662.1402999999991</v>
          </cell>
          <cell r="N64">
            <v>75.742980000000003</v>
          </cell>
          <cell r="O64">
            <v>110.77167732243964</v>
          </cell>
          <cell r="Q64">
            <v>-188.02337999999872</v>
          </cell>
          <cell r="R64">
            <v>-423.18840999999998</v>
          </cell>
          <cell r="S64">
            <v>-611.21178999999756</v>
          </cell>
          <cell r="T64">
            <v>-2.7255200000000031</v>
          </cell>
          <cell r="U64">
            <v>1.5597234137678413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5205.5702399999991</v>
          </cell>
          <cell r="F65">
            <v>377.35880000000003</v>
          </cell>
          <cell r="G65">
            <v>5582.9290399999991</v>
          </cell>
          <cell r="H65">
            <v>45.647840000000002</v>
          </cell>
          <cell r="I65">
            <v>114.03760265545968</v>
          </cell>
          <cell r="K65">
            <v>3913.79961</v>
          </cell>
          <cell r="L65">
            <v>73.749279999999999</v>
          </cell>
          <cell r="M65">
            <v>3987.54889</v>
          </cell>
          <cell r="N65">
            <v>51.513860000000001</v>
          </cell>
          <cell r="O65">
            <v>75.975661889829254</v>
          </cell>
          <cell r="Q65">
            <v>1291.7706299999991</v>
          </cell>
          <cell r="R65">
            <v>303.60952000000003</v>
          </cell>
          <cell r="S65">
            <v>1595.380149999999</v>
          </cell>
          <cell r="T65">
            <v>-5.8660199999999989</v>
          </cell>
          <cell r="U65">
            <v>38.061940765630425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1984.7498400000002</v>
          </cell>
          <cell r="F66">
            <v>2032.2087000000001</v>
          </cell>
          <cell r="G66">
            <v>4016.9585400000005</v>
          </cell>
          <cell r="H66">
            <v>17.777940000000001</v>
          </cell>
          <cell r="I66">
            <v>111.64115977441706</v>
          </cell>
          <cell r="K66">
            <v>1943.2566400000001</v>
          </cell>
          <cell r="L66">
            <v>2157.70136</v>
          </cell>
          <cell r="M66">
            <v>4100.9580000000005</v>
          </cell>
          <cell r="N66">
            <v>16.553720000000002</v>
          </cell>
          <cell r="O66">
            <v>117.39093327662906</v>
          </cell>
          <cell r="Q66">
            <v>41.493200000000115</v>
          </cell>
          <cell r="R66">
            <v>-125.49265999999989</v>
          </cell>
          <cell r="S66">
            <v>-83.999459999999999</v>
          </cell>
          <cell r="T66">
            <v>1.224219999999999</v>
          </cell>
          <cell r="U66">
            <v>-5.749773502211994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784.6</v>
          </cell>
          <cell r="G68">
            <v>784.6</v>
          </cell>
          <cell r="H68">
            <v>0</v>
          </cell>
          <cell r="I68">
            <v>0</v>
          </cell>
          <cell r="K68">
            <v>0</v>
          </cell>
          <cell r="L68">
            <v>730.4</v>
          </cell>
          <cell r="M68">
            <v>730.4</v>
          </cell>
          <cell r="N68">
            <v>0</v>
          </cell>
          <cell r="O68">
            <v>0</v>
          </cell>
          <cell r="Q68">
            <v>0</v>
          </cell>
          <cell r="R68">
            <v>54.200000000000045</v>
          </cell>
          <cell r="S68">
            <v>54.200000000000045</v>
          </cell>
          <cell r="T68">
            <v>0</v>
          </cell>
          <cell r="U68">
            <v>0</v>
          </cell>
          <cell r="Y68" t="str">
            <v>In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41.7</v>
          </cell>
          <cell r="F70">
            <v>4332.27495</v>
          </cell>
          <cell r="G70">
            <v>4373.9749499999998</v>
          </cell>
          <cell r="H70">
            <v>1</v>
          </cell>
          <cell r="I70">
            <v>41.7</v>
          </cell>
          <cell r="K70">
            <v>16.8691</v>
          </cell>
          <cell r="L70">
            <v>3461.5563200000001</v>
          </cell>
          <cell r="M70">
            <v>3478.42542</v>
          </cell>
          <cell r="N70">
            <v>1</v>
          </cell>
          <cell r="O70">
            <v>16.8691</v>
          </cell>
          <cell r="Q70">
            <v>24.830900000000003</v>
          </cell>
          <cell r="R70">
            <v>870.71862999999985</v>
          </cell>
          <cell r="S70">
            <v>895.54952999999978</v>
          </cell>
          <cell r="T70">
            <v>0</v>
          </cell>
          <cell r="U70">
            <v>24.830900000000003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3260.4574400000001</v>
          </cell>
          <cell r="F72">
            <v>14061.6168</v>
          </cell>
          <cell r="G72">
            <v>17322.074240000002</v>
          </cell>
          <cell r="H72">
            <v>26.575040000000001</v>
          </cell>
          <cell r="I72">
            <v>122.68871241586089</v>
          </cell>
          <cell r="K72">
            <v>3282.2273599999999</v>
          </cell>
          <cell r="L72">
            <v>12990.80392</v>
          </cell>
          <cell r="M72">
            <v>16273.031279999999</v>
          </cell>
          <cell r="N72">
            <v>30.055979999999998</v>
          </cell>
          <cell r="O72">
            <v>109.20380436771651</v>
          </cell>
          <cell r="Q72">
            <v>-21.769919999999729</v>
          </cell>
          <cell r="R72">
            <v>1070.8128799999995</v>
          </cell>
          <cell r="S72">
            <v>1049.0429600000025</v>
          </cell>
          <cell r="T72">
            <v>-3.4809399999999968</v>
          </cell>
          <cell r="U72">
            <v>13.484908048144376</v>
          </cell>
          <cell r="Y72" t="str">
            <v>In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8454.4066000000003</v>
          </cell>
          <cell r="F75">
            <v>5328.4511499999999</v>
          </cell>
          <cell r="G75">
            <v>13782.857749999999</v>
          </cell>
          <cell r="H75">
            <v>68.332599999999999</v>
          </cell>
          <cell r="I75">
            <v>123.72435118815909</v>
          </cell>
          <cell r="K75">
            <v>8888.7301899999984</v>
          </cell>
          <cell r="L75">
            <v>6123.6575999999995</v>
          </cell>
          <cell r="M75">
            <v>15012.387789999997</v>
          </cell>
          <cell r="N75">
            <v>75.971299999999999</v>
          </cell>
          <cell r="O75">
            <v>117.00115951681751</v>
          </cell>
          <cell r="Q75">
            <v>-434.32358999999815</v>
          </cell>
          <cell r="R75">
            <v>-795.20644999999968</v>
          </cell>
          <cell r="S75">
            <v>-1229.5300399999978</v>
          </cell>
          <cell r="T75">
            <v>-7.6387</v>
          </cell>
          <cell r="U75">
            <v>6.7231916713415814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5137.1646799999999</v>
          </cell>
          <cell r="F78">
            <v>1112.3687500000001</v>
          </cell>
          <cell r="G78">
            <v>6249.5334299999995</v>
          </cell>
          <cell r="H78">
            <v>41.874879999999997</v>
          </cell>
          <cell r="I78">
            <v>122.67891107986459</v>
          </cell>
          <cell r="K78">
            <v>4483.0606300000009</v>
          </cell>
          <cell r="L78">
            <v>731.37455999999997</v>
          </cell>
          <cell r="M78">
            <v>5214.4351900000011</v>
          </cell>
          <cell r="N78">
            <v>44.312719999999999</v>
          </cell>
          <cell r="O78">
            <v>101.16870799174596</v>
          </cell>
          <cell r="Q78">
            <v>654.10404999999901</v>
          </cell>
          <cell r="R78">
            <v>380.99419000000012</v>
          </cell>
          <cell r="S78">
            <v>1035.0982399999984</v>
          </cell>
          <cell r="T78">
            <v>-2.4378400000000013</v>
          </cell>
          <cell r="U78">
            <v>21.510203088118629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2476.6</v>
          </cell>
          <cell r="F79">
            <v>367.6</v>
          </cell>
          <cell r="G79">
            <v>2844.2</v>
          </cell>
          <cell r="H79">
            <v>25.6</v>
          </cell>
          <cell r="I79">
            <v>96.742187499999986</v>
          </cell>
          <cell r="K79">
            <v>2161.6976500000001</v>
          </cell>
          <cell r="L79">
            <v>247.16759999999999</v>
          </cell>
          <cell r="M79">
            <v>2408.8652499999998</v>
          </cell>
          <cell r="N79">
            <v>0.71349999999999991</v>
          </cell>
          <cell r="O79">
            <v>3029.7093903293626</v>
          </cell>
          <cell r="Q79">
            <v>314.90234999999984</v>
          </cell>
          <cell r="R79">
            <v>120.43240000000003</v>
          </cell>
          <cell r="S79">
            <v>435.33474999999999</v>
          </cell>
          <cell r="T79">
            <v>24.886500000000002</v>
          </cell>
          <cell r="U79">
            <v>-2932.9672028293626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9088.9349199999997</v>
          </cell>
          <cell r="F82">
            <v>2526.7822000000001</v>
          </cell>
          <cell r="G82">
            <v>11615.717119999999</v>
          </cell>
          <cell r="H82">
            <v>97.763719999999992</v>
          </cell>
          <cell r="I82">
            <v>92.968382545181385</v>
          </cell>
          <cell r="K82">
            <v>10129.995649999999</v>
          </cell>
          <cell r="L82">
            <v>2877.9013600000003</v>
          </cell>
          <cell r="M82">
            <v>13007.897009999999</v>
          </cell>
          <cell r="N82">
            <v>117.41086</v>
          </cell>
          <cell r="O82">
            <v>86.278182869966187</v>
          </cell>
          <cell r="Q82">
            <v>-1041.0607299999992</v>
          </cell>
          <cell r="R82">
            <v>-351.11916000000019</v>
          </cell>
          <cell r="S82">
            <v>-1392.1798899999994</v>
          </cell>
          <cell r="T82">
            <v>-19.647140000000007</v>
          </cell>
          <cell r="U82">
            <v>6.6901996752151973</v>
          </cell>
          <cell r="Y82" t="str">
            <v>In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166137.29999999999</v>
          </cell>
          <cell r="G100">
            <v>166137.29999999999</v>
          </cell>
          <cell r="H100">
            <v>0</v>
          </cell>
          <cell r="I100">
            <v>0</v>
          </cell>
          <cell r="K100">
            <v>0</v>
          </cell>
          <cell r="L100">
            <v>138652.6</v>
          </cell>
          <cell r="M100">
            <v>138652.6</v>
          </cell>
          <cell r="N100">
            <v>0</v>
          </cell>
          <cell r="O100">
            <v>0</v>
          </cell>
          <cell r="Q100">
            <v>0</v>
          </cell>
          <cell r="R100">
            <v>27484.699999999983</v>
          </cell>
          <cell r="S100">
            <v>27484.699999999983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152453.29999999999</v>
          </cell>
          <cell r="G101">
            <v>152453.29999999999</v>
          </cell>
          <cell r="H101">
            <v>0</v>
          </cell>
          <cell r="I101">
            <v>0</v>
          </cell>
          <cell r="K101">
            <v>0</v>
          </cell>
          <cell r="L101">
            <v>136158.9</v>
          </cell>
          <cell r="M101">
            <v>136158.9</v>
          </cell>
          <cell r="N101">
            <v>0</v>
          </cell>
          <cell r="O101">
            <v>0</v>
          </cell>
          <cell r="Q101">
            <v>0</v>
          </cell>
          <cell r="R101">
            <v>16294.399999999994</v>
          </cell>
          <cell r="S101">
            <v>16294.399999999994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77.296039999999991</v>
          </cell>
          <cell r="F102">
            <v>31421.07605</v>
          </cell>
          <cell r="G102">
            <v>31498.372090000001</v>
          </cell>
          <cell r="H102">
            <v>0.8251400000000001</v>
          </cell>
          <cell r="I102">
            <v>93.676273117289171</v>
          </cell>
          <cell r="K102">
            <v>0</v>
          </cell>
          <cell r="L102">
            <v>30372.2556</v>
          </cell>
          <cell r="M102">
            <v>30372.2556</v>
          </cell>
          <cell r="N102">
            <v>0</v>
          </cell>
          <cell r="O102">
            <v>0</v>
          </cell>
          <cell r="Q102">
            <v>77.296039999999991</v>
          </cell>
          <cell r="R102">
            <v>1048.8204499999993</v>
          </cell>
          <cell r="S102">
            <v>1126.1164900000003</v>
          </cell>
          <cell r="T102">
            <v>0.8251400000000001</v>
          </cell>
          <cell r="U102">
            <v>93.676273117289171</v>
          </cell>
          <cell r="Y102" t="str">
            <v>In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3.0448099999994156</v>
          </cell>
          <cell r="L106">
            <v>0</v>
          </cell>
          <cell r="M106">
            <v>3.0448099999994156</v>
          </cell>
          <cell r="N106">
            <v>2.8540000000020882E-2</v>
          </cell>
          <cell r="O106">
            <v>106.68570427460364</v>
          </cell>
          <cell r="Q106">
            <v>-3.0448099999994156</v>
          </cell>
          <cell r="R106">
            <v>0</v>
          </cell>
          <cell r="S106">
            <v>-3.0448099999994156</v>
          </cell>
          <cell r="T106">
            <v>-2.8540000000020882E-2</v>
          </cell>
          <cell r="U106">
            <v>-106.68570427460364</v>
          </cell>
          <cell r="Y106" t="str">
            <v>In</v>
          </cell>
        </row>
        <row r="107">
          <cell r="A107" t="str">
            <v>E1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E5</v>
          </cell>
          <cell r="B111" t="str">
            <v>REO</v>
          </cell>
          <cell r="C111" t="str">
            <v>Retail Operations</v>
          </cell>
          <cell r="E111">
            <v>2181.1</v>
          </cell>
          <cell r="F111">
            <v>200504.6</v>
          </cell>
          <cell r="G111">
            <v>202685.7</v>
          </cell>
          <cell r="H111">
            <v>18.5</v>
          </cell>
          <cell r="I111">
            <v>117.89729729729729</v>
          </cell>
          <cell r="K111">
            <v>1384.9938999999999</v>
          </cell>
          <cell r="L111">
            <v>104557.5</v>
          </cell>
          <cell r="M111">
            <v>105942.4939</v>
          </cell>
          <cell r="N111">
            <v>11.2</v>
          </cell>
          <cell r="O111">
            <v>123.66016964285714</v>
          </cell>
          <cell r="Q111">
            <v>796.10609999999997</v>
          </cell>
          <cell r="R111">
            <v>95947.1</v>
          </cell>
          <cell r="S111">
            <v>96743.20610000001</v>
          </cell>
          <cell r="T111">
            <v>7.3000000000000007</v>
          </cell>
          <cell r="U111">
            <v>-5.7628723455598561</v>
          </cell>
          <cell r="Y111" t="str">
            <v>In</v>
          </cell>
        </row>
        <row r="112">
          <cell r="A112" t="str">
            <v>E6</v>
          </cell>
          <cell r="B112" t="str">
            <v>PTE</v>
          </cell>
          <cell r="C112" t="str">
            <v>Patients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E7</v>
          </cell>
          <cell r="B113" t="str">
            <v>CAF</v>
          </cell>
          <cell r="C113" t="str">
            <v>Cafeteria</v>
          </cell>
          <cell r="E113">
            <v>2161</v>
          </cell>
          <cell r="F113">
            <v>7175.9</v>
          </cell>
          <cell r="G113">
            <v>9336.9</v>
          </cell>
          <cell r="H113">
            <v>44.099999999999994</v>
          </cell>
          <cell r="I113">
            <v>49.002267573696152</v>
          </cell>
          <cell r="K113">
            <v>1854.6</v>
          </cell>
          <cell r="L113">
            <v>7556.6</v>
          </cell>
          <cell r="M113">
            <v>9411.2000000000007</v>
          </cell>
          <cell r="N113">
            <v>48.900000000000006</v>
          </cell>
          <cell r="O113">
            <v>37.926380368098151</v>
          </cell>
          <cell r="Q113">
            <v>306.40000000000009</v>
          </cell>
          <cell r="R113">
            <v>-380.70000000000073</v>
          </cell>
          <cell r="S113">
            <v>-74.300000000001091</v>
          </cell>
          <cell r="T113">
            <v>-4.8000000000000114</v>
          </cell>
          <cell r="U113">
            <v>11.075887205598001</v>
          </cell>
          <cell r="Y113" t="str">
            <v>In</v>
          </cell>
        </row>
        <row r="114">
          <cell r="A114" t="str">
            <v>E8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F1</v>
          </cell>
          <cell r="B116" t="str">
            <v>REG</v>
          </cell>
          <cell r="C116" t="str">
            <v>Research</v>
          </cell>
          <cell r="E116">
            <v>585.6</v>
          </cell>
          <cell r="F116">
            <v>418.5</v>
          </cell>
          <cell r="G116">
            <v>1004.1</v>
          </cell>
          <cell r="H116">
            <v>3.2</v>
          </cell>
          <cell r="I116">
            <v>183</v>
          </cell>
          <cell r="K116">
            <v>470.17492999999996</v>
          </cell>
          <cell r="L116">
            <v>419.2</v>
          </cell>
          <cell r="M116">
            <v>889.37492999999995</v>
          </cell>
          <cell r="N116">
            <v>3.4000000000000004</v>
          </cell>
          <cell r="O116">
            <v>138.28674411764703</v>
          </cell>
          <cell r="Q116">
            <v>115.42507000000006</v>
          </cell>
          <cell r="R116">
            <v>-0.69999999999998863</v>
          </cell>
          <cell r="S116">
            <v>114.72507000000007</v>
          </cell>
          <cell r="T116">
            <v>-0.20000000000000018</v>
          </cell>
          <cell r="U116">
            <v>44.713255882352968</v>
          </cell>
          <cell r="Y116" t="str">
            <v>In</v>
          </cell>
        </row>
        <row r="117">
          <cell r="A117" t="str">
            <v>F2</v>
          </cell>
          <cell r="B117" t="str">
            <v>RNS</v>
          </cell>
          <cell r="C117" t="str">
            <v>Nursing Education</v>
          </cell>
          <cell r="E117">
            <v>3336.9</v>
          </cell>
          <cell r="F117">
            <v>419.2</v>
          </cell>
          <cell r="G117">
            <v>3756.1</v>
          </cell>
          <cell r="H117">
            <v>42.3</v>
          </cell>
          <cell r="I117">
            <v>78.886524822695037</v>
          </cell>
          <cell r="K117">
            <v>2970.2627299999999</v>
          </cell>
          <cell r="L117">
            <v>444.2</v>
          </cell>
          <cell r="M117">
            <v>3414.4627299999997</v>
          </cell>
          <cell r="N117">
            <v>25.799999999999997</v>
          </cell>
          <cell r="O117">
            <v>115.12646240310079</v>
          </cell>
          <cell r="Q117">
            <v>366.63727000000017</v>
          </cell>
          <cell r="R117">
            <v>-25</v>
          </cell>
          <cell r="S117">
            <v>341.63727000000017</v>
          </cell>
          <cell r="T117">
            <v>16.5</v>
          </cell>
          <cell r="U117">
            <v>-36.239937580405751</v>
          </cell>
          <cell r="Y117" t="str">
            <v>In</v>
          </cell>
        </row>
        <row r="118">
          <cell r="A118" t="str">
            <v>F3</v>
          </cell>
          <cell r="B118" t="str">
            <v>OHE</v>
          </cell>
          <cell r="C118" t="str">
            <v>Other Health Profession Education</v>
          </cell>
          <cell r="E118">
            <v>3821.9</v>
          </cell>
          <cell r="F118">
            <v>1039.5999999999999</v>
          </cell>
          <cell r="G118">
            <v>4861.5</v>
          </cell>
          <cell r="H118">
            <v>58</v>
          </cell>
          <cell r="I118">
            <v>65.894827586206901</v>
          </cell>
          <cell r="K118">
            <v>3161.6911700000001</v>
          </cell>
          <cell r="L118">
            <v>747.3</v>
          </cell>
          <cell r="M118">
            <v>3908.9911700000002</v>
          </cell>
          <cell r="N118">
            <v>37.5</v>
          </cell>
          <cell r="O118">
            <v>84.311764533333331</v>
          </cell>
          <cell r="Q118">
            <v>660.20883000000003</v>
          </cell>
          <cell r="R118">
            <v>292.29999999999995</v>
          </cell>
          <cell r="S118">
            <v>952.50882999999976</v>
          </cell>
          <cell r="T118">
            <v>20.5</v>
          </cell>
          <cell r="U118">
            <v>-18.41693694712643</v>
          </cell>
          <cell r="Y118" t="str">
            <v>In</v>
          </cell>
        </row>
        <row r="119">
          <cell r="A119" t="str">
            <v>F4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3.7999999985913746E-2</v>
          </cell>
          <cell r="F122">
            <v>0</v>
          </cell>
          <cell r="G122">
            <v>3.7999999985913746E-2</v>
          </cell>
          <cell r="H122">
            <v>0</v>
          </cell>
          <cell r="I122">
            <v>0</v>
          </cell>
          <cell r="K122">
            <v>-2.4999999986903276E-2</v>
          </cell>
          <cell r="L122">
            <v>0</v>
          </cell>
          <cell r="M122">
            <v>-2.4999999986903276E-2</v>
          </cell>
          <cell r="N122">
            <v>0</v>
          </cell>
          <cell r="O122">
            <v>0</v>
          </cell>
          <cell r="Q122">
            <v>6.2999999972817022E-2</v>
          </cell>
          <cell r="R122">
            <v>0</v>
          </cell>
          <cell r="S122">
            <v>6.2999999972817022E-2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39020.1</v>
          </cell>
          <cell r="F124">
            <v>0</v>
          </cell>
          <cell r="G124">
            <v>39020.1</v>
          </cell>
          <cell r="H124">
            <v>275.28000000000003</v>
          </cell>
          <cell r="I124">
            <v>141.74694856146468</v>
          </cell>
          <cell r="K124">
            <v>31765.037659999998</v>
          </cell>
          <cell r="L124">
            <v>0</v>
          </cell>
          <cell r="M124">
            <v>31765.037659999998</v>
          </cell>
          <cell r="N124">
            <v>231.56199999999998</v>
          </cell>
          <cell r="O124">
            <v>137.17724695761825</v>
          </cell>
          <cell r="Q124">
            <v>7255.0623400000004</v>
          </cell>
          <cell r="R124">
            <v>0</v>
          </cell>
          <cell r="S124">
            <v>7255.0623400000004</v>
          </cell>
          <cell r="T124">
            <v>43.718000000000046</v>
          </cell>
          <cell r="U124">
            <v>4.5697016038464255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52319.848000000005</v>
          </cell>
          <cell r="F125">
            <v>45433.8</v>
          </cell>
          <cell r="G125">
            <v>97753.648000000016</v>
          </cell>
          <cell r="H125">
            <v>898.99</v>
          </cell>
          <cell r="I125">
            <v>58.198476067586967</v>
          </cell>
          <cell r="K125">
            <v>53011.881530000006</v>
          </cell>
          <cell r="L125">
            <v>40414.800000000003</v>
          </cell>
          <cell r="M125">
            <v>93426.681530000002</v>
          </cell>
          <cell r="N125">
            <v>873.71</v>
          </cell>
          <cell r="O125">
            <v>60.674458950910491</v>
          </cell>
          <cell r="Q125">
            <v>-692.03353000000061</v>
          </cell>
          <cell r="R125">
            <v>5019</v>
          </cell>
          <cell r="S125">
            <v>4326.9664700000139</v>
          </cell>
          <cell r="T125">
            <v>25.279999999999973</v>
          </cell>
          <cell r="U125">
            <v>-2.4759828833235247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10689.3</v>
          </cell>
          <cell r="G126">
            <v>10689.3</v>
          </cell>
          <cell r="H126">
            <v>174.67</v>
          </cell>
          <cell r="I126">
            <v>0</v>
          </cell>
          <cell r="K126">
            <v>120.23689000000002</v>
          </cell>
          <cell r="L126">
            <v>10208.799999999999</v>
          </cell>
          <cell r="M126">
            <v>10329.036889999999</v>
          </cell>
          <cell r="N126">
            <v>179.7</v>
          </cell>
          <cell r="O126">
            <v>0.66909788536449655</v>
          </cell>
          <cell r="Q126">
            <v>-120.23689000000002</v>
          </cell>
          <cell r="R126">
            <v>480.5</v>
          </cell>
          <cell r="S126">
            <v>360.26310999999987</v>
          </cell>
          <cell r="T126">
            <v>-5.0300000000000011</v>
          </cell>
          <cell r="U126">
            <v>-0.66909788536449655</v>
          </cell>
          <cell r="Y126" t="str">
            <v>In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12968.5</v>
          </cell>
          <cell r="G127">
            <v>12968.5</v>
          </cell>
          <cell r="H127">
            <v>0</v>
          </cell>
          <cell r="I127">
            <v>0</v>
          </cell>
          <cell r="K127">
            <v>0</v>
          </cell>
          <cell r="L127">
            <v>8482.2999999999993</v>
          </cell>
          <cell r="M127">
            <v>8482.2999999999993</v>
          </cell>
          <cell r="N127">
            <v>0</v>
          </cell>
          <cell r="O127">
            <v>0</v>
          </cell>
          <cell r="Q127">
            <v>0</v>
          </cell>
          <cell r="R127">
            <v>4486.2000000000007</v>
          </cell>
          <cell r="S127">
            <v>4486.2000000000007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2046.9</v>
          </cell>
          <cell r="G128">
            <v>2046.9</v>
          </cell>
          <cell r="H128">
            <v>0</v>
          </cell>
          <cell r="I128">
            <v>0</v>
          </cell>
          <cell r="K128">
            <v>0</v>
          </cell>
          <cell r="L128">
            <v>1876.5</v>
          </cell>
          <cell r="M128">
            <v>1876.5</v>
          </cell>
          <cell r="N128">
            <v>0</v>
          </cell>
          <cell r="O128">
            <v>0</v>
          </cell>
          <cell r="Q128">
            <v>0</v>
          </cell>
          <cell r="R128">
            <v>170.40000000000009</v>
          </cell>
          <cell r="S128">
            <v>170.40000000000009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16579.165000000001</v>
          </cell>
          <cell r="F129">
            <v>1851.8</v>
          </cell>
          <cell r="G129">
            <v>18430.965</v>
          </cell>
          <cell r="H129">
            <v>102.3</v>
          </cell>
          <cell r="I129">
            <v>162.06417399804499</v>
          </cell>
          <cell r="K129">
            <v>11195.097</v>
          </cell>
          <cell r="L129">
            <v>1634.1</v>
          </cell>
          <cell r="M129">
            <v>12829.197</v>
          </cell>
          <cell r="N129">
            <v>86.2</v>
          </cell>
          <cell r="O129">
            <v>129.87351508120648</v>
          </cell>
          <cell r="Q129">
            <v>5384.0680000000011</v>
          </cell>
          <cell r="R129">
            <v>217.70000000000005</v>
          </cell>
          <cell r="S129">
            <v>5601.768</v>
          </cell>
          <cell r="T129">
            <v>16.099999999999994</v>
          </cell>
          <cell r="U129">
            <v>32.190658916838515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123036.6</v>
          </cell>
          <cell r="G130">
            <v>123036.6</v>
          </cell>
          <cell r="H130">
            <v>0</v>
          </cell>
          <cell r="I130">
            <v>0</v>
          </cell>
          <cell r="K130">
            <v>0</v>
          </cell>
          <cell r="L130">
            <v>137378.1</v>
          </cell>
          <cell r="M130">
            <v>137378.1</v>
          </cell>
          <cell r="N130">
            <v>0</v>
          </cell>
          <cell r="O130">
            <v>0</v>
          </cell>
          <cell r="Q130">
            <v>0</v>
          </cell>
          <cell r="R130">
            <v>-14341.5</v>
          </cell>
          <cell r="S130">
            <v>-14341.5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12238</v>
          </cell>
          <cell r="G131">
            <v>12238</v>
          </cell>
          <cell r="H131">
            <v>0</v>
          </cell>
          <cell r="I131">
            <v>0</v>
          </cell>
          <cell r="K131">
            <v>0</v>
          </cell>
          <cell r="L131">
            <v>12189.2</v>
          </cell>
          <cell r="M131">
            <v>12189.2</v>
          </cell>
          <cell r="N131">
            <v>0</v>
          </cell>
          <cell r="O131">
            <v>0</v>
          </cell>
          <cell r="Q131">
            <v>0</v>
          </cell>
          <cell r="R131">
            <v>48.799999999999272</v>
          </cell>
          <cell r="S131">
            <v>48.799999999999272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439.9</v>
          </cell>
          <cell r="M132">
            <v>439.9</v>
          </cell>
          <cell r="N132">
            <v>0</v>
          </cell>
          <cell r="O132">
            <v>0</v>
          </cell>
          <cell r="Q132">
            <v>0</v>
          </cell>
          <cell r="R132">
            <v>-439.9</v>
          </cell>
          <cell r="S132">
            <v>-439.9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18314.400000000001</v>
          </cell>
          <cell r="G134">
            <v>18314.400000000001</v>
          </cell>
          <cell r="H134">
            <v>0</v>
          </cell>
          <cell r="I134">
            <v>0</v>
          </cell>
          <cell r="K134">
            <v>0</v>
          </cell>
          <cell r="L134">
            <v>51503.7</v>
          </cell>
          <cell r="M134">
            <v>51503.7</v>
          </cell>
          <cell r="N134">
            <v>0</v>
          </cell>
          <cell r="O134">
            <v>0</v>
          </cell>
          <cell r="Q134">
            <v>0</v>
          </cell>
          <cell r="R134">
            <v>-33189.299999999996</v>
          </cell>
          <cell r="S134">
            <v>-33189.299999999996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UR1</v>
          </cell>
          <cell r="B135" t="str">
            <v>FSC1</v>
          </cell>
          <cell r="C135" t="str">
            <v>Freestanding Clinic Services</v>
          </cell>
          <cell r="E135">
            <v>1061.5</v>
          </cell>
          <cell r="F135">
            <v>1381.2</v>
          </cell>
          <cell r="G135">
            <v>2442.6999999999998</v>
          </cell>
          <cell r="H135">
            <v>12.5</v>
          </cell>
          <cell r="I135">
            <v>84.92</v>
          </cell>
          <cell r="K135">
            <v>3574.6680200000001</v>
          </cell>
          <cell r="L135">
            <v>2084</v>
          </cell>
          <cell r="M135">
            <v>5658.6680200000001</v>
          </cell>
          <cell r="N135">
            <v>55.4</v>
          </cell>
          <cell r="O135">
            <v>64.524693501805061</v>
          </cell>
          <cell r="Q135">
            <v>-2513.1680200000001</v>
          </cell>
          <cell r="R135">
            <v>-702.8</v>
          </cell>
          <cell r="S135">
            <v>-3215.9680200000003</v>
          </cell>
          <cell r="T135">
            <v>-42.9</v>
          </cell>
          <cell r="U135">
            <v>20.395306498194941</v>
          </cell>
          <cell r="Y135" t="str">
            <v>In</v>
          </cell>
        </row>
        <row r="136">
          <cell r="A136" t="str">
            <v>UR2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UR3</v>
          </cell>
          <cell r="B137" t="str">
            <v>ORD</v>
          </cell>
          <cell r="C137" t="str">
            <v>Outpatient Renal Dialysis</v>
          </cell>
          <cell r="E137">
            <v>425.5</v>
          </cell>
          <cell r="F137">
            <v>503.6</v>
          </cell>
          <cell r="G137">
            <v>929.1</v>
          </cell>
          <cell r="H137">
            <v>3</v>
          </cell>
          <cell r="I137">
            <v>141.83333333333334</v>
          </cell>
          <cell r="K137">
            <v>483.94329999999997</v>
          </cell>
          <cell r="L137">
            <v>818.9</v>
          </cell>
          <cell r="M137">
            <v>1302.8433</v>
          </cell>
          <cell r="N137">
            <v>4.0999999999999996</v>
          </cell>
          <cell r="O137">
            <v>118.03495121951219</v>
          </cell>
          <cell r="Q137">
            <v>-58.443299999999965</v>
          </cell>
          <cell r="R137">
            <v>-315.29999999999995</v>
          </cell>
          <cell r="S137">
            <v>-373.74329999999998</v>
          </cell>
          <cell r="T137">
            <v>-1.0999999999999996</v>
          </cell>
          <cell r="U137">
            <v>23.798382113821148</v>
          </cell>
          <cell r="Y137" t="str">
            <v>In</v>
          </cell>
        </row>
        <row r="138">
          <cell r="A138" t="str">
            <v>UR4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UR5</v>
          </cell>
          <cell r="B139" t="str">
            <v>ULB</v>
          </cell>
          <cell r="C139" t="str">
            <v>Laboratory Non-Patient</v>
          </cell>
          <cell r="E139">
            <v>8870</v>
          </cell>
          <cell r="F139">
            <v>15512.8</v>
          </cell>
          <cell r="G139">
            <v>24382.799999999999</v>
          </cell>
          <cell r="H139">
            <v>173.6</v>
          </cell>
          <cell r="I139">
            <v>51.094470046082954</v>
          </cell>
          <cell r="K139">
            <v>9328.8446499999991</v>
          </cell>
          <cell r="L139">
            <v>14795.3</v>
          </cell>
          <cell r="M139">
            <v>24124.144649999998</v>
          </cell>
          <cell r="N139">
            <v>196.60000000000002</v>
          </cell>
          <cell r="O139">
            <v>47.450888351983714</v>
          </cell>
          <cell r="Q139">
            <v>-458.84464999999909</v>
          </cell>
          <cell r="R139">
            <v>717.5</v>
          </cell>
          <cell r="S139">
            <v>258.65535000000091</v>
          </cell>
          <cell r="T139">
            <v>-23.000000000000028</v>
          </cell>
          <cell r="U139">
            <v>3.6435816940992396</v>
          </cell>
          <cell r="Y139" t="str">
            <v>In</v>
          </cell>
        </row>
        <row r="140">
          <cell r="A140" t="str">
            <v>UR6</v>
          </cell>
          <cell r="B140" t="str">
            <v>UPB</v>
          </cell>
          <cell r="C140" t="str">
            <v>Physicians Part B Services</v>
          </cell>
          <cell r="E140">
            <v>0</v>
          </cell>
          <cell r="F140">
            <v>11597.1</v>
          </cell>
          <cell r="G140">
            <v>11597.1</v>
          </cell>
          <cell r="H140">
            <v>0</v>
          </cell>
          <cell r="I140">
            <v>0</v>
          </cell>
          <cell r="K140">
            <v>0</v>
          </cell>
          <cell r="L140">
            <v>10970.7</v>
          </cell>
          <cell r="M140">
            <v>10970.7</v>
          </cell>
          <cell r="N140">
            <v>0</v>
          </cell>
          <cell r="O140">
            <v>0</v>
          </cell>
          <cell r="Q140">
            <v>0</v>
          </cell>
          <cell r="R140">
            <v>626.39999999999964</v>
          </cell>
          <cell r="S140">
            <v>626.39999999999964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UR7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UR9</v>
          </cell>
          <cell r="B143" t="str">
            <v>TBA2</v>
          </cell>
          <cell r="C143" t="str">
            <v>TBD</v>
          </cell>
          <cell r="E143">
            <v>597.20000000000005</v>
          </cell>
          <cell r="F143">
            <v>2197.4</v>
          </cell>
          <cell r="G143">
            <v>2794.6000000000004</v>
          </cell>
          <cell r="H143">
            <v>11.299999999999999</v>
          </cell>
          <cell r="I143">
            <v>52.849557522123902</v>
          </cell>
          <cell r="K143">
            <v>1613.4048400000001</v>
          </cell>
          <cell r="L143">
            <v>1841.7</v>
          </cell>
          <cell r="M143">
            <v>3455.10484</v>
          </cell>
          <cell r="N143">
            <v>15.7</v>
          </cell>
          <cell r="O143">
            <v>102.76463949044587</v>
          </cell>
          <cell r="Q143">
            <v>-1016.2048400000001</v>
          </cell>
          <cell r="R143">
            <v>355.70000000000005</v>
          </cell>
          <cell r="S143">
            <v>-660.5048399999996</v>
          </cell>
          <cell r="T143">
            <v>-4.4000000000000004</v>
          </cell>
          <cell r="U143">
            <v>-49.915081968321971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TBD</v>
          </cell>
          <cell r="E144">
            <v>3511.8</v>
          </cell>
          <cell r="F144">
            <v>1051.3</v>
          </cell>
          <cell r="G144">
            <v>4563.1000000000004</v>
          </cell>
          <cell r="H144">
            <v>35</v>
          </cell>
          <cell r="I144">
            <v>100.33714285714287</v>
          </cell>
          <cell r="K144">
            <v>1677.2804999999998</v>
          </cell>
          <cell r="L144">
            <v>522.29999999999995</v>
          </cell>
          <cell r="M144">
            <v>2199.5805</v>
          </cell>
          <cell r="N144">
            <v>19.399999999999999</v>
          </cell>
          <cell r="O144">
            <v>86.457757731958765</v>
          </cell>
          <cell r="Q144">
            <v>1834.5195000000003</v>
          </cell>
          <cell r="R144">
            <v>529</v>
          </cell>
          <cell r="S144">
            <v>2363.5195000000003</v>
          </cell>
          <cell r="T144">
            <v>15.600000000000001</v>
          </cell>
          <cell r="U144">
            <v>13.879385125184101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TBD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TBA5</v>
          </cell>
          <cell r="C146" t="str">
            <v>TBD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TBA6</v>
          </cell>
          <cell r="C147" t="str">
            <v>TBD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10">
          <cell r="A10" t="str">
            <v>C1</v>
          </cell>
          <cell r="B10" t="str">
            <v>DTY</v>
          </cell>
          <cell r="C10" t="str">
            <v>Dietary Services</v>
          </cell>
          <cell r="D10" t="str">
            <v>C1</v>
          </cell>
          <cell r="F10">
            <v>11856.849559999999</v>
          </cell>
          <cell r="G10">
            <v>8119.4141</v>
          </cell>
          <cell r="H10">
            <v>19976.263659999997</v>
          </cell>
          <cell r="I10">
            <v>226.69445999999999</v>
          </cell>
          <cell r="J10">
            <v>52.303217114348534</v>
          </cell>
          <cell r="L10">
            <v>10276.959279999999</v>
          </cell>
          <cell r="M10">
            <v>5827.0730400000002</v>
          </cell>
          <cell r="N10">
            <v>16104.032319999998</v>
          </cell>
          <cell r="O10">
            <v>229.38165999999998</v>
          </cell>
          <cell r="P10">
            <v>44.8028812765589</v>
          </cell>
          <cell r="R10">
            <v>1579.8902799999996</v>
          </cell>
          <cell r="S10">
            <v>2292.3410599999997</v>
          </cell>
          <cell r="T10">
            <v>3872.2313399999985</v>
          </cell>
          <cell r="U10">
            <v>-2.68719999999999</v>
          </cell>
          <cell r="V10">
            <v>7.5003358377896348</v>
          </cell>
          <cell r="Z10" t="str">
            <v>In</v>
          </cell>
        </row>
        <row r="11">
          <cell r="A11" t="str">
            <v>C2</v>
          </cell>
          <cell r="B11" t="str">
            <v>LL</v>
          </cell>
          <cell r="C11" t="str">
            <v>Laundry &amp; Linen</v>
          </cell>
          <cell r="D11" t="str">
            <v>C2</v>
          </cell>
          <cell r="F11">
            <v>1337.5405999999998</v>
          </cell>
          <cell r="G11">
            <v>3408.3145000000004</v>
          </cell>
          <cell r="H11">
            <v>4745.8551000000007</v>
          </cell>
          <cell r="I11">
            <v>25.777099999999997</v>
          </cell>
          <cell r="J11">
            <v>51.88871517742492</v>
          </cell>
          <cell r="L11">
            <v>1141.3244099999999</v>
          </cell>
          <cell r="M11">
            <v>5180.6942399999998</v>
          </cell>
          <cell r="N11">
            <v>6322.01865</v>
          </cell>
          <cell r="O11">
            <v>25.171020000000002</v>
          </cell>
          <cell r="P11">
            <v>45.342795405192156</v>
          </cell>
          <cell r="R11">
            <v>196.21618999999987</v>
          </cell>
          <cell r="S11">
            <v>-1772.3797399999994</v>
          </cell>
          <cell r="T11">
            <v>-1576.1635499999993</v>
          </cell>
          <cell r="U11">
            <v>0.60607999999999507</v>
          </cell>
          <cell r="V11">
            <v>6.5459197722327644</v>
          </cell>
          <cell r="Z11" t="str">
            <v>In</v>
          </cell>
        </row>
        <row r="12">
          <cell r="A12" t="str">
            <v>C3</v>
          </cell>
          <cell r="B12" t="str">
            <v>SSS</v>
          </cell>
          <cell r="C12" t="str">
            <v>Social Services</v>
          </cell>
          <cell r="D12" t="str">
            <v>C3</v>
          </cell>
          <cell r="F12">
            <v>8608.7277599999998</v>
          </cell>
          <cell r="G12">
            <v>779.01760000000002</v>
          </cell>
          <cell r="H12">
            <v>9387.745359999999</v>
          </cell>
          <cell r="I12">
            <v>77.663159999999991</v>
          </cell>
          <cell r="J12">
            <v>110.84699309170527</v>
          </cell>
          <cell r="L12">
            <v>7934.3359</v>
          </cell>
          <cell r="M12">
            <v>554.84223999999995</v>
          </cell>
          <cell r="N12">
            <v>8489.17814</v>
          </cell>
          <cell r="O12">
            <v>80.725679999999997</v>
          </cell>
          <cell r="P12">
            <v>98.287631643363056</v>
          </cell>
          <cell r="R12">
            <v>674.39185999999972</v>
          </cell>
          <cell r="S12">
            <v>224.17536000000007</v>
          </cell>
          <cell r="T12">
            <v>898.567219999999</v>
          </cell>
          <cell r="U12">
            <v>-3.0625200000000063</v>
          </cell>
          <cell r="V12">
            <v>12.559361448342216</v>
          </cell>
          <cell r="Z12" t="str">
            <v>In</v>
          </cell>
        </row>
        <row r="13">
          <cell r="A13" t="str">
            <v>C4</v>
          </cell>
          <cell r="B13" t="str">
            <v>PUR</v>
          </cell>
          <cell r="C13" t="str">
            <v>Purchasing &amp; Stores</v>
          </cell>
          <cell r="D13" t="str">
            <v>C4</v>
          </cell>
          <cell r="F13">
            <v>4814.7901199999997</v>
          </cell>
          <cell r="G13">
            <v>5467.0231999999996</v>
          </cell>
          <cell r="H13">
            <v>10281.813319999999</v>
          </cell>
          <cell r="I13">
            <v>76.532420000000002</v>
          </cell>
          <cell r="J13">
            <v>62.911771508074608</v>
          </cell>
          <cell r="L13">
            <v>4480.4811199999995</v>
          </cell>
          <cell r="M13">
            <v>6088.1995999999999</v>
          </cell>
          <cell r="N13">
            <v>10568.68072</v>
          </cell>
          <cell r="O13">
            <v>80.184080000000009</v>
          </cell>
          <cell r="P13">
            <v>55.877440010535743</v>
          </cell>
          <cell r="R13">
            <v>334.3090000000002</v>
          </cell>
          <cell r="S13">
            <v>-621.17640000000029</v>
          </cell>
          <cell r="T13">
            <v>-286.867400000001</v>
          </cell>
          <cell r="U13">
            <v>-3.6516600000000068</v>
          </cell>
          <cell r="V13">
            <v>7.0343314975388651</v>
          </cell>
          <cell r="Z13" t="str">
            <v>In</v>
          </cell>
        </row>
        <row r="14">
          <cell r="A14" t="str">
            <v>C5</v>
          </cell>
          <cell r="B14" t="str">
            <v>POP</v>
          </cell>
          <cell r="C14" t="str">
            <v>Plant Operations</v>
          </cell>
          <cell r="D14" t="str">
            <v>C5</v>
          </cell>
          <cell r="F14">
            <v>20638.253560000001</v>
          </cell>
          <cell r="G14">
            <v>34595.855149999996</v>
          </cell>
          <cell r="H14">
            <v>55234.10871</v>
          </cell>
          <cell r="I14">
            <v>335.20846</v>
          </cell>
          <cell r="J14">
            <v>61.568414949909084</v>
          </cell>
          <cell r="L14">
            <v>17250.699079999999</v>
          </cell>
          <cell r="M14">
            <v>46686.859360000002</v>
          </cell>
          <cell r="N14">
            <v>63937.558440000001</v>
          </cell>
          <cell r="O14">
            <v>368.62194</v>
          </cell>
          <cell r="P14">
            <v>46.797808833625041</v>
          </cell>
          <cell r="R14">
            <v>3387.5544800000025</v>
          </cell>
          <cell r="S14">
            <v>-12091.004210000006</v>
          </cell>
          <cell r="T14">
            <v>-8703.4497300000003</v>
          </cell>
          <cell r="U14">
            <v>-33.413479999999993</v>
          </cell>
          <cell r="V14">
            <v>14.770606116284043</v>
          </cell>
          <cell r="Z14" t="str">
            <v>In</v>
          </cell>
        </row>
        <row r="15">
          <cell r="A15" t="str">
            <v>C6</v>
          </cell>
          <cell r="B15" t="str">
            <v>HKP</v>
          </cell>
          <cell r="C15" t="str">
            <v>Housekeeping</v>
          </cell>
          <cell r="D15" t="str">
            <v>C6</v>
          </cell>
          <cell r="F15">
            <v>26208.200120000001</v>
          </cell>
          <cell r="G15">
            <v>5343.1526000000003</v>
          </cell>
          <cell r="H15">
            <v>31551.352720000003</v>
          </cell>
          <cell r="I15">
            <v>581.41742000000011</v>
          </cell>
          <cell r="J15">
            <v>45.076392998338434</v>
          </cell>
          <cell r="L15">
            <v>17236.528190000001</v>
          </cell>
          <cell r="M15">
            <v>6133.7928000000002</v>
          </cell>
          <cell r="N15">
            <v>23370.32099</v>
          </cell>
          <cell r="O15">
            <v>501.66486000000009</v>
          </cell>
          <cell r="P15">
            <v>34.35865169029379</v>
          </cell>
          <cell r="R15">
            <v>8971.6719300000004</v>
          </cell>
          <cell r="S15">
            <v>-790.64019999999982</v>
          </cell>
          <cell r="T15">
            <v>8181.0317300000024</v>
          </cell>
          <cell r="U15">
            <v>79.752560000000017</v>
          </cell>
          <cell r="V15">
            <v>10.717741308044644</v>
          </cell>
          <cell r="Z15" t="str">
            <v>In</v>
          </cell>
        </row>
        <row r="16">
          <cell r="A16" t="str">
            <v>C7</v>
          </cell>
          <cell r="B16" t="str">
            <v>CSS</v>
          </cell>
          <cell r="C16" t="str">
            <v>Central Services &amp; Supply</v>
          </cell>
          <cell r="D16" t="str">
            <v>C7</v>
          </cell>
          <cell r="F16">
            <v>5063.2821999999996</v>
          </cell>
          <cell r="G16">
            <v>410.55880000000002</v>
          </cell>
          <cell r="H16">
            <v>5473.8409999999994</v>
          </cell>
          <cell r="I16">
            <v>69.282700000000006</v>
          </cell>
          <cell r="J16">
            <v>73.081479214868921</v>
          </cell>
          <cell r="L16">
            <v>4398.9887699999999</v>
          </cell>
          <cell r="M16">
            <v>595.49576000000002</v>
          </cell>
          <cell r="N16">
            <v>4994.4845299999997</v>
          </cell>
          <cell r="O16">
            <v>68.455539999999999</v>
          </cell>
          <cell r="P16">
            <v>64.260522523085783</v>
          </cell>
          <cell r="R16">
            <v>664.29342999999972</v>
          </cell>
          <cell r="S16">
            <v>-184.93696</v>
          </cell>
          <cell r="T16">
            <v>479.35646999999972</v>
          </cell>
          <cell r="U16">
            <v>0.82716000000000633</v>
          </cell>
          <cell r="V16">
            <v>8.8209566917831381</v>
          </cell>
          <cell r="Z16" t="str">
            <v>In</v>
          </cell>
        </row>
        <row r="17">
          <cell r="A17" t="str">
            <v>C8</v>
          </cell>
          <cell r="B17" t="str">
            <v>PHM</v>
          </cell>
          <cell r="C17" t="str">
            <v>Pharmacy</v>
          </cell>
          <cell r="D17" t="str">
            <v>C8</v>
          </cell>
          <cell r="F17">
            <v>35241.1754</v>
          </cell>
          <cell r="G17">
            <v>1628.7925499999999</v>
          </cell>
          <cell r="H17">
            <v>36869.967949999998</v>
          </cell>
          <cell r="I17">
            <v>303.47890000000001</v>
          </cell>
          <cell r="J17">
            <v>116.1239723750152</v>
          </cell>
          <cell r="L17">
            <v>33223.897109999998</v>
          </cell>
          <cell r="M17">
            <v>5701.65056</v>
          </cell>
          <cell r="N17">
            <v>38925.54767</v>
          </cell>
          <cell r="O17">
            <v>311.01643999999999</v>
          </cell>
          <cell r="P17">
            <v>106.82360427635273</v>
          </cell>
          <cell r="R17">
            <v>2017.278290000002</v>
          </cell>
          <cell r="S17">
            <v>-4072.8580099999999</v>
          </cell>
          <cell r="T17">
            <v>-2055.5797200000015</v>
          </cell>
          <cell r="U17">
            <v>-7.5375399999999786</v>
          </cell>
          <cell r="V17">
            <v>9.3003680986624744</v>
          </cell>
          <cell r="Z17" t="str">
            <v>In</v>
          </cell>
        </row>
        <row r="18">
          <cell r="A18" t="str">
            <v>C9</v>
          </cell>
          <cell r="B18" t="str">
            <v>FIS</v>
          </cell>
          <cell r="C18" t="str">
            <v>General Accounting</v>
          </cell>
          <cell r="D18" t="str">
            <v>C9</v>
          </cell>
          <cell r="F18">
            <v>0</v>
          </cell>
          <cell r="G18">
            <v>18677.5311</v>
          </cell>
          <cell r="H18">
            <v>18677.5311</v>
          </cell>
          <cell r="I18">
            <v>0</v>
          </cell>
          <cell r="J18">
            <v>0</v>
          </cell>
          <cell r="L18">
            <v>0</v>
          </cell>
          <cell r="M18">
            <v>13564.95176</v>
          </cell>
          <cell r="N18">
            <v>13564.95176</v>
          </cell>
          <cell r="O18">
            <v>0</v>
          </cell>
          <cell r="P18">
            <v>0</v>
          </cell>
          <cell r="R18">
            <v>0</v>
          </cell>
          <cell r="S18">
            <v>5112.5793400000002</v>
          </cell>
          <cell r="T18">
            <v>5112.5793400000002</v>
          </cell>
          <cell r="U18">
            <v>0</v>
          </cell>
          <cell r="V18">
            <v>0</v>
          </cell>
          <cell r="Z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 t="str">
            <v>C10</v>
          </cell>
          <cell r="F19">
            <v>8646.2277599999998</v>
          </cell>
          <cell r="G19">
            <v>28849.493850000003</v>
          </cell>
          <cell r="H19">
            <v>37495.721610000001</v>
          </cell>
          <cell r="I19">
            <v>107.56316</v>
          </cell>
          <cell r="J19">
            <v>80.38279797655629</v>
          </cell>
          <cell r="L19">
            <v>6670.4534399999993</v>
          </cell>
          <cell r="M19">
            <v>27596.344400000002</v>
          </cell>
          <cell r="N19">
            <v>34266.797839999999</v>
          </cell>
          <cell r="O19">
            <v>97.897580000000005</v>
          </cell>
          <cell r="P19">
            <v>68.137061610716003</v>
          </cell>
          <cell r="R19">
            <v>1975.7743200000004</v>
          </cell>
          <cell r="S19">
            <v>1253.1494500000008</v>
          </cell>
          <cell r="T19">
            <v>3228.9237700000012</v>
          </cell>
          <cell r="U19">
            <v>9.6655799999999914</v>
          </cell>
          <cell r="V19">
            <v>12.245736365840287</v>
          </cell>
          <cell r="Z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 t="str">
            <v>C11</v>
          </cell>
          <cell r="F20">
            <v>18250.872159999999</v>
          </cell>
          <cell r="G20">
            <v>89729.094850000009</v>
          </cell>
          <cell r="H20">
            <v>107979.96701000001</v>
          </cell>
          <cell r="I20">
            <v>196.00856000000002</v>
          </cell>
          <cell r="J20">
            <v>93.112628142362752</v>
          </cell>
          <cell r="L20">
            <v>13509.793269999998</v>
          </cell>
          <cell r="M20">
            <v>61144.824559999994</v>
          </cell>
          <cell r="N20">
            <v>74654.617829999988</v>
          </cell>
          <cell r="O20">
            <v>214.23157999999998</v>
          </cell>
          <cell r="P20">
            <v>63.061632976800148</v>
          </cell>
          <cell r="R20">
            <v>4741.0788900000007</v>
          </cell>
          <cell r="S20">
            <v>28584.270290000015</v>
          </cell>
          <cell r="T20">
            <v>33325.349180000019</v>
          </cell>
          <cell r="U20">
            <v>-18.223019999999963</v>
          </cell>
          <cell r="V20">
            <v>30.050995165562604</v>
          </cell>
          <cell r="Z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 t="str">
            <v>C12</v>
          </cell>
          <cell r="F21">
            <v>7041.4950800000006</v>
          </cell>
          <cell r="G21">
            <v>7633.6466</v>
          </cell>
          <cell r="H21">
            <v>14675.141680000001</v>
          </cell>
          <cell r="I21">
            <v>89.135779999999997</v>
          </cell>
          <cell r="J21">
            <v>78.997402389926933</v>
          </cell>
          <cell r="L21">
            <v>7290.5779000000002</v>
          </cell>
          <cell r="M21">
            <v>6662.2998399999997</v>
          </cell>
          <cell r="N21">
            <v>13952.87774</v>
          </cell>
          <cell r="O21">
            <v>102.39736000000001</v>
          </cell>
          <cell r="P21">
            <v>71.198885400951738</v>
          </cell>
          <cell r="R21">
            <v>-249.08281999999963</v>
          </cell>
          <cell r="S21">
            <v>971.34676000000036</v>
          </cell>
          <cell r="T21">
            <v>722.26394000000073</v>
          </cell>
          <cell r="U21">
            <v>-13.261580000000009</v>
          </cell>
          <cell r="V21">
            <v>7.7985169889751944</v>
          </cell>
          <cell r="Z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 t="str">
            <v>C13</v>
          </cell>
          <cell r="F22">
            <v>4973.4861599999995</v>
          </cell>
          <cell r="G22">
            <v>3665.6012500000002</v>
          </cell>
          <cell r="H22">
            <v>8639.0874100000001</v>
          </cell>
          <cell r="I22">
            <v>46.357559999999999</v>
          </cell>
          <cell r="J22">
            <v>107.28533080688456</v>
          </cell>
          <cell r="L22">
            <v>4794.3830400000006</v>
          </cell>
          <cell r="M22">
            <v>1818.4872800000001</v>
          </cell>
          <cell r="N22">
            <v>6612.8703200000009</v>
          </cell>
          <cell r="O22">
            <v>44.498239999999996</v>
          </cell>
          <cell r="P22">
            <v>107.74320602342927</v>
          </cell>
          <cell r="R22">
            <v>179.10311999999885</v>
          </cell>
          <cell r="S22">
            <v>1847.1139700000001</v>
          </cell>
          <cell r="T22">
            <v>2026.2170899999992</v>
          </cell>
          <cell r="U22">
            <v>1.8593200000000039</v>
          </cell>
          <cell r="V22">
            <v>-0.45787521654470709</v>
          </cell>
          <cell r="Z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 t="str">
            <v>C14</v>
          </cell>
          <cell r="F23">
            <v>6103.3346799999999</v>
          </cell>
          <cell r="G23">
            <v>1913.33665</v>
          </cell>
          <cell r="H23">
            <v>8016.6713300000001</v>
          </cell>
          <cell r="I23">
            <v>48.184379999999997</v>
          </cell>
          <cell r="J23">
            <v>126.66624910396274</v>
          </cell>
          <cell r="L23">
            <v>9610.34274</v>
          </cell>
          <cell r="M23">
            <v>2098.2619199999999</v>
          </cell>
          <cell r="N23">
            <v>11708.604660000001</v>
          </cell>
          <cell r="O23">
            <v>79.396479999999997</v>
          </cell>
          <cell r="P23">
            <v>121.04242832931637</v>
          </cell>
          <cell r="R23">
            <v>-3507.0080600000001</v>
          </cell>
          <cell r="S23">
            <v>-184.92526999999995</v>
          </cell>
          <cell r="T23">
            <v>-3691.9333300000008</v>
          </cell>
          <cell r="U23">
            <v>-31.2121</v>
          </cell>
          <cell r="V23">
            <v>5.6238207746463758</v>
          </cell>
          <cell r="Z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F24">
            <v>646.5</v>
          </cell>
          <cell r="G24">
            <v>0</v>
          </cell>
          <cell r="H24">
            <v>646.5</v>
          </cell>
          <cell r="I24">
            <v>5.3</v>
          </cell>
          <cell r="J24">
            <v>121.98113207547171</v>
          </cell>
          <cell r="L24">
            <v>806.38149999999996</v>
          </cell>
          <cell r="M24">
            <v>0</v>
          </cell>
          <cell r="N24">
            <v>806.38149999999996</v>
          </cell>
          <cell r="O24">
            <v>6.1</v>
          </cell>
          <cell r="P24">
            <v>132.19368852459016</v>
          </cell>
          <cell r="R24">
            <v>-159.88149999999996</v>
          </cell>
          <cell r="S24">
            <v>0</v>
          </cell>
          <cell r="T24">
            <v>-159.88149999999996</v>
          </cell>
          <cell r="U24">
            <v>-0.79999999999999982</v>
          </cell>
          <cell r="V24">
            <v>-10.212556449118452</v>
          </cell>
          <cell r="Z24" t="str">
            <v>In</v>
          </cell>
        </row>
        <row r="28">
          <cell r="A28" t="str">
            <v>D1</v>
          </cell>
          <cell r="B28" t="str">
            <v>MSG</v>
          </cell>
          <cell r="C28" t="str">
            <v>Med/Surg Acute</v>
          </cell>
          <cell r="D28" t="str">
            <v>D1</v>
          </cell>
          <cell r="F28">
            <v>113852.14648</v>
          </cell>
          <cell r="G28">
            <v>29550.826100000002</v>
          </cell>
          <cell r="H28">
            <v>143402.97258</v>
          </cell>
          <cell r="I28">
            <v>974.08118000000002</v>
          </cell>
          <cell r="J28">
            <v>116.8815790897428</v>
          </cell>
          <cell r="L28">
            <v>109405.98594000001</v>
          </cell>
          <cell r="M28">
            <v>25225.24208</v>
          </cell>
          <cell r="N28">
            <v>134631.22802000001</v>
          </cell>
          <cell r="O28">
            <v>1080.8788</v>
          </cell>
          <cell r="P28">
            <v>101.21947617068632</v>
          </cell>
          <cell r="R28">
            <v>4446.1605399999826</v>
          </cell>
          <cell r="S28">
            <v>4325.5840200000021</v>
          </cell>
          <cell r="T28">
            <v>8771.7445599999919</v>
          </cell>
          <cell r="U28">
            <v>-106.79761999999994</v>
          </cell>
          <cell r="V28">
            <v>15.66210291905648</v>
          </cell>
          <cell r="Z28" t="str">
            <v>In</v>
          </cell>
        </row>
        <row r="29">
          <cell r="A29" t="str">
            <v>D2</v>
          </cell>
          <cell r="B29" t="str">
            <v>PED</v>
          </cell>
          <cell r="C29" t="str">
            <v>Pediatric Acute</v>
          </cell>
          <cell r="D29" t="str">
            <v>D2</v>
          </cell>
          <cell r="F29">
            <v>26382.142200000002</v>
          </cell>
          <cell r="G29">
            <v>6038.8761999999997</v>
          </cell>
          <cell r="H29">
            <v>32421.018400000001</v>
          </cell>
          <cell r="I29">
            <v>228.41919999999999</v>
          </cell>
          <cell r="J29">
            <v>115.49879432201848</v>
          </cell>
          <cell r="L29">
            <v>18540.941740000002</v>
          </cell>
          <cell r="M29">
            <v>294.96328</v>
          </cell>
          <cell r="N29">
            <v>18835.905020000002</v>
          </cell>
          <cell r="O29">
            <v>223.34433999999999</v>
          </cell>
          <cell r="P29">
            <v>83.015050840330247</v>
          </cell>
          <cell r="R29">
            <v>7841.20046</v>
          </cell>
          <cell r="S29">
            <v>5743.9129199999998</v>
          </cell>
          <cell r="T29">
            <v>13585.113379999999</v>
          </cell>
          <cell r="U29">
            <v>5.074860000000001</v>
          </cell>
          <cell r="V29">
            <v>32.483743481688236</v>
          </cell>
          <cell r="Z29" t="str">
            <v>In</v>
          </cell>
        </row>
        <row r="30">
          <cell r="A30" t="str">
            <v>D3</v>
          </cell>
          <cell r="B30" t="str">
            <v>PSY</v>
          </cell>
          <cell r="C30" t="str">
            <v>Psychiatric Acute</v>
          </cell>
          <cell r="D30" t="str">
            <v>D3</v>
          </cell>
          <cell r="F30">
            <v>19613.721440000001</v>
          </cell>
          <cell r="G30">
            <v>4483.2762000000002</v>
          </cell>
          <cell r="H30">
            <v>24096.997640000001</v>
          </cell>
          <cell r="I30">
            <v>183.35454000000001</v>
          </cell>
          <cell r="J30">
            <v>106.97156143502092</v>
          </cell>
          <cell r="L30">
            <v>19228.810119999998</v>
          </cell>
          <cell r="M30">
            <v>4381.0632799999994</v>
          </cell>
          <cell r="N30">
            <v>23609.873399999997</v>
          </cell>
          <cell r="O30">
            <v>191.56171999999998</v>
          </cell>
          <cell r="P30">
            <v>100.37918911983041</v>
          </cell>
          <cell r="R30">
            <v>384.91132000000289</v>
          </cell>
          <cell r="S30">
            <v>102.21292000000085</v>
          </cell>
          <cell r="T30">
            <v>487.12424000000465</v>
          </cell>
          <cell r="U30">
            <v>-8.2071799999999655</v>
          </cell>
          <cell r="V30">
            <v>6.5923723151905023</v>
          </cell>
          <cell r="Z30" t="str">
            <v>In</v>
          </cell>
        </row>
        <row r="31">
          <cell r="A31" t="str">
            <v>D4</v>
          </cell>
          <cell r="B31" t="str">
            <v>OBS</v>
          </cell>
          <cell r="C31" t="str">
            <v>Obstetrics Acute</v>
          </cell>
          <cell r="D31" t="str">
            <v>D4</v>
          </cell>
          <cell r="F31">
            <v>4513.4848000000002</v>
          </cell>
          <cell r="G31">
            <v>-254.5</v>
          </cell>
          <cell r="H31">
            <v>4258.9848000000002</v>
          </cell>
          <cell r="I31">
            <v>42.531300000000009</v>
          </cell>
          <cell r="J31">
            <v>106.12148699898661</v>
          </cell>
          <cell r="L31">
            <v>4620.524809999999</v>
          </cell>
          <cell r="M31">
            <v>656.41264000000001</v>
          </cell>
          <cell r="N31">
            <v>5276.9374499999994</v>
          </cell>
          <cell r="O31">
            <v>47.597580000000001</v>
          </cell>
          <cell r="P31">
            <v>97.074784264241984</v>
          </cell>
          <cell r="R31">
            <v>-107.0400099999988</v>
          </cell>
          <cell r="S31">
            <v>-910.91264000000001</v>
          </cell>
          <cell r="T31">
            <v>-1017.9526499999993</v>
          </cell>
          <cell r="U31">
            <v>-5.0662799999999919</v>
          </cell>
          <cell r="V31">
            <v>9.0467027347446276</v>
          </cell>
          <cell r="Z31" t="str">
            <v>In</v>
          </cell>
        </row>
        <row r="32">
          <cell r="A32" t="str">
            <v>D5</v>
          </cell>
          <cell r="B32" t="str">
            <v>DEF</v>
          </cell>
          <cell r="C32" t="str">
            <v>Definitive Observation</v>
          </cell>
          <cell r="D32" t="str">
            <v>D5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Z32" t="str">
            <v>Out</v>
          </cell>
        </row>
        <row r="33">
          <cell r="A33" t="str">
            <v>D6</v>
          </cell>
          <cell r="B33" t="str">
            <v>MIS</v>
          </cell>
          <cell r="C33" t="str">
            <v>Med/Surg Intensive Care</v>
          </cell>
          <cell r="D33" t="str">
            <v>D6</v>
          </cell>
          <cell r="F33">
            <v>45814.015879999999</v>
          </cell>
          <cell r="G33">
            <v>5518.8805499999999</v>
          </cell>
          <cell r="H33">
            <v>51332.896430000001</v>
          </cell>
          <cell r="I33">
            <v>386.69457999999997</v>
          </cell>
          <cell r="J33">
            <v>118.47597108808715</v>
          </cell>
          <cell r="L33">
            <v>45454.317579999995</v>
          </cell>
          <cell r="M33">
            <v>3631.3886399999997</v>
          </cell>
          <cell r="N33">
            <v>49085.706219999993</v>
          </cell>
          <cell r="O33">
            <v>450.04496000000006</v>
          </cell>
          <cell r="P33">
            <v>100.99950364959089</v>
          </cell>
          <cell r="R33">
            <v>359.69830000000366</v>
          </cell>
          <cell r="S33">
            <v>1887.4919100000002</v>
          </cell>
          <cell r="T33">
            <v>2247.1902100000079</v>
          </cell>
          <cell r="U33">
            <v>-63.350380000000087</v>
          </cell>
          <cell r="V33">
            <v>17.476467438496258</v>
          </cell>
          <cell r="Z33" t="str">
            <v>In</v>
          </cell>
        </row>
        <row r="34">
          <cell r="A34" t="str">
            <v>D7</v>
          </cell>
          <cell r="B34" t="str">
            <v>CCU</v>
          </cell>
          <cell r="C34" t="str">
            <v>Coronary Care</v>
          </cell>
          <cell r="D34" t="str">
            <v>D7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Z34" t="str">
            <v>Out</v>
          </cell>
        </row>
        <row r="35">
          <cell r="A35" t="str">
            <v>D8</v>
          </cell>
          <cell r="B35" t="str">
            <v>PIC</v>
          </cell>
          <cell r="C35" t="str">
            <v>Pediatric Intensive Care</v>
          </cell>
          <cell r="D35" t="str">
            <v>D8</v>
          </cell>
          <cell r="F35">
            <v>15289.438680000001</v>
          </cell>
          <cell r="G35">
            <v>1677.8498999999999</v>
          </cell>
          <cell r="H35">
            <v>16967.28858</v>
          </cell>
          <cell r="I35">
            <v>127.89838</v>
          </cell>
          <cell r="J35">
            <v>119.54364613531462</v>
          </cell>
          <cell r="L35">
            <v>15236.04362</v>
          </cell>
          <cell r="M35">
            <v>2423.99152</v>
          </cell>
          <cell r="N35">
            <v>17660.03514</v>
          </cell>
          <cell r="O35">
            <v>136.79494</v>
          </cell>
          <cell r="P35">
            <v>111.37870757500241</v>
          </cell>
          <cell r="R35">
            <v>53.39506000000074</v>
          </cell>
          <cell r="S35">
            <v>-746.1416200000001</v>
          </cell>
          <cell r="T35">
            <v>-692.74655999999959</v>
          </cell>
          <cell r="U35">
            <v>-8.8965599999999938</v>
          </cell>
          <cell r="V35">
            <v>8.1649385603122084</v>
          </cell>
          <cell r="Z35" t="str">
            <v>In</v>
          </cell>
        </row>
        <row r="36">
          <cell r="A36" t="str">
            <v>D9</v>
          </cell>
          <cell r="B36" t="str">
            <v>NEO</v>
          </cell>
          <cell r="C36" t="str">
            <v>Neonatal Intensive Care</v>
          </cell>
          <cell r="D36" t="str">
            <v>D9</v>
          </cell>
          <cell r="F36">
            <v>15473.63076</v>
          </cell>
          <cell r="G36">
            <v>2495.9248500000003</v>
          </cell>
          <cell r="H36">
            <v>17969.555609999999</v>
          </cell>
          <cell r="I36">
            <v>107.94866</v>
          </cell>
          <cell r="J36">
            <v>143.34249966604494</v>
          </cell>
          <cell r="L36">
            <v>17000.725009999998</v>
          </cell>
          <cell r="M36">
            <v>3388.0731999999998</v>
          </cell>
          <cell r="N36">
            <v>20388.798209999997</v>
          </cell>
          <cell r="O36">
            <v>123.8372</v>
          </cell>
          <cell r="P36">
            <v>137.28286015833692</v>
          </cell>
          <cell r="R36">
            <v>-1527.0942499999983</v>
          </cell>
          <cell r="S36">
            <v>-892.14834999999948</v>
          </cell>
          <cell r="T36">
            <v>-2419.2425999999978</v>
          </cell>
          <cell r="U36">
            <v>-15.888539999999992</v>
          </cell>
          <cell r="V36">
            <v>6.0596395077080274</v>
          </cell>
          <cell r="Z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 t="str">
            <v>D10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Z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 t="str">
            <v>D11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Z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 t="str">
            <v>D12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Z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 t="str">
            <v>D13</v>
          </cell>
          <cell r="F40">
            <v>30993.850319999998</v>
          </cell>
          <cell r="G40">
            <v>6967.5010499999999</v>
          </cell>
          <cell r="H40">
            <v>37961.351369999997</v>
          </cell>
          <cell r="I40">
            <v>255.25162</v>
          </cell>
          <cell r="J40">
            <v>121.424695835427</v>
          </cell>
          <cell r="L40">
            <v>31864.835709999999</v>
          </cell>
          <cell r="M40">
            <v>6027.2575200000001</v>
          </cell>
          <cell r="N40">
            <v>37892.093229999999</v>
          </cell>
          <cell r="O40">
            <v>295.11564000000004</v>
          </cell>
          <cell r="P40">
            <v>107.97406640325804</v>
          </cell>
          <cell r="R40">
            <v>-870.98539000000164</v>
          </cell>
          <cell r="S40">
            <v>940.24352999999974</v>
          </cell>
          <cell r="T40">
            <v>69.258139999998093</v>
          </cell>
          <cell r="U40">
            <v>-39.864020000000039</v>
          </cell>
          <cell r="V40">
            <v>13.450629432168967</v>
          </cell>
          <cell r="Z40" t="str">
            <v>In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 t="str">
            <v>D14</v>
          </cell>
          <cell r="F41">
            <v>1292.1935599999999</v>
          </cell>
          <cell r="G41">
            <v>397.25880000000001</v>
          </cell>
          <cell r="H41">
            <v>1689.45236</v>
          </cell>
          <cell r="I41">
            <v>10.87196</v>
          </cell>
          <cell r="J41">
            <v>118.85562124952631</v>
          </cell>
          <cell r="L41">
            <v>1108.0923299999999</v>
          </cell>
          <cell r="M41">
            <v>235.61408</v>
          </cell>
          <cell r="N41">
            <v>1343.70641</v>
          </cell>
          <cell r="O41">
            <v>11.36248</v>
          </cell>
          <cell r="P41">
            <v>97.522048883694396</v>
          </cell>
          <cell r="R41">
            <v>184.10122999999999</v>
          </cell>
          <cell r="S41">
            <v>161.64472000000001</v>
          </cell>
          <cell r="T41">
            <v>345.74594999999999</v>
          </cell>
          <cell r="U41">
            <v>-0.49052000000000007</v>
          </cell>
          <cell r="V41">
            <v>21.333572365831913</v>
          </cell>
          <cell r="Z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 t="str">
            <v>D15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Z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 t="str">
            <v>D16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Z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 t="str">
            <v>D17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Z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 t="str">
            <v>D18</v>
          </cell>
          <cell r="F45">
            <v>33464.155799999993</v>
          </cell>
          <cell r="G45">
            <v>6674.3957</v>
          </cell>
          <cell r="H45">
            <v>40138.551499999994</v>
          </cell>
          <cell r="I45">
            <v>319.28929999999997</v>
          </cell>
          <cell r="J45">
            <v>104.80825946876389</v>
          </cell>
          <cell r="L45">
            <v>32700.666359999999</v>
          </cell>
          <cell r="M45">
            <v>5469.9262399999998</v>
          </cell>
          <cell r="N45">
            <v>38170.592599999996</v>
          </cell>
          <cell r="O45">
            <v>357.31229999999999</v>
          </cell>
          <cell r="P45">
            <v>91.518445796576273</v>
          </cell>
          <cell r="R45">
            <v>763.48943999999392</v>
          </cell>
          <cell r="S45">
            <v>1204.4694600000003</v>
          </cell>
          <cell r="T45">
            <v>1967.9588999999978</v>
          </cell>
          <cell r="U45">
            <v>-38.023000000000025</v>
          </cell>
          <cell r="V45">
            <v>13.28981367218762</v>
          </cell>
          <cell r="Z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 t="str">
            <v>D19</v>
          </cell>
          <cell r="F46">
            <v>22514.678199999998</v>
          </cell>
          <cell r="G46">
            <v>21345.74555</v>
          </cell>
          <cell r="H46">
            <v>43860.423750000002</v>
          </cell>
          <cell r="I46">
            <v>244.20420000000001</v>
          </cell>
          <cell r="J46">
            <v>92.19611374415345</v>
          </cell>
          <cell r="L46">
            <v>21154.312720000002</v>
          </cell>
          <cell r="M46">
            <v>19346.495759999998</v>
          </cell>
          <cell r="N46">
            <v>40500.80848</v>
          </cell>
          <cell r="O46">
            <v>244.50474</v>
          </cell>
          <cell r="P46">
            <v>86.519029119844475</v>
          </cell>
          <cell r="R46">
            <v>1360.3654799999968</v>
          </cell>
          <cell r="S46">
            <v>1999.2497900000017</v>
          </cell>
          <cell r="T46">
            <v>3359.6152700000021</v>
          </cell>
          <cell r="U46">
            <v>-0.30053999999998382</v>
          </cell>
          <cell r="V46">
            <v>5.677084624308975</v>
          </cell>
          <cell r="Z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 t="str">
            <v>D20</v>
          </cell>
          <cell r="F47">
            <v>3445.8136800000002</v>
          </cell>
          <cell r="G47">
            <v>724.29545000000007</v>
          </cell>
          <cell r="H47">
            <v>4170.1091300000007</v>
          </cell>
          <cell r="I47">
            <v>32.782380000000003</v>
          </cell>
          <cell r="J47">
            <v>105.11176064703051</v>
          </cell>
          <cell r="L47">
            <v>2812.9752199999994</v>
          </cell>
          <cell r="M47">
            <v>643.17463999999995</v>
          </cell>
          <cell r="N47">
            <v>3456.1498599999995</v>
          </cell>
          <cell r="O47">
            <v>28.261160000000004</v>
          </cell>
          <cell r="P47">
            <v>99.535023332375559</v>
          </cell>
          <cell r="R47">
            <v>632.83846000000085</v>
          </cell>
          <cell r="S47">
            <v>81.12081000000012</v>
          </cell>
          <cell r="T47">
            <v>713.9592700000012</v>
          </cell>
          <cell r="U47">
            <v>4.5212199999999996</v>
          </cell>
          <cell r="V47">
            <v>5.5767373146549488</v>
          </cell>
          <cell r="Z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 t="str">
            <v>D21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Z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 t="str">
            <v>D22</v>
          </cell>
          <cell r="F49">
            <v>23994.700520000002</v>
          </cell>
          <cell r="G49">
            <v>2202.1882000000001</v>
          </cell>
          <cell r="H49">
            <v>26196.888720000003</v>
          </cell>
          <cell r="I49">
            <v>209.58232000000001</v>
          </cell>
          <cell r="J49">
            <v>114.48819022520603</v>
          </cell>
          <cell r="L49">
            <v>10315.572460000001</v>
          </cell>
          <cell r="M49">
            <v>979.09576000000004</v>
          </cell>
          <cell r="N49">
            <v>11294.668220000001</v>
          </cell>
          <cell r="O49">
            <v>223.95275999999998</v>
          </cell>
          <cell r="P49">
            <v>46.061376783210896</v>
          </cell>
          <cell r="R49">
            <v>13679.128060000001</v>
          </cell>
          <cell r="S49">
            <v>1223.0924399999999</v>
          </cell>
          <cell r="T49">
            <v>14902.220500000001</v>
          </cell>
          <cell r="U49">
            <v>-14.370439999999974</v>
          </cell>
          <cell r="V49">
            <v>68.426813441995137</v>
          </cell>
          <cell r="Z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 t="str">
            <v>D23</v>
          </cell>
          <cell r="F50">
            <v>11634.812079999998</v>
          </cell>
          <cell r="G50">
            <v>4930.5923500000008</v>
          </cell>
          <cell r="H50">
            <v>16565.404429999999</v>
          </cell>
          <cell r="I50">
            <v>97.97278</v>
          </cell>
          <cell r="J50">
            <v>118.75555720680782</v>
          </cell>
          <cell r="L50">
            <v>9343.9336399999993</v>
          </cell>
          <cell r="M50">
            <v>1429.9056</v>
          </cell>
          <cell r="N50">
            <v>10773.839239999999</v>
          </cell>
          <cell r="O50">
            <v>90.090280000000007</v>
          </cell>
          <cell r="P50">
            <v>103.71744476762642</v>
          </cell>
          <cell r="R50">
            <v>2290.8784399999986</v>
          </cell>
          <cell r="S50">
            <v>3500.6867500000008</v>
          </cell>
          <cell r="T50">
            <v>5791.5651899999993</v>
          </cell>
          <cell r="U50">
            <v>7.8824999999999932</v>
          </cell>
          <cell r="V50">
            <v>15.038112439181404</v>
          </cell>
          <cell r="Z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 t="str">
            <v>D24</v>
          </cell>
          <cell r="F51">
            <v>51002.121160000002</v>
          </cell>
          <cell r="G51">
            <v>8948.9950499999995</v>
          </cell>
          <cell r="H51">
            <v>59951.11621</v>
          </cell>
          <cell r="I51">
            <v>488.07755999999995</v>
          </cell>
          <cell r="J51">
            <v>104.49593535912614</v>
          </cell>
          <cell r="L51">
            <v>61711.388679999996</v>
          </cell>
          <cell r="M51">
            <v>9915.8462400000008</v>
          </cell>
          <cell r="N51">
            <v>71627.234920000003</v>
          </cell>
          <cell r="O51">
            <v>499.08105999999998</v>
          </cell>
          <cell r="P51">
            <v>123.65003127948795</v>
          </cell>
          <cell r="R51">
            <v>-10709.267519999994</v>
          </cell>
          <cell r="S51">
            <v>-966.85119000000122</v>
          </cell>
          <cell r="T51">
            <v>-11676.118710000002</v>
          </cell>
          <cell r="U51">
            <v>-11.003500000000031</v>
          </cell>
          <cell r="V51">
            <v>-19.154095920361812</v>
          </cell>
          <cell r="Z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 t="str">
            <v>D24a</v>
          </cell>
          <cell r="F52">
            <v>1643.6287200000002</v>
          </cell>
          <cell r="G52">
            <v>1602.0925499999998</v>
          </cell>
          <cell r="H52">
            <v>3245.72127</v>
          </cell>
          <cell r="I52">
            <v>16.252520000000001</v>
          </cell>
          <cell r="J52">
            <v>101.13069973148779</v>
          </cell>
          <cell r="L52">
            <v>1730.9844199999998</v>
          </cell>
          <cell r="M52">
            <v>1688.0267200000001</v>
          </cell>
          <cell r="N52">
            <v>3419.0111399999996</v>
          </cell>
          <cell r="O52">
            <v>16.870799999999999</v>
          </cell>
          <cell r="P52">
            <v>102.60239111364012</v>
          </cell>
          <cell r="R52">
            <v>-87.355699999999615</v>
          </cell>
          <cell r="S52">
            <v>-85.934170000000222</v>
          </cell>
          <cell r="T52">
            <v>-173.28986999999961</v>
          </cell>
          <cell r="U52">
            <v>-0.61827999999999861</v>
          </cell>
          <cell r="V52">
            <v>-1.4716913821523292</v>
          </cell>
          <cell r="Z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 t="str">
            <v>D25</v>
          </cell>
          <cell r="F53">
            <v>5380.7691999999997</v>
          </cell>
          <cell r="G53">
            <v>13950.508100000001</v>
          </cell>
          <cell r="H53">
            <v>19331.277300000002</v>
          </cell>
          <cell r="I53">
            <v>59.894199999999998</v>
          </cell>
          <cell r="J53">
            <v>89.83790083180007</v>
          </cell>
          <cell r="L53">
            <v>4768.2220699999998</v>
          </cell>
          <cell r="M53">
            <v>9645.2476000000006</v>
          </cell>
          <cell r="N53">
            <v>14413.46967</v>
          </cell>
          <cell r="O53">
            <v>56.951820000000005</v>
          </cell>
          <cell r="P53">
            <v>83.723787404862549</v>
          </cell>
          <cell r="R53">
            <v>612.54712999999992</v>
          </cell>
          <cell r="S53">
            <v>4305.2605000000003</v>
          </cell>
          <cell r="T53">
            <v>4917.8076300000012</v>
          </cell>
          <cell r="U53">
            <v>2.9423799999999929</v>
          </cell>
          <cell r="V53">
            <v>6.1141134269375215</v>
          </cell>
          <cell r="Z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 t="str">
            <v>D28</v>
          </cell>
          <cell r="F54">
            <v>36306.285159999999</v>
          </cell>
          <cell r="G54">
            <v>54661.974650000004</v>
          </cell>
          <cell r="H54">
            <v>90968.259810000003</v>
          </cell>
          <cell r="I54">
            <v>465.20805999999999</v>
          </cell>
          <cell r="J54">
            <v>78.043112924569712</v>
          </cell>
          <cell r="L54">
            <v>34546.459540000003</v>
          </cell>
          <cell r="M54">
            <v>44765.967919999996</v>
          </cell>
          <cell r="N54">
            <v>79312.427460000006</v>
          </cell>
          <cell r="O54">
            <v>494.84790000000004</v>
          </cell>
          <cell r="P54">
            <v>69.81227876282793</v>
          </cell>
          <cell r="R54">
            <v>1759.825619999996</v>
          </cell>
          <cell r="S54">
            <v>9896.0067300000082</v>
          </cell>
          <cell r="T54">
            <v>11655.832349999997</v>
          </cell>
          <cell r="U54">
            <v>-29.639840000000049</v>
          </cell>
          <cell r="V54">
            <v>8.2308341617417824</v>
          </cell>
          <cell r="Z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 t="str">
            <v>D30</v>
          </cell>
          <cell r="F55">
            <v>2837.7462</v>
          </cell>
          <cell r="G55">
            <v>1335.1484500000001</v>
          </cell>
          <cell r="H55">
            <v>4172.8946500000002</v>
          </cell>
          <cell r="I55">
            <v>33.574199999999998</v>
          </cell>
          <cell r="J55">
            <v>84.521632682238149</v>
          </cell>
          <cell r="L55">
            <v>3141.6453200000001</v>
          </cell>
          <cell r="M55">
            <v>1354.6520800000001</v>
          </cell>
          <cell r="N55">
            <v>4496.2974000000004</v>
          </cell>
          <cell r="O55">
            <v>42.037439999999997</v>
          </cell>
          <cell r="P55">
            <v>74.734458615938564</v>
          </cell>
          <cell r="R55">
            <v>-303.89912000000004</v>
          </cell>
          <cell r="S55">
            <v>-19.50362999999993</v>
          </cell>
          <cell r="T55">
            <v>-323.4027500000002</v>
          </cell>
          <cell r="U55">
            <v>-8.463239999999999</v>
          </cell>
          <cell r="V55">
            <v>9.7871740662995848</v>
          </cell>
          <cell r="Z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Invasive Radiology / Cardiovascular</v>
          </cell>
          <cell r="D56" t="str">
            <v>D31</v>
          </cell>
          <cell r="F56">
            <v>13138.206520000002</v>
          </cell>
          <cell r="G56">
            <v>5956.6967000000004</v>
          </cell>
          <cell r="H56">
            <v>19094.90322</v>
          </cell>
          <cell r="I56">
            <v>106.51931999999999</v>
          </cell>
          <cell r="J56">
            <v>123.34106639058531</v>
          </cell>
          <cell r="L56">
            <v>13996.162859999999</v>
          </cell>
          <cell r="M56">
            <v>6565.2448800000002</v>
          </cell>
          <cell r="N56">
            <v>20561.407739999999</v>
          </cell>
          <cell r="O56">
            <v>120.31077999999999</v>
          </cell>
          <cell r="P56">
            <v>116.33340636641205</v>
          </cell>
          <cell r="R56">
            <v>-857.956339999997</v>
          </cell>
          <cell r="S56">
            <v>-608.54817999999977</v>
          </cell>
          <cell r="T56">
            <v>-1466.5045199999986</v>
          </cell>
          <cell r="U56">
            <v>-13.791460000000001</v>
          </cell>
          <cell r="V56">
            <v>7.0076600241732621</v>
          </cell>
          <cell r="Z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 t="str">
            <v>D32</v>
          </cell>
          <cell r="F57">
            <v>23250.050040000002</v>
          </cell>
          <cell r="G57">
            <v>5285.8938000000007</v>
          </cell>
          <cell r="H57">
            <v>28535.943840000004</v>
          </cell>
          <cell r="I57">
            <v>234.75013999999999</v>
          </cell>
          <cell r="J57">
            <v>99.041687642870002</v>
          </cell>
          <cell r="L57">
            <v>22545.808259999998</v>
          </cell>
          <cell r="M57">
            <v>3162.2590399999999</v>
          </cell>
          <cell r="N57">
            <v>25708.067299999999</v>
          </cell>
          <cell r="O57">
            <v>252.12244000000001</v>
          </cell>
          <cell r="P57">
            <v>89.424044365110845</v>
          </cell>
          <cell r="R57">
            <v>704.24178000000393</v>
          </cell>
          <cell r="S57">
            <v>2123.6347600000008</v>
          </cell>
          <cell r="T57">
            <v>2827.8765400000048</v>
          </cell>
          <cell r="U57">
            <v>-17.372300000000024</v>
          </cell>
          <cell r="V57">
            <v>9.6176432777591572</v>
          </cell>
          <cell r="Z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 t="str">
            <v>D33</v>
          </cell>
          <cell r="F58">
            <v>6718.1539199999997</v>
          </cell>
          <cell r="G58">
            <v>8058.9627499999997</v>
          </cell>
          <cell r="H58">
            <v>14777.116669999999</v>
          </cell>
          <cell r="I58">
            <v>53.035220000000002</v>
          </cell>
          <cell r="J58">
            <v>126.67344304407523</v>
          </cell>
          <cell r="L58">
            <v>6232.4184999999998</v>
          </cell>
          <cell r="M58">
            <v>7944.2237599999999</v>
          </cell>
          <cell r="N58">
            <v>14176.642260000001</v>
          </cell>
          <cell r="O58">
            <v>58.469699999999996</v>
          </cell>
          <cell r="P58">
            <v>106.59227770965133</v>
          </cell>
          <cell r="R58">
            <v>485.73541999999998</v>
          </cell>
          <cell r="S58">
            <v>114.73898999999983</v>
          </cell>
          <cell r="T58">
            <v>600.4744099999989</v>
          </cell>
          <cell r="U58">
            <v>-5.4344799999999935</v>
          </cell>
          <cell r="V58">
            <v>20.081165334423901</v>
          </cell>
          <cell r="Z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 t="str">
            <v>D34</v>
          </cell>
          <cell r="F59">
            <v>6207.8725999999997</v>
          </cell>
          <cell r="G59">
            <v>8240.8921499999997</v>
          </cell>
          <cell r="H59">
            <v>14448.764749999998</v>
          </cell>
          <cell r="I59">
            <v>55.554099999999998</v>
          </cell>
          <cell r="J59">
            <v>111.74463450942415</v>
          </cell>
          <cell r="L59">
            <v>6544.98794</v>
          </cell>
          <cell r="M59">
            <v>7585.9350400000003</v>
          </cell>
          <cell r="N59">
            <v>14130.922979999999</v>
          </cell>
          <cell r="O59">
            <v>60.474879999999999</v>
          </cell>
          <cell r="P59">
            <v>108.2265552242518</v>
          </cell>
          <cell r="R59">
            <v>-337.11534000000029</v>
          </cell>
          <cell r="S59">
            <v>654.95710999999937</v>
          </cell>
          <cell r="T59">
            <v>317.84176999999909</v>
          </cell>
          <cell r="U59">
            <v>-4.9207800000000006</v>
          </cell>
          <cell r="V59">
            <v>3.5180792851723481</v>
          </cell>
          <cell r="Z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 t="str">
            <v>D35</v>
          </cell>
          <cell r="F60">
            <v>2351.7440000000001</v>
          </cell>
          <cell r="G60">
            <v>8369.0068499999998</v>
          </cell>
          <cell r="H60">
            <v>10720.75085</v>
          </cell>
          <cell r="I60">
            <v>16.028500000000001</v>
          </cell>
          <cell r="J60">
            <v>146.72265027919019</v>
          </cell>
          <cell r="L60">
            <v>2418.2807899999998</v>
          </cell>
          <cell r="M60">
            <v>6198.7111199999999</v>
          </cell>
          <cell r="N60">
            <v>8616.9919100000006</v>
          </cell>
          <cell r="O60">
            <v>20.584960000000002</v>
          </cell>
          <cell r="P60">
            <v>117.47804173532519</v>
          </cell>
          <cell r="R60">
            <v>-66.536789999999655</v>
          </cell>
          <cell r="S60">
            <v>2170.2957299999998</v>
          </cell>
          <cell r="T60">
            <v>2103.7589399999997</v>
          </cell>
          <cell r="U60">
            <v>-4.5564600000000013</v>
          </cell>
          <cell r="V60">
            <v>29.244608543864999</v>
          </cell>
          <cell r="Z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 t="str">
            <v>D36</v>
          </cell>
          <cell r="F61">
            <v>16035.063000000002</v>
          </cell>
          <cell r="G61">
            <v>6777.1716499999993</v>
          </cell>
          <cell r="H61">
            <v>22812.234650000002</v>
          </cell>
          <cell r="I61">
            <v>138.79949999999999</v>
          </cell>
          <cell r="J61">
            <v>115.52680665276173</v>
          </cell>
          <cell r="L61">
            <v>14947.729220000001</v>
          </cell>
          <cell r="M61">
            <v>4530.3449599999994</v>
          </cell>
          <cell r="N61">
            <v>19478.07418</v>
          </cell>
          <cell r="O61">
            <v>147.30742000000001</v>
          </cell>
          <cell r="P61">
            <v>101.47302301540547</v>
          </cell>
          <cell r="R61">
            <v>1087.3337800000008</v>
          </cell>
          <cell r="S61">
            <v>2246.8266899999999</v>
          </cell>
          <cell r="T61">
            <v>3334.1604700000025</v>
          </cell>
          <cell r="U61">
            <v>-8.5079200000000128</v>
          </cell>
          <cell r="V61">
            <v>14.053783637356261</v>
          </cell>
          <cell r="Z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 t="str">
            <v>D37</v>
          </cell>
          <cell r="F62">
            <v>422.47115999999994</v>
          </cell>
          <cell r="G62">
            <v>613.54555000000005</v>
          </cell>
          <cell r="H62">
            <v>1036.0167099999999</v>
          </cell>
          <cell r="I62">
            <v>4.0805600000000002</v>
          </cell>
          <cell r="J62">
            <v>103.53264257846961</v>
          </cell>
          <cell r="L62">
            <v>367.81863000000004</v>
          </cell>
          <cell r="M62">
            <v>609.44928000000004</v>
          </cell>
          <cell r="N62">
            <v>977.26791000000003</v>
          </cell>
          <cell r="O62">
            <v>4.0941599999999996</v>
          </cell>
          <cell r="P62">
            <v>89.839827950055707</v>
          </cell>
          <cell r="R62">
            <v>54.652529999999899</v>
          </cell>
          <cell r="S62">
            <v>4.0962700000000041</v>
          </cell>
          <cell r="T62">
            <v>58.748799999999846</v>
          </cell>
          <cell r="U62">
            <v>-1.359999999999939E-2</v>
          </cell>
          <cell r="V62">
            <v>13.692814628413899</v>
          </cell>
          <cell r="Z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 t="str">
            <v>D38</v>
          </cell>
          <cell r="F63">
            <v>3403.4844399999997</v>
          </cell>
          <cell r="G63">
            <v>3011.7557000000002</v>
          </cell>
          <cell r="H63">
            <v>6415.2401399999999</v>
          </cell>
          <cell r="I63">
            <v>29.855039999999999</v>
          </cell>
          <cell r="J63">
            <v>114.00033093239868</v>
          </cell>
          <cell r="L63">
            <v>3000.9286899999997</v>
          </cell>
          <cell r="M63">
            <v>3010.6787999999997</v>
          </cell>
          <cell r="N63">
            <v>6011.6074899999994</v>
          </cell>
          <cell r="O63">
            <v>28.551819999999999</v>
          </cell>
          <cell r="P63">
            <v>105.10463746269063</v>
          </cell>
          <cell r="R63">
            <v>402.55574999999999</v>
          </cell>
          <cell r="S63">
            <v>1.076900000000478</v>
          </cell>
          <cell r="T63">
            <v>403.63265000000047</v>
          </cell>
          <cell r="U63">
            <v>1.3032199999999996</v>
          </cell>
          <cell r="V63">
            <v>8.8956934697080499</v>
          </cell>
          <cell r="Z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 t="str">
            <v>D39</v>
          </cell>
          <cell r="F64">
            <v>8202.1535600000007</v>
          </cell>
          <cell r="G64">
            <v>848.77494999999999</v>
          </cell>
          <cell r="H64">
            <v>9050.9285100000016</v>
          </cell>
          <cell r="I64">
            <v>73.01746</v>
          </cell>
          <cell r="J64">
            <v>112.33140073620748</v>
          </cell>
          <cell r="L64">
            <v>8390.1769399999994</v>
          </cell>
          <cell r="M64">
            <v>1271.96336</v>
          </cell>
          <cell r="N64">
            <v>9662.1402999999991</v>
          </cell>
          <cell r="O64">
            <v>75.742980000000003</v>
          </cell>
          <cell r="P64">
            <v>110.77167732243964</v>
          </cell>
          <cell r="R64">
            <v>-188.02337999999872</v>
          </cell>
          <cell r="S64">
            <v>-423.18840999999998</v>
          </cell>
          <cell r="T64">
            <v>-611.21178999999756</v>
          </cell>
          <cell r="U64">
            <v>-2.7255200000000031</v>
          </cell>
          <cell r="V64">
            <v>1.5597234137678413</v>
          </cell>
          <cell r="Z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 t="str">
            <v>D40</v>
          </cell>
          <cell r="F65">
            <v>5205.5702399999991</v>
          </cell>
          <cell r="G65">
            <v>377.35880000000003</v>
          </cell>
          <cell r="H65">
            <v>5582.9290399999991</v>
          </cell>
          <cell r="I65">
            <v>45.647840000000002</v>
          </cell>
          <cell r="J65">
            <v>114.03760265545968</v>
          </cell>
          <cell r="L65">
            <v>3913.79961</v>
          </cell>
          <cell r="M65">
            <v>73.749279999999999</v>
          </cell>
          <cell r="N65">
            <v>3987.54889</v>
          </cell>
          <cell r="O65">
            <v>51.513860000000001</v>
          </cell>
          <cell r="P65">
            <v>75.975661889829254</v>
          </cell>
          <cell r="R65">
            <v>1291.7706299999991</v>
          </cell>
          <cell r="S65">
            <v>303.60952000000003</v>
          </cell>
          <cell r="T65">
            <v>1595.380149999999</v>
          </cell>
          <cell r="U65">
            <v>-5.8660199999999989</v>
          </cell>
          <cell r="V65">
            <v>38.061940765630425</v>
          </cell>
          <cell r="Z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 t="str">
            <v>D41</v>
          </cell>
          <cell r="F66">
            <v>1984.7498400000002</v>
          </cell>
          <cell r="G66">
            <v>2032.2087000000001</v>
          </cell>
          <cell r="H66">
            <v>4016.9585400000005</v>
          </cell>
          <cell r="I66">
            <v>17.777940000000001</v>
          </cell>
          <cell r="J66">
            <v>111.64115977441706</v>
          </cell>
          <cell r="L66">
            <v>1943.2566400000001</v>
          </cell>
          <cell r="M66">
            <v>2157.70136</v>
          </cell>
          <cell r="N66">
            <v>4100.9580000000005</v>
          </cell>
          <cell r="O66">
            <v>16.553720000000002</v>
          </cell>
          <cell r="P66">
            <v>117.39093327662906</v>
          </cell>
          <cell r="R66">
            <v>41.493200000000115</v>
          </cell>
          <cell r="S66">
            <v>-125.49265999999989</v>
          </cell>
          <cell r="T66">
            <v>-83.999459999999999</v>
          </cell>
          <cell r="U66">
            <v>1.224219999999999</v>
          </cell>
          <cell r="V66">
            <v>-5.749773502211994</v>
          </cell>
          <cell r="Z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 t="str">
            <v>D42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Z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 t="str">
            <v>D43</v>
          </cell>
          <cell r="F68">
            <v>0</v>
          </cell>
          <cell r="G68">
            <v>784.6</v>
          </cell>
          <cell r="H68">
            <v>784.6</v>
          </cell>
          <cell r="I68">
            <v>0</v>
          </cell>
          <cell r="J68">
            <v>0</v>
          </cell>
          <cell r="L68">
            <v>0</v>
          </cell>
          <cell r="M68">
            <v>730.4</v>
          </cell>
          <cell r="N68">
            <v>730.4</v>
          </cell>
          <cell r="O68">
            <v>0</v>
          </cell>
          <cell r="P68">
            <v>0</v>
          </cell>
          <cell r="R68">
            <v>0</v>
          </cell>
          <cell r="S68">
            <v>54.200000000000045</v>
          </cell>
          <cell r="T68">
            <v>54.200000000000045</v>
          </cell>
          <cell r="U68">
            <v>0</v>
          </cell>
          <cell r="V68">
            <v>0</v>
          </cell>
          <cell r="Z68" t="str">
            <v>In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 t="str">
            <v>D44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Z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 t="str">
            <v>D45</v>
          </cell>
          <cell r="F70">
            <v>41.7</v>
          </cell>
          <cell r="G70">
            <v>4332.27495</v>
          </cell>
          <cell r="H70">
            <v>4373.9749499999998</v>
          </cell>
          <cell r="I70">
            <v>1</v>
          </cell>
          <cell r="J70">
            <v>41.7</v>
          </cell>
          <cell r="L70">
            <v>16.8691</v>
          </cell>
          <cell r="M70">
            <v>3461.5563200000001</v>
          </cell>
          <cell r="N70">
            <v>3478.42542</v>
          </cell>
          <cell r="O70">
            <v>1</v>
          </cell>
          <cell r="P70">
            <v>16.8691</v>
          </cell>
          <cell r="R70">
            <v>24.830900000000003</v>
          </cell>
          <cell r="S70">
            <v>870.71862999999985</v>
          </cell>
          <cell r="T70">
            <v>895.54952999999978</v>
          </cell>
          <cell r="U70">
            <v>0</v>
          </cell>
          <cell r="V70">
            <v>24.830900000000003</v>
          </cell>
          <cell r="Z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 t="str">
            <v>D47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Z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 t="str">
            <v>D48</v>
          </cell>
          <cell r="F72">
            <v>3260.4574400000001</v>
          </cell>
          <cell r="G72">
            <v>14061.6168</v>
          </cell>
          <cell r="H72">
            <v>17322.074240000002</v>
          </cell>
          <cell r="I72">
            <v>26.575040000000001</v>
          </cell>
          <cell r="J72">
            <v>122.68871241586089</v>
          </cell>
          <cell r="L72">
            <v>3282.2273599999999</v>
          </cell>
          <cell r="M72">
            <v>12990.80392</v>
          </cell>
          <cell r="N72">
            <v>16273.031279999999</v>
          </cell>
          <cell r="O72">
            <v>30.055979999999998</v>
          </cell>
          <cell r="P72">
            <v>109.20380436771651</v>
          </cell>
          <cell r="R72">
            <v>-21.769919999999729</v>
          </cell>
          <cell r="S72">
            <v>1070.8128799999995</v>
          </cell>
          <cell r="T72">
            <v>1049.0429600000025</v>
          </cell>
          <cell r="U72">
            <v>-3.4809399999999968</v>
          </cell>
          <cell r="V72">
            <v>13.484908048144376</v>
          </cell>
          <cell r="Z72" t="str">
            <v>In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 t="str">
            <v>D49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Z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 t="str">
            <v>D50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Z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 t="str">
            <v>D51</v>
          </cell>
          <cell r="F75">
            <v>8454.4066000000003</v>
          </cell>
          <cell r="G75">
            <v>5328.4511499999999</v>
          </cell>
          <cell r="H75">
            <v>13782.857749999999</v>
          </cell>
          <cell r="I75">
            <v>68.332599999999999</v>
          </cell>
          <cell r="J75">
            <v>123.72435118815909</v>
          </cell>
          <cell r="L75">
            <v>8888.7301899999984</v>
          </cell>
          <cell r="M75">
            <v>6123.6575999999995</v>
          </cell>
          <cell r="N75">
            <v>15012.387789999997</v>
          </cell>
          <cell r="O75">
            <v>75.971299999999999</v>
          </cell>
          <cell r="P75">
            <v>117.00115951681751</v>
          </cell>
          <cell r="R75">
            <v>-434.32358999999815</v>
          </cell>
          <cell r="S75">
            <v>-795.20644999999968</v>
          </cell>
          <cell r="T75">
            <v>-1229.5300399999978</v>
          </cell>
          <cell r="U75">
            <v>-7.6387</v>
          </cell>
          <cell r="V75">
            <v>6.7231916713415814</v>
          </cell>
          <cell r="Z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 t="str">
            <v>D52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Z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 t="str">
            <v>D53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Z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 t="str">
            <v>D54</v>
          </cell>
          <cell r="F78">
            <v>5137.1646799999999</v>
          </cell>
          <cell r="G78">
            <v>1112.3687500000001</v>
          </cell>
          <cell r="H78">
            <v>6249.5334299999995</v>
          </cell>
          <cell r="I78">
            <v>41.874879999999997</v>
          </cell>
          <cell r="J78">
            <v>122.67891107986459</v>
          </cell>
          <cell r="L78">
            <v>4483.0606300000009</v>
          </cell>
          <cell r="M78">
            <v>731.37455999999997</v>
          </cell>
          <cell r="N78">
            <v>5214.4351900000011</v>
          </cell>
          <cell r="O78">
            <v>44.312719999999999</v>
          </cell>
          <cell r="P78">
            <v>101.16870799174596</v>
          </cell>
          <cell r="R78">
            <v>654.10404999999901</v>
          </cell>
          <cell r="S78">
            <v>380.99419000000012</v>
          </cell>
          <cell r="T78">
            <v>1035.0982399999984</v>
          </cell>
          <cell r="U78">
            <v>-2.4378400000000013</v>
          </cell>
          <cell r="V78">
            <v>21.510203088118629</v>
          </cell>
          <cell r="Z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 t="str">
            <v>D55</v>
          </cell>
          <cell r="F79">
            <v>2476.6</v>
          </cell>
          <cell r="G79">
            <v>367.6</v>
          </cell>
          <cell r="H79">
            <v>2844.2</v>
          </cell>
          <cell r="I79">
            <v>25.6</v>
          </cell>
          <cell r="J79">
            <v>96.742187499999986</v>
          </cell>
          <cell r="L79">
            <v>2161.6976500000001</v>
          </cell>
          <cell r="M79">
            <v>247.16759999999999</v>
          </cell>
          <cell r="N79">
            <v>2408.8652499999998</v>
          </cell>
          <cell r="O79">
            <v>0.71349999999999991</v>
          </cell>
          <cell r="P79">
            <v>3029.7093903293626</v>
          </cell>
          <cell r="R79">
            <v>314.90234999999984</v>
          </cell>
          <cell r="S79">
            <v>120.43240000000003</v>
          </cell>
          <cell r="T79">
            <v>435.33474999999999</v>
          </cell>
          <cell r="U79">
            <v>24.886500000000002</v>
          </cell>
          <cell r="V79">
            <v>-2932.9672028293626</v>
          </cell>
          <cell r="Z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 t="str">
            <v>D56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Z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 t="str">
            <v>D57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Z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 t="str">
            <v>D58</v>
          </cell>
          <cell r="F82">
            <v>9088.9349199999997</v>
          </cell>
          <cell r="G82">
            <v>2526.7822000000001</v>
          </cell>
          <cell r="H82">
            <v>11615.717119999999</v>
          </cell>
          <cell r="I82">
            <v>97.763719999999992</v>
          </cell>
          <cell r="J82">
            <v>92.968382545181385</v>
          </cell>
          <cell r="L82">
            <v>10129.995649999999</v>
          </cell>
          <cell r="M82">
            <v>2877.9013600000003</v>
          </cell>
          <cell r="N82">
            <v>13007.897009999999</v>
          </cell>
          <cell r="O82">
            <v>117.41086</v>
          </cell>
          <cell r="P82">
            <v>86.278182869966187</v>
          </cell>
          <cell r="R82">
            <v>-1041.0607299999992</v>
          </cell>
          <cell r="S82">
            <v>-351.11916000000019</v>
          </cell>
          <cell r="T82">
            <v>-1392.1798899999994</v>
          </cell>
          <cell r="U82">
            <v>-19.647140000000007</v>
          </cell>
          <cell r="V82">
            <v>6.6901996752151973</v>
          </cell>
          <cell r="Z82" t="str">
            <v>In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 t="str">
            <v>D59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Z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 t="str">
            <v>D70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Z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 t="str">
            <v>D71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Z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 t="str">
            <v>D73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Z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 t="str">
            <v>D74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Z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 t="str">
            <v>D75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Z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 t="str">
            <v>D76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Z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 t="str">
            <v>D77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Z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 t="str">
            <v>D78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Z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 t="str">
            <v>D79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Z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 t="str">
            <v>D80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Z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 t="str">
            <v>D81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Z94" t="str">
            <v>Out</v>
          </cell>
        </row>
        <row r="95">
          <cell r="A95" t="str">
            <v>D26</v>
          </cell>
          <cell r="B95" t="str">
            <v>MSS</v>
          </cell>
          <cell r="C95" t="str">
            <v>Med/Surg Supplies</v>
          </cell>
          <cell r="D95" t="str">
            <v>D26</v>
          </cell>
          <cell r="F95">
            <v>0</v>
          </cell>
          <cell r="G95">
            <v>166137.29999999999</v>
          </cell>
          <cell r="H95">
            <v>166137.29999999999</v>
          </cell>
          <cell r="I95">
            <v>0</v>
          </cell>
          <cell r="J95">
            <v>0</v>
          </cell>
          <cell r="L95">
            <v>0</v>
          </cell>
          <cell r="M95">
            <v>138652.6</v>
          </cell>
          <cell r="N95">
            <v>138652.6</v>
          </cell>
          <cell r="O95">
            <v>0</v>
          </cell>
          <cell r="P95">
            <v>0</v>
          </cell>
          <cell r="R95">
            <v>0</v>
          </cell>
          <cell r="S95">
            <v>27484.699999999983</v>
          </cell>
          <cell r="T95">
            <v>27484.699999999983</v>
          </cell>
          <cell r="U95">
            <v>0</v>
          </cell>
          <cell r="V95">
            <v>0</v>
          </cell>
          <cell r="Z95" t="str">
            <v>In</v>
          </cell>
        </row>
        <row r="96">
          <cell r="A96" t="str">
            <v>D27</v>
          </cell>
          <cell r="B96" t="str">
            <v>CDS</v>
          </cell>
          <cell r="C96" t="str">
            <v>Drugs Sold</v>
          </cell>
          <cell r="D96" t="str">
            <v>D27</v>
          </cell>
          <cell r="F96">
            <v>0</v>
          </cell>
          <cell r="G96">
            <v>152453.29999999999</v>
          </cell>
          <cell r="H96">
            <v>152453.29999999999</v>
          </cell>
          <cell r="I96">
            <v>0</v>
          </cell>
          <cell r="J96">
            <v>0</v>
          </cell>
          <cell r="L96">
            <v>0</v>
          </cell>
          <cell r="M96">
            <v>136158.9</v>
          </cell>
          <cell r="N96">
            <v>136158.9</v>
          </cell>
          <cell r="O96">
            <v>0</v>
          </cell>
          <cell r="P96">
            <v>0</v>
          </cell>
          <cell r="R96">
            <v>0</v>
          </cell>
          <cell r="S96">
            <v>16294.399999999994</v>
          </cell>
          <cell r="T96">
            <v>16294.399999999994</v>
          </cell>
          <cell r="U96">
            <v>0</v>
          </cell>
          <cell r="V96">
            <v>0</v>
          </cell>
          <cell r="Z96" t="str">
            <v>In</v>
          </cell>
        </row>
        <row r="97">
          <cell r="A97" t="str">
            <v>D46</v>
          </cell>
          <cell r="B97" t="str">
            <v>OA</v>
          </cell>
          <cell r="C97" t="str">
            <v>Organ Acquisition</v>
          </cell>
          <cell r="D97" t="str">
            <v>D46</v>
          </cell>
          <cell r="F97">
            <v>77.296039999999991</v>
          </cell>
          <cell r="G97">
            <v>31421.07605</v>
          </cell>
          <cell r="H97">
            <v>31498.372090000001</v>
          </cell>
          <cell r="I97">
            <v>0.8251400000000001</v>
          </cell>
          <cell r="J97">
            <v>93.676273117289171</v>
          </cell>
          <cell r="L97">
            <v>0</v>
          </cell>
          <cell r="M97">
            <v>30372.2556</v>
          </cell>
          <cell r="N97">
            <v>30372.2556</v>
          </cell>
          <cell r="O97">
            <v>0</v>
          </cell>
          <cell r="P97">
            <v>0</v>
          </cell>
          <cell r="R97">
            <v>77.296039999999991</v>
          </cell>
          <cell r="S97">
            <v>1048.8204499999993</v>
          </cell>
          <cell r="T97">
            <v>1126.1164900000003</v>
          </cell>
          <cell r="U97">
            <v>0.8251400000000001</v>
          </cell>
          <cell r="V97">
            <v>93.676273117289171</v>
          </cell>
          <cell r="Z97" t="str">
            <v>In</v>
          </cell>
        </row>
        <row r="101">
          <cell r="A101" t="str">
            <v>DP1</v>
          </cell>
          <cell r="B101" t="str">
            <v>EDP</v>
          </cell>
          <cell r="C101" t="str">
            <v>Data Processing</v>
          </cell>
          <cell r="D101" t="str">
            <v>DP1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3.0448099999994156</v>
          </cell>
          <cell r="M101">
            <v>0</v>
          </cell>
          <cell r="N101">
            <v>3.0448099999994156</v>
          </cell>
          <cell r="O101">
            <v>2.8540000000020882E-2</v>
          </cell>
          <cell r="P101">
            <v>106.68570427460364</v>
          </cell>
          <cell r="R101">
            <v>-3.0448099999994156</v>
          </cell>
          <cell r="S101">
            <v>0</v>
          </cell>
          <cell r="T101">
            <v>-3.0448099999994156</v>
          </cell>
          <cell r="U101">
            <v>-2.8540000000020882E-2</v>
          </cell>
          <cell r="V101">
            <v>-106.68570427460364</v>
          </cell>
          <cell r="Z101" t="str">
            <v>In</v>
          </cell>
        </row>
        <row r="102">
          <cell r="A102" t="str">
            <v>E1</v>
          </cell>
          <cell r="B102" t="str">
            <v>AMB</v>
          </cell>
          <cell r="C102" t="str">
            <v>Ambulance Services</v>
          </cell>
          <cell r="D102" t="str">
            <v>E1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Z102" t="str">
            <v>Out</v>
          </cell>
        </row>
        <row r="103">
          <cell r="A103" t="str">
            <v>E2</v>
          </cell>
          <cell r="B103" t="str">
            <v>PAR</v>
          </cell>
          <cell r="C103" t="str">
            <v>Parking</v>
          </cell>
          <cell r="D103" t="str">
            <v>E2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Z103" t="str">
            <v>Out</v>
          </cell>
        </row>
        <row r="104">
          <cell r="A104" t="str">
            <v>E3</v>
          </cell>
          <cell r="B104" t="str">
            <v>DPO</v>
          </cell>
          <cell r="C104" t="str">
            <v>Doctor's Private Office Rent</v>
          </cell>
          <cell r="D104" t="str">
            <v>E3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Z104" t="str">
            <v>Out</v>
          </cell>
        </row>
        <row r="105">
          <cell r="A105" t="str">
            <v>E4</v>
          </cell>
          <cell r="B105" t="str">
            <v>OOR</v>
          </cell>
          <cell r="C105" t="str">
            <v>Office &amp; Other Rental</v>
          </cell>
          <cell r="D105" t="str">
            <v>E4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Z105" t="str">
            <v>Out</v>
          </cell>
        </row>
        <row r="106">
          <cell r="A106" t="str">
            <v>E5</v>
          </cell>
          <cell r="B106" t="str">
            <v>REO</v>
          </cell>
          <cell r="C106" t="str">
            <v>Retail Operations</v>
          </cell>
          <cell r="D106" t="str">
            <v>E5</v>
          </cell>
          <cell r="F106">
            <v>2181.1</v>
          </cell>
          <cell r="G106">
            <v>200504.6</v>
          </cell>
          <cell r="H106">
            <v>202685.7</v>
          </cell>
          <cell r="I106">
            <v>18.5</v>
          </cell>
          <cell r="J106">
            <v>117.89729729729729</v>
          </cell>
          <cell r="L106">
            <v>1384.9938999999999</v>
          </cell>
          <cell r="M106">
            <v>104557.5</v>
          </cell>
          <cell r="N106">
            <v>105942.4939</v>
          </cell>
          <cell r="O106">
            <v>11.2</v>
          </cell>
          <cell r="P106">
            <v>123.66016964285714</v>
          </cell>
          <cell r="R106">
            <v>796.10609999999997</v>
          </cell>
          <cell r="S106">
            <v>95947.1</v>
          </cell>
          <cell r="T106">
            <v>96743.20610000001</v>
          </cell>
          <cell r="U106">
            <v>7.3000000000000007</v>
          </cell>
          <cell r="V106">
            <v>-5.7628723455598561</v>
          </cell>
          <cell r="Z106" t="str">
            <v>In</v>
          </cell>
        </row>
        <row r="107">
          <cell r="A107" t="str">
            <v>E6</v>
          </cell>
          <cell r="B107" t="str">
            <v>PTE</v>
          </cell>
          <cell r="C107" t="str">
            <v>Patients Telephones</v>
          </cell>
          <cell r="D107" t="str">
            <v>E6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Z107" t="str">
            <v>Out</v>
          </cell>
        </row>
        <row r="108">
          <cell r="A108" t="str">
            <v>E7</v>
          </cell>
          <cell r="B108" t="str">
            <v>CAF</v>
          </cell>
          <cell r="C108" t="str">
            <v>Cafeteria</v>
          </cell>
          <cell r="D108" t="str">
            <v>E7</v>
          </cell>
          <cell r="F108">
            <v>2161</v>
          </cell>
          <cell r="G108">
            <v>7175.9</v>
          </cell>
          <cell r="H108">
            <v>9336.9</v>
          </cell>
          <cell r="I108">
            <v>44.099999999999994</v>
          </cell>
          <cell r="J108">
            <v>49.002267573696152</v>
          </cell>
          <cell r="L108">
            <v>1854.6</v>
          </cell>
          <cell r="M108">
            <v>7556.6</v>
          </cell>
          <cell r="N108">
            <v>9411.2000000000007</v>
          </cell>
          <cell r="O108">
            <v>48.900000000000006</v>
          </cell>
          <cell r="P108">
            <v>37.926380368098151</v>
          </cell>
          <cell r="R108">
            <v>306.40000000000009</v>
          </cell>
          <cell r="S108">
            <v>-380.70000000000073</v>
          </cell>
          <cell r="T108">
            <v>-74.300000000001091</v>
          </cell>
          <cell r="U108">
            <v>-4.8000000000000114</v>
          </cell>
          <cell r="V108">
            <v>11.075887205598001</v>
          </cell>
          <cell r="Z108" t="str">
            <v>In</v>
          </cell>
        </row>
        <row r="109">
          <cell r="A109" t="str">
            <v>E8</v>
          </cell>
          <cell r="B109" t="str">
            <v>DEB</v>
          </cell>
          <cell r="C109" t="str">
            <v>Day Care Recreation Areas</v>
          </cell>
          <cell r="D109" t="str">
            <v>E8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Z109" t="str">
            <v>Out</v>
          </cell>
        </row>
        <row r="110">
          <cell r="A110" t="str">
            <v>E9</v>
          </cell>
          <cell r="B110" t="str">
            <v>HOU</v>
          </cell>
          <cell r="C110" t="str">
            <v>Housing</v>
          </cell>
          <cell r="D110" t="str">
            <v>E9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Z110" t="str">
            <v>Out</v>
          </cell>
        </row>
        <row r="111">
          <cell r="A111" t="str">
            <v>F1</v>
          </cell>
          <cell r="B111" t="str">
            <v>REG</v>
          </cell>
          <cell r="C111" t="str">
            <v>Research</v>
          </cell>
          <cell r="D111" t="str">
            <v>F1</v>
          </cell>
          <cell r="F111">
            <v>585.6</v>
          </cell>
          <cell r="G111">
            <v>418.5</v>
          </cell>
          <cell r="H111">
            <v>1004.1</v>
          </cell>
          <cell r="I111">
            <v>3.2</v>
          </cell>
          <cell r="J111">
            <v>183</v>
          </cell>
          <cell r="L111">
            <v>470.17492999999996</v>
          </cell>
          <cell r="M111">
            <v>419.2</v>
          </cell>
          <cell r="N111">
            <v>889.37492999999995</v>
          </cell>
          <cell r="O111">
            <v>3.4000000000000004</v>
          </cell>
          <cell r="P111">
            <v>138.28674411764703</v>
          </cell>
          <cell r="R111">
            <v>115.42507000000006</v>
          </cell>
          <cell r="S111">
            <v>-0.69999999999998863</v>
          </cell>
          <cell r="T111">
            <v>114.72507000000007</v>
          </cell>
          <cell r="U111">
            <v>-0.20000000000000018</v>
          </cell>
          <cell r="V111">
            <v>44.713255882352968</v>
          </cell>
          <cell r="Z111" t="str">
            <v>In</v>
          </cell>
        </row>
        <row r="112">
          <cell r="A112" t="str">
            <v>F2</v>
          </cell>
          <cell r="B112" t="str">
            <v>RNS</v>
          </cell>
          <cell r="C112" t="str">
            <v>Nursing Education</v>
          </cell>
          <cell r="D112" t="str">
            <v>F2</v>
          </cell>
          <cell r="F112">
            <v>3336.9</v>
          </cell>
          <cell r="G112">
            <v>419.2</v>
          </cell>
          <cell r="H112">
            <v>3756.1</v>
          </cell>
          <cell r="I112">
            <v>42.3</v>
          </cell>
          <cell r="J112">
            <v>78.886524822695037</v>
          </cell>
          <cell r="L112">
            <v>2970.2627299999999</v>
          </cell>
          <cell r="M112">
            <v>444.2</v>
          </cell>
          <cell r="N112">
            <v>3414.4627299999997</v>
          </cell>
          <cell r="O112">
            <v>25.799999999999997</v>
          </cell>
          <cell r="P112">
            <v>115.12646240310079</v>
          </cell>
          <cell r="R112">
            <v>366.63727000000017</v>
          </cell>
          <cell r="S112">
            <v>-25</v>
          </cell>
          <cell r="T112">
            <v>341.63727000000017</v>
          </cell>
          <cell r="U112">
            <v>16.5</v>
          </cell>
          <cell r="V112">
            <v>-36.239937580405751</v>
          </cell>
          <cell r="Z112" t="str">
            <v>In</v>
          </cell>
        </row>
        <row r="113">
          <cell r="A113" t="str">
            <v>F3</v>
          </cell>
          <cell r="B113" t="str">
            <v>OHE</v>
          </cell>
          <cell r="C113" t="str">
            <v>Other Health Profession Education</v>
          </cell>
          <cell r="D113" t="str">
            <v>F3</v>
          </cell>
          <cell r="F113">
            <v>3821.9</v>
          </cell>
          <cell r="G113">
            <v>1039.5999999999999</v>
          </cell>
          <cell r="H113">
            <v>4861.5</v>
          </cell>
          <cell r="I113">
            <v>58</v>
          </cell>
          <cell r="J113">
            <v>65.894827586206901</v>
          </cell>
          <cell r="L113">
            <v>3161.6911700000001</v>
          </cell>
          <cell r="M113">
            <v>747.3</v>
          </cell>
          <cell r="N113">
            <v>3908.9911700000002</v>
          </cell>
          <cell r="O113">
            <v>37.5</v>
          </cell>
          <cell r="P113">
            <v>84.311764533333331</v>
          </cell>
          <cell r="R113">
            <v>660.20883000000003</v>
          </cell>
          <cell r="S113">
            <v>292.29999999999995</v>
          </cell>
          <cell r="T113">
            <v>952.50882999999976</v>
          </cell>
          <cell r="U113">
            <v>20.5</v>
          </cell>
          <cell r="V113">
            <v>-18.41693694712643</v>
          </cell>
          <cell r="Z113" t="str">
            <v>In</v>
          </cell>
        </row>
        <row r="114">
          <cell r="A114" t="str">
            <v>F4</v>
          </cell>
          <cell r="B114" t="str">
            <v>CHE</v>
          </cell>
          <cell r="C114" t="str">
            <v>Community Health Education</v>
          </cell>
          <cell r="D114" t="str">
            <v>F4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Z114" t="str">
            <v>Out</v>
          </cell>
        </row>
        <row r="115">
          <cell r="A115" t="str">
            <v>FB1</v>
          </cell>
          <cell r="B115" t="str">
            <v>FB1</v>
          </cell>
          <cell r="C115" t="str">
            <v>Fringe Benefits</v>
          </cell>
          <cell r="D115" t="str">
            <v>FB1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Z115" t="str">
            <v>Out</v>
          </cell>
        </row>
        <row r="116">
          <cell r="A116" t="str">
            <v>MS1</v>
          </cell>
          <cell r="B116" t="str">
            <v>MSV</v>
          </cell>
          <cell r="C116" t="str">
            <v>Medical Services</v>
          </cell>
          <cell r="D116" t="str">
            <v>MS1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Z116" t="str">
            <v>Out</v>
          </cell>
        </row>
        <row r="117">
          <cell r="A117" t="str">
            <v>P01</v>
          </cell>
          <cell r="B117" t="str">
            <v>P1</v>
          </cell>
          <cell r="C117" t="str">
            <v>Hospital Based Physicians</v>
          </cell>
          <cell r="D117" t="str">
            <v>P01</v>
          </cell>
          <cell r="F117">
            <v>3.7999999985913746E-2</v>
          </cell>
          <cell r="G117">
            <v>0</v>
          </cell>
          <cell r="H117">
            <v>3.7999999985913746E-2</v>
          </cell>
          <cell r="I117">
            <v>0</v>
          </cell>
          <cell r="J117">
            <v>0</v>
          </cell>
          <cell r="L117">
            <v>-2.4999999986903276E-2</v>
          </cell>
          <cell r="M117">
            <v>0</v>
          </cell>
          <cell r="N117">
            <v>-2.4999999986903276E-2</v>
          </cell>
          <cell r="O117">
            <v>0</v>
          </cell>
          <cell r="P117">
            <v>0</v>
          </cell>
          <cell r="R117">
            <v>6.2999999972817022E-2</v>
          </cell>
          <cell r="S117">
            <v>0</v>
          </cell>
          <cell r="T117">
            <v>6.2999999972817022E-2</v>
          </cell>
          <cell r="U117">
            <v>0</v>
          </cell>
          <cell r="V117">
            <v>0</v>
          </cell>
          <cell r="Z117" t="str">
            <v>In</v>
          </cell>
        </row>
        <row r="118">
          <cell r="A118" t="str">
            <v>P02</v>
          </cell>
          <cell r="B118" t="str">
            <v>P2</v>
          </cell>
          <cell r="C118" t="str">
            <v>Physician Part B Services</v>
          </cell>
          <cell r="D118" t="str">
            <v>P02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Z118" t="str">
            <v>Out</v>
          </cell>
        </row>
        <row r="119">
          <cell r="A119" t="str">
            <v>P03</v>
          </cell>
          <cell r="B119" t="str">
            <v>P3</v>
          </cell>
          <cell r="C119" t="str">
            <v>Physician Support Services</v>
          </cell>
          <cell r="D119" t="str">
            <v>P03</v>
          </cell>
          <cell r="F119">
            <v>39020.1</v>
          </cell>
          <cell r="G119">
            <v>0</v>
          </cell>
          <cell r="H119">
            <v>39020.1</v>
          </cell>
          <cell r="I119">
            <v>275.28000000000003</v>
          </cell>
          <cell r="J119">
            <v>141.74694856146468</v>
          </cell>
          <cell r="L119">
            <v>31765.037659999998</v>
          </cell>
          <cell r="M119">
            <v>0</v>
          </cell>
          <cell r="N119">
            <v>31765.037659999998</v>
          </cell>
          <cell r="O119">
            <v>231.56199999999998</v>
          </cell>
          <cell r="P119">
            <v>137.17724695761825</v>
          </cell>
          <cell r="R119">
            <v>7255.0623400000004</v>
          </cell>
          <cell r="S119">
            <v>0</v>
          </cell>
          <cell r="T119">
            <v>7255.0623400000004</v>
          </cell>
          <cell r="U119">
            <v>43.718000000000046</v>
          </cell>
          <cell r="V119">
            <v>4.5697016038464255</v>
          </cell>
          <cell r="Z119" t="str">
            <v>In</v>
          </cell>
        </row>
        <row r="120">
          <cell r="A120" t="str">
            <v>P04</v>
          </cell>
          <cell r="B120" t="str">
            <v>P4</v>
          </cell>
          <cell r="C120" t="str">
            <v>Resident, Intern Services</v>
          </cell>
          <cell r="D120" t="str">
            <v>P04</v>
          </cell>
          <cell r="F120">
            <v>52319.848000000005</v>
          </cell>
          <cell r="G120">
            <v>45433.8</v>
          </cell>
          <cell r="H120">
            <v>97753.648000000016</v>
          </cell>
          <cell r="I120">
            <v>898.99</v>
          </cell>
          <cell r="J120">
            <v>58.198476067586967</v>
          </cell>
          <cell r="L120">
            <v>53011.881530000006</v>
          </cell>
          <cell r="M120">
            <v>40414.800000000003</v>
          </cell>
          <cell r="N120">
            <v>93426.681530000002</v>
          </cell>
          <cell r="O120">
            <v>873.71</v>
          </cell>
          <cell r="P120">
            <v>60.674458950910491</v>
          </cell>
          <cell r="R120">
            <v>-692.03353000000061</v>
          </cell>
          <cell r="S120">
            <v>5019</v>
          </cell>
          <cell r="T120">
            <v>4326.9664700000139</v>
          </cell>
          <cell r="U120">
            <v>25.279999999999973</v>
          </cell>
          <cell r="V120">
            <v>-2.4759828833235247</v>
          </cell>
          <cell r="Z120" t="str">
            <v>In</v>
          </cell>
        </row>
        <row r="121">
          <cell r="A121" t="str">
            <v>P05</v>
          </cell>
          <cell r="B121" t="str">
            <v>P5</v>
          </cell>
          <cell r="C121" t="str">
            <v>Resident, Intern Ineligible</v>
          </cell>
          <cell r="D121" t="str">
            <v>P05</v>
          </cell>
          <cell r="F121">
            <v>0</v>
          </cell>
          <cell r="G121">
            <v>10689.3</v>
          </cell>
          <cell r="H121">
            <v>10689.3</v>
          </cell>
          <cell r="I121">
            <v>174.67</v>
          </cell>
          <cell r="J121">
            <v>0</v>
          </cell>
          <cell r="L121">
            <v>120.23689000000002</v>
          </cell>
          <cell r="M121">
            <v>10208.799999999999</v>
          </cell>
          <cell r="N121">
            <v>10329.036889999999</v>
          </cell>
          <cell r="O121">
            <v>179.7</v>
          </cell>
          <cell r="P121">
            <v>0.66909788536449655</v>
          </cell>
          <cell r="R121">
            <v>-120.23689000000002</v>
          </cell>
          <cell r="S121">
            <v>480.5</v>
          </cell>
          <cell r="T121">
            <v>360.26310999999987</v>
          </cell>
          <cell r="U121">
            <v>-5.0300000000000011</v>
          </cell>
          <cell r="V121">
            <v>-0.66909788536449655</v>
          </cell>
          <cell r="Z121" t="str">
            <v>In</v>
          </cell>
        </row>
        <row r="122">
          <cell r="A122" t="str">
            <v>UAMAL</v>
          </cell>
          <cell r="B122" t="str">
            <v>MAL</v>
          </cell>
          <cell r="C122" t="str">
            <v>Malpractice Insurance</v>
          </cell>
          <cell r="D122" t="str">
            <v>UAMAL</v>
          </cell>
          <cell r="F122">
            <v>0</v>
          </cell>
          <cell r="G122">
            <v>12968.5</v>
          </cell>
          <cell r="H122">
            <v>12968.5</v>
          </cell>
          <cell r="I122">
            <v>0</v>
          </cell>
          <cell r="J122">
            <v>0</v>
          </cell>
          <cell r="L122">
            <v>0</v>
          </cell>
          <cell r="M122">
            <v>8482.2999999999993</v>
          </cell>
          <cell r="N122">
            <v>8482.2999999999993</v>
          </cell>
          <cell r="O122">
            <v>0</v>
          </cell>
          <cell r="P122">
            <v>0</v>
          </cell>
          <cell r="R122">
            <v>0</v>
          </cell>
          <cell r="S122">
            <v>4486.2000000000007</v>
          </cell>
          <cell r="T122">
            <v>4486.2000000000007</v>
          </cell>
          <cell r="U122">
            <v>0</v>
          </cell>
          <cell r="V122">
            <v>0</v>
          </cell>
          <cell r="Z122" t="str">
            <v>In</v>
          </cell>
        </row>
        <row r="123">
          <cell r="A123" t="str">
            <v>UAOIN</v>
          </cell>
          <cell r="B123" t="str">
            <v>OIN</v>
          </cell>
          <cell r="C123" t="str">
            <v>Other Insurance</v>
          </cell>
          <cell r="D123" t="str">
            <v>UAOIN</v>
          </cell>
          <cell r="F123">
            <v>0</v>
          </cell>
          <cell r="G123">
            <v>2046.9</v>
          </cell>
          <cell r="H123">
            <v>2046.9</v>
          </cell>
          <cell r="I123">
            <v>0</v>
          </cell>
          <cell r="J123">
            <v>0</v>
          </cell>
          <cell r="L123">
            <v>0</v>
          </cell>
          <cell r="M123">
            <v>1876.5</v>
          </cell>
          <cell r="N123">
            <v>1876.5</v>
          </cell>
          <cell r="O123">
            <v>0</v>
          </cell>
          <cell r="P123">
            <v>0</v>
          </cell>
          <cell r="R123">
            <v>0</v>
          </cell>
          <cell r="S123">
            <v>170.40000000000009</v>
          </cell>
          <cell r="T123">
            <v>170.40000000000009</v>
          </cell>
          <cell r="U123">
            <v>0</v>
          </cell>
          <cell r="V123">
            <v>0</v>
          </cell>
          <cell r="Z123" t="str">
            <v>In</v>
          </cell>
        </row>
        <row r="124">
          <cell r="A124" t="str">
            <v>UAMCR</v>
          </cell>
          <cell r="B124" t="str">
            <v>MCR</v>
          </cell>
          <cell r="C124" t="str">
            <v>Medical Care Review</v>
          </cell>
          <cell r="D124" t="str">
            <v>UAMCR</v>
          </cell>
          <cell r="F124">
            <v>16579.165000000001</v>
          </cell>
          <cell r="G124">
            <v>1851.8</v>
          </cell>
          <cell r="H124">
            <v>18430.965</v>
          </cell>
          <cell r="I124">
            <v>102.3</v>
          </cell>
          <cell r="J124">
            <v>162.06417399804499</v>
          </cell>
          <cell r="L124">
            <v>11195.097</v>
          </cell>
          <cell r="M124">
            <v>1634.1</v>
          </cell>
          <cell r="N124">
            <v>12829.197</v>
          </cell>
          <cell r="O124">
            <v>86.2</v>
          </cell>
          <cell r="P124">
            <v>129.87351508120648</v>
          </cell>
          <cell r="R124">
            <v>5384.0680000000011</v>
          </cell>
          <cell r="S124">
            <v>217.70000000000005</v>
          </cell>
          <cell r="T124">
            <v>5601.768</v>
          </cell>
          <cell r="U124">
            <v>16.099999999999994</v>
          </cell>
          <cell r="V124">
            <v>32.190658916838515</v>
          </cell>
          <cell r="Z124" t="str">
            <v>In</v>
          </cell>
        </row>
        <row r="125">
          <cell r="A125" t="str">
            <v>UADEP</v>
          </cell>
          <cell r="B125" t="str">
            <v>DEP</v>
          </cell>
          <cell r="C125" t="str">
            <v>Depreciation &amp; Amortization</v>
          </cell>
          <cell r="D125" t="str">
            <v>UADEP</v>
          </cell>
          <cell r="F125">
            <v>0</v>
          </cell>
          <cell r="G125">
            <v>123036.6</v>
          </cell>
          <cell r="H125">
            <v>123036.6</v>
          </cell>
          <cell r="I125">
            <v>0</v>
          </cell>
          <cell r="J125">
            <v>0</v>
          </cell>
          <cell r="L125">
            <v>0</v>
          </cell>
          <cell r="M125">
            <v>137378.1</v>
          </cell>
          <cell r="N125">
            <v>137378.1</v>
          </cell>
          <cell r="O125">
            <v>0</v>
          </cell>
          <cell r="P125">
            <v>0</v>
          </cell>
          <cell r="R125">
            <v>0</v>
          </cell>
          <cell r="S125">
            <v>-14341.5</v>
          </cell>
          <cell r="T125">
            <v>-14341.5</v>
          </cell>
          <cell r="U125">
            <v>0</v>
          </cell>
          <cell r="V125">
            <v>0</v>
          </cell>
          <cell r="Z125" t="str">
            <v>In</v>
          </cell>
        </row>
        <row r="126">
          <cell r="A126" t="str">
            <v>UALEASE</v>
          </cell>
          <cell r="B126" t="str">
            <v>LEA</v>
          </cell>
          <cell r="C126" t="str">
            <v>Leases &amp; Rentals</v>
          </cell>
          <cell r="D126" t="str">
            <v>UALEASE</v>
          </cell>
          <cell r="F126">
            <v>0</v>
          </cell>
          <cell r="G126">
            <v>12238</v>
          </cell>
          <cell r="H126">
            <v>12238</v>
          </cell>
          <cell r="I126">
            <v>0</v>
          </cell>
          <cell r="J126">
            <v>0</v>
          </cell>
          <cell r="L126">
            <v>0</v>
          </cell>
          <cell r="M126">
            <v>12189.2</v>
          </cell>
          <cell r="N126">
            <v>12189.2</v>
          </cell>
          <cell r="O126">
            <v>0</v>
          </cell>
          <cell r="P126">
            <v>0</v>
          </cell>
          <cell r="R126">
            <v>0</v>
          </cell>
          <cell r="S126">
            <v>48.799999999999272</v>
          </cell>
          <cell r="T126">
            <v>48.799999999999272</v>
          </cell>
          <cell r="U126">
            <v>0</v>
          </cell>
          <cell r="V126">
            <v>0</v>
          </cell>
          <cell r="Z126" t="str">
            <v>In</v>
          </cell>
        </row>
        <row r="127">
          <cell r="A127" t="str">
            <v>UALIC</v>
          </cell>
          <cell r="B127" t="str">
            <v>LIC</v>
          </cell>
          <cell r="C127" t="str">
            <v>Licenses &amp; Taxes</v>
          </cell>
          <cell r="D127" t="str">
            <v>UALIC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439.9</v>
          </cell>
          <cell r="N127">
            <v>439.9</v>
          </cell>
          <cell r="O127">
            <v>0</v>
          </cell>
          <cell r="P127">
            <v>0</v>
          </cell>
          <cell r="R127">
            <v>0</v>
          </cell>
          <cell r="S127">
            <v>-439.9</v>
          </cell>
          <cell r="T127">
            <v>-439.9</v>
          </cell>
          <cell r="U127">
            <v>0</v>
          </cell>
          <cell r="V127">
            <v>0</v>
          </cell>
          <cell r="Z127" t="str">
            <v>In</v>
          </cell>
        </row>
        <row r="128">
          <cell r="A128" t="str">
            <v>UAIST</v>
          </cell>
          <cell r="B128" t="str">
            <v>IST</v>
          </cell>
          <cell r="C128" t="str">
            <v>Interest Short Term</v>
          </cell>
          <cell r="D128" t="str">
            <v>UAIST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Z128" t="str">
            <v>Out</v>
          </cell>
        </row>
        <row r="129">
          <cell r="A129" t="str">
            <v>UAILT</v>
          </cell>
          <cell r="B129" t="str">
            <v>ILT</v>
          </cell>
          <cell r="C129" t="str">
            <v>Interest Long Term</v>
          </cell>
          <cell r="D129" t="str">
            <v>UAILT</v>
          </cell>
          <cell r="F129">
            <v>0</v>
          </cell>
          <cell r="G129">
            <v>18314.400000000001</v>
          </cell>
          <cell r="H129">
            <v>18314.400000000001</v>
          </cell>
          <cell r="I129">
            <v>0</v>
          </cell>
          <cell r="J129">
            <v>0</v>
          </cell>
          <cell r="L129">
            <v>0</v>
          </cell>
          <cell r="M129">
            <v>51503.7</v>
          </cell>
          <cell r="N129">
            <v>51503.7</v>
          </cell>
          <cell r="O129">
            <v>0</v>
          </cell>
          <cell r="P129">
            <v>0</v>
          </cell>
          <cell r="R129">
            <v>0</v>
          </cell>
          <cell r="S129">
            <v>-33189.299999999996</v>
          </cell>
          <cell r="T129">
            <v>-33189.299999999996</v>
          </cell>
          <cell r="U129">
            <v>0</v>
          </cell>
          <cell r="V129">
            <v>0</v>
          </cell>
          <cell r="Z129" t="str">
            <v>In</v>
          </cell>
        </row>
        <row r="130">
          <cell r="A130" t="str">
            <v>UR1</v>
          </cell>
          <cell r="B130" t="str">
            <v>FSC1</v>
          </cell>
          <cell r="C130" t="str">
            <v>Freestanding Clinic Services</v>
          </cell>
          <cell r="D130" t="str">
            <v>UR1</v>
          </cell>
          <cell r="F130">
            <v>1061.5</v>
          </cell>
          <cell r="G130">
            <v>1381.2</v>
          </cell>
          <cell r="H130">
            <v>2442.6999999999998</v>
          </cell>
          <cell r="I130">
            <v>12.5</v>
          </cell>
          <cell r="J130">
            <v>84.92</v>
          </cell>
          <cell r="L130">
            <v>3574.6680200000001</v>
          </cell>
          <cell r="M130">
            <v>2084</v>
          </cell>
          <cell r="N130">
            <v>5658.6680200000001</v>
          </cell>
          <cell r="O130">
            <v>55.4</v>
          </cell>
          <cell r="P130">
            <v>64.524693501805061</v>
          </cell>
          <cell r="R130">
            <v>-2513.1680200000001</v>
          </cell>
          <cell r="S130">
            <v>-702.8</v>
          </cell>
          <cell r="T130">
            <v>-3215.9680200000003</v>
          </cell>
          <cell r="U130">
            <v>-42.9</v>
          </cell>
          <cell r="V130">
            <v>20.395306498194941</v>
          </cell>
          <cell r="Z130" t="str">
            <v>In</v>
          </cell>
        </row>
        <row r="131">
          <cell r="A131" t="str">
            <v>UR2</v>
          </cell>
          <cell r="B131" t="str">
            <v>HHC</v>
          </cell>
          <cell r="C131" t="str">
            <v>Home Health Services</v>
          </cell>
          <cell r="D131" t="str">
            <v>UR2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Z131" t="str">
            <v>Out</v>
          </cell>
        </row>
        <row r="132">
          <cell r="A132" t="str">
            <v>UR3</v>
          </cell>
          <cell r="B132" t="str">
            <v>ORD</v>
          </cell>
          <cell r="C132" t="str">
            <v>Outpatient Renal Dialysis</v>
          </cell>
          <cell r="D132" t="str">
            <v>UR3</v>
          </cell>
          <cell r="F132">
            <v>425.5</v>
          </cell>
          <cell r="G132">
            <v>503.6</v>
          </cell>
          <cell r="H132">
            <v>929.1</v>
          </cell>
          <cell r="I132">
            <v>3</v>
          </cell>
          <cell r="J132">
            <v>141.83333333333334</v>
          </cell>
          <cell r="L132">
            <v>483.94329999999997</v>
          </cell>
          <cell r="M132">
            <v>818.9</v>
          </cell>
          <cell r="N132">
            <v>1302.8433</v>
          </cell>
          <cell r="O132">
            <v>4.0999999999999996</v>
          </cell>
          <cell r="P132">
            <v>118.03495121951219</v>
          </cell>
          <cell r="R132">
            <v>-58.443299999999965</v>
          </cell>
          <cell r="S132">
            <v>-315.29999999999995</v>
          </cell>
          <cell r="T132">
            <v>-373.74329999999998</v>
          </cell>
          <cell r="U132">
            <v>-1.0999999999999996</v>
          </cell>
          <cell r="V132">
            <v>23.798382113821148</v>
          </cell>
          <cell r="Z132" t="str">
            <v>In</v>
          </cell>
        </row>
        <row r="133">
          <cell r="A133" t="str">
            <v>UR4</v>
          </cell>
          <cell r="B133" t="str">
            <v>ECF1</v>
          </cell>
          <cell r="C133" t="str">
            <v>Skilled Nursing Care</v>
          </cell>
          <cell r="D133" t="str">
            <v>UR4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Z133" t="str">
            <v>Out</v>
          </cell>
        </row>
        <row r="134">
          <cell r="A134" t="str">
            <v>UR5</v>
          </cell>
          <cell r="B134" t="str">
            <v>ULB</v>
          </cell>
          <cell r="C134" t="str">
            <v>Laboratory Non-Patient</v>
          </cell>
          <cell r="D134" t="str">
            <v>UR5</v>
          </cell>
          <cell r="F134">
            <v>8870</v>
          </cell>
          <cell r="G134">
            <v>15512.8</v>
          </cell>
          <cell r="H134">
            <v>24382.799999999999</v>
          </cell>
          <cell r="I134">
            <v>173.6</v>
          </cell>
          <cell r="J134">
            <v>51.094470046082954</v>
          </cell>
          <cell r="L134">
            <v>9328.8446499999991</v>
          </cell>
          <cell r="M134">
            <v>14795.3</v>
          </cell>
          <cell r="N134">
            <v>24124.144649999998</v>
          </cell>
          <cell r="O134">
            <v>196.60000000000002</v>
          </cell>
          <cell r="P134">
            <v>47.450888351983714</v>
          </cell>
          <cell r="R134">
            <v>-458.84464999999909</v>
          </cell>
          <cell r="S134">
            <v>717.5</v>
          </cell>
          <cell r="T134">
            <v>258.65535000000091</v>
          </cell>
          <cell r="U134">
            <v>-23.000000000000028</v>
          </cell>
          <cell r="V134">
            <v>3.6435816940992396</v>
          </cell>
          <cell r="Z134" t="str">
            <v>In</v>
          </cell>
        </row>
        <row r="135">
          <cell r="A135" t="str">
            <v>UR6</v>
          </cell>
          <cell r="B135" t="str">
            <v>UPB</v>
          </cell>
          <cell r="C135" t="str">
            <v>Physicians Part B Services</v>
          </cell>
          <cell r="D135" t="str">
            <v>UR6</v>
          </cell>
          <cell r="F135">
            <v>0</v>
          </cell>
          <cell r="G135">
            <v>11597.1</v>
          </cell>
          <cell r="H135">
            <v>11597.1</v>
          </cell>
          <cell r="I135">
            <v>0</v>
          </cell>
          <cell r="J135">
            <v>0</v>
          </cell>
          <cell r="L135">
            <v>0</v>
          </cell>
          <cell r="M135">
            <v>10970.7</v>
          </cell>
          <cell r="N135">
            <v>10970.7</v>
          </cell>
          <cell r="O135">
            <v>0</v>
          </cell>
          <cell r="P135">
            <v>0</v>
          </cell>
          <cell r="R135">
            <v>0</v>
          </cell>
          <cell r="S135">
            <v>626.39999999999964</v>
          </cell>
          <cell r="T135">
            <v>626.39999999999964</v>
          </cell>
          <cell r="U135">
            <v>0</v>
          </cell>
          <cell r="V135">
            <v>0</v>
          </cell>
          <cell r="Z135" t="str">
            <v>In</v>
          </cell>
        </row>
        <row r="136">
          <cell r="A136" t="str">
            <v>UR7</v>
          </cell>
          <cell r="B136" t="str">
            <v>CNA</v>
          </cell>
          <cell r="C136" t="str">
            <v>Certified Nurse Anesthetists</v>
          </cell>
          <cell r="D136" t="str">
            <v>UR7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Z136" t="str">
            <v>Out</v>
          </cell>
        </row>
        <row r="137">
          <cell r="A137" t="str">
            <v>UR8</v>
          </cell>
          <cell r="B137" t="str">
            <v>PSS</v>
          </cell>
          <cell r="C137" t="str">
            <v>Physician Support Services</v>
          </cell>
          <cell r="D137" t="str">
            <v>UR8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Z137" t="str">
            <v>Out</v>
          </cell>
        </row>
        <row r="138">
          <cell r="A138" t="str">
            <v>UR9</v>
          </cell>
          <cell r="B138" t="str">
            <v>TBA2</v>
          </cell>
          <cell r="C138" t="str">
            <v>TBD</v>
          </cell>
          <cell r="D138" t="str">
            <v>UR9</v>
          </cell>
          <cell r="F138">
            <v>597.20000000000005</v>
          </cell>
          <cell r="G138">
            <v>2197.4</v>
          </cell>
          <cell r="H138">
            <v>2794.6000000000004</v>
          </cell>
          <cell r="I138">
            <v>11.299999999999999</v>
          </cell>
          <cell r="J138">
            <v>52.849557522123902</v>
          </cell>
          <cell r="L138">
            <v>1613.4048400000001</v>
          </cell>
          <cell r="M138">
            <v>1841.7</v>
          </cell>
          <cell r="N138">
            <v>3455.10484</v>
          </cell>
          <cell r="O138">
            <v>15.7</v>
          </cell>
          <cell r="P138">
            <v>102.76463949044587</v>
          </cell>
          <cell r="R138">
            <v>-1016.2048400000001</v>
          </cell>
          <cell r="S138">
            <v>355.70000000000005</v>
          </cell>
          <cell r="T138">
            <v>-660.5048399999996</v>
          </cell>
          <cell r="U138">
            <v>-4.4000000000000004</v>
          </cell>
          <cell r="V138">
            <v>-49.915081968321971</v>
          </cell>
          <cell r="Z138" t="str">
            <v>In</v>
          </cell>
        </row>
        <row r="139">
          <cell r="A139" t="str">
            <v>UR10</v>
          </cell>
          <cell r="B139" t="str">
            <v>TBA3</v>
          </cell>
          <cell r="C139" t="str">
            <v>TBD</v>
          </cell>
          <cell r="D139" t="str">
            <v>UR10</v>
          </cell>
          <cell r="F139">
            <v>3511.8</v>
          </cell>
          <cell r="G139">
            <v>1051.3</v>
          </cell>
          <cell r="H139">
            <v>4563.1000000000004</v>
          </cell>
          <cell r="I139">
            <v>35</v>
          </cell>
          <cell r="J139">
            <v>100.33714285714287</v>
          </cell>
          <cell r="L139">
            <v>1677.2804999999998</v>
          </cell>
          <cell r="M139">
            <v>522.29999999999995</v>
          </cell>
          <cell r="N139">
            <v>2199.5805</v>
          </cell>
          <cell r="O139">
            <v>19.399999999999999</v>
          </cell>
          <cell r="P139">
            <v>86.457757731958765</v>
          </cell>
          <cell r="R139">
            <v>1834.5195000000003</v>
          </cell>
          <cell r="S139">
            <v>529</v>
          </cell>
          <cell r="T139">
            <v>2363.5195000000003</v>
          </cell>
          <cell r="U139">
            <v>15.600000000000001</v>
          </cell>
          <cell r="V139">
            <v>13.879385125184101</v>
          </cell>
          <cell r="Z139" t="str">
            <v>In</v>
          </cell>
        </row>
        <row r="140">
          <cell r="A140" t="str">
            <v>UR11</v>
          </cell>
          <cell r="B140" t="str">
            <v>TBA4</v>
          </cell>
          <cell r="C140" t="str">
            <v>TBD</v>
          </cell>
          <cell r="D140" t="str">
            <v>UR11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Z140" t="str">
            <v>Out</v>
          </cell>
        </row>
        <row r="141">
          <cell r="A141" t="str">
            <v>UR12</v>
          </cell>
          <cell r="B141" t="str">
            <v>TBA5</v>
          </cell>
          <cell r="C141" t="str">
            <v>TBD</v>
          </cell>
          <cell r="D141" t="str">
            <v>UR12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Z141" t="str">
            <v>Out</v>
          </cell>
        </row>
        <row r="142">
          <cell r="A142" t="str">
            <v>UR13</v>
          </cell>
          <cell r="B142" t="str">
            <v>TBA6</v>
          </cell>
          <cell r="C142" t="str">
            <v>TBD</v>
          </cell>
          <cell r="D142" t="str">
            <v>UR13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Z142" t="str">
            <v>Out</v>
          </cell>
        </row>
        <row r="143">
          <cell r="A143" t="str">
            <v>UR14</v>
          </cell>
          <cell r="B143" t="str">
            <v>TBA7</v>
          </cell>
          <cell r="C143" t="str">
            <v>TBD</v>
          </cell>
          <cell r="D143" t="str">
            <v>UR14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Z143" t="str">
            <v>Out</v>
          </cell>
        </row>
        <row r="144">
          <cell r="A144" t="str">
            <v>UR15</v>
          </cell>
          <cell r="B144" t="str">
            <v>TBA8</v>
          </cell>
          <cell r="C144" t="str">
            <v>TBD</v>
          </cell>
          <cell r="D144" t="str">
            <v>UR15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Z144" t="str">
            <v>Out</v>
          </cell>
        </row>
        <row r="145">
          <cell r="A145" t="str">
            <v>ZZ1</v>
          </cell>
          <cell r="B145" t="str">
            <v>GRT</v>
          </cell>
          <cell r="C145" t="str">
            <v>Grants</v>
          </cell>
          <cell r="D145" t="str">
            <v>ZZ1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Z145" t="str">
            <v>Out</v>
          </cell>
        </row>
        <row r="146">
          <cell r="A146" t="str">
            <v>ZZZ</v>
          </cell>
          <cell r="B146" t="str">
            <v>ADM</v>
          </cell>
          <cell r="C146" t="str">
            <v>Admission Services</v>
          </cell>
          <cell r="D146" t="str">
            <v>ZZZ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Z146" t="str">
            <v>Out</v>
          </cell>
        </row>
      </sheetData>
      <sheetData sheetId="103">
        <row r="10">
          <cell r="A10" t="str">
            <v>Depreciation</v>
          </cell>
          <cell r="C10">
            <v>123036.458</v>
          </cell>
          <cell r="E10">
            <v>6430</v>
          </cell>
          <cell r="G10">
            <v>129466.458</v>
          </cell>
          <cell r="J10">
            <v>0</v>
          </cell>
          <cell r="L10">
            <v>0</v>
          </cell>
          <cell r="N10">
            <v>0</v>
          </cell>
        </row>
        <row r="11">
          <cell r="A11" t="str">
            <v>Operating Leases</v>
          </cell>
          <cell r="C11">
            <v>12238.1</v>
          </cell>
          <cell r="E11">
            <v>0</v>
          </cell>
          <cell r="G11">
            <v>12238.1</v>
          </cell>
          <cell r="J11">
            <v>0</v>
          </cell>
          <cell r="L11">
            <v>0</v>
          </cell>
          <cell r="N11">
            <v>0</v>
          </cell>
        </row>
        <row r="12">
          <cell r="A12" t="str">
            <v>Interest</v>
          </cell>
          <cell r="C12">
            <v>18314.358</v>
          </cell>
          <cell r="E12">
            <v>0</v>
          </cell>
          <cell r="G12">
            <v>18314.358</v>
          </cell>
          <cell r="J12">
            <v>0</v>
          </cell>
          <cell r="L12">
            <v>0</v>
          </cell>
          <cell r="N12">
            <v>0</v>
          </cell>
        </row>
        <row r="16">
          <cell r="A16" t="str">
            <v>Depreciation</v>
          </cell>
          <cell r="C16">
            <v>5.7099886862023295E-2</v>
          </cell>
          <cell r="E16">
            <v>2.9840933207196992E-3</v>
          </cell>
          <cell r="G16">
            <v>6.0083980182742996E-2</v>
          </cell>
          <cell r="J16" t="e">
            <v>#REF!</v>
          </cell>
          <cell r="L16" t="e">
            <v>#REF!</v>
          </cell>
          <cell r="N16" t="e">
            <v>#REF!</v>
          </cell>
        </row>
        <row r="17">
          <cell r="A17" t="str">
            <v>Operating Leases</v>
          </cell>
          <cell r="C17">
            <v>5.6795695907153575E-3</v>
          </cell>
          <cell r="E17">
            <v>0</v>
          </cell>
          <cell r="G17">
            <v>5.6795695907153575E-3</v>
          </cell>
          <cell r="J17" t="e">
            <v>#REF!</v>
          </cell>
          <cell r="L17" t="e">
            <v>#REF!</v>
          </cell>
          <cell r="N17" t="e">
            <v>#REF!</v>
          </cell>
        </row>
        <row r="18">
          <cell r="A18" t="str">
            <v>Interest</v>
          </cell>
          <cell r="C18">
            <v>8.4994950825924391E-3</v>
          </cell>
          <cell r="E18">
            <v>0</v>
          </cell>
          <cell r="G18">
            <v>8.4994950825924391E-3</v>
          </cell>
          <cell r="J18" t="e">
            <v>#REF!</v>
          </cell>
          <cell r="L18" t="e">
            <v>#REF!</v>
          </cell>
          <cell r="N18" t="e">
            <v>#REF!</v>
          </cell>
        </row>
        <row r="23">
          <cell r="A23" t="str">
            <v>Depreciation</v>
          </cell>
          <cell r="J23">
            <v>676.6</v>
          </cell>
          <cell r="L23" t="e">
            <v>#NUM!</v>
          </cell>
          <cell r="N23" t="e">
            <v>#NUM!</v>
          </cell>
        </row>
        <row r="24">
          <cell r="A24" t="str">
            <v>Operating Leases</v>
          </cell>
          <cell r="J24">
            <v>0</v>
          </cell>
          <cell r="L24" t="e">
            <v>#NUM!</v>
          </cell>
          <cell r="N24" t="e">
            <v>#NUM!</v>
          </cell>
        </row>
        <row r="25">
          <cell r="A25" t="str">
            <v>Interest</v>
          </cell>
          <cell r="J25" t="e">
            <v>#NUM!</v>
          </cell>
          <cell r="L25" t="e">
            <v>#NUM!</v>
          </cell>
          <cell r="N25" t="e">
            <v>#NUM!</v>
          </cell>
        </row>
        <row r="29">
          <cell r="A29" t="str">
            <v>Depreciation</v>
          </cell>
          <cell r="J29" t="e">
            <v>#REF!</v>
          </cell>
          <cell r="L29" t="e">
            <v>#NUM!</v>
          </cell>
          <cell r="N29" t="e">
            <v>#NUM!</v>
          </cell>
        </row>
        <row r="30">
          <cell r="A30" t="str">
            <v>Operating Leases</v>
          </cell>
          <cell r="J30" t="e">
            <v>#REF!</v>
          </cell>
          <cell r="L30" t="e">
            <v>#NUM!</v>
          </cell>
          <cell r="N30" t="e">
            <v>#NUM!</v>
          </cell>
        </row>
        <row r="31">
          <cell r="A31" t="str">
            <v>Interest</v>
          </cell>
          <cell r="J31" t="e">
            <v>#NUM!</v>
          </cell>
          <cell r="L31" t="e">
            <v>#NUM!</v>
          </cell>
          <cell r="N31" t="e">
            <v>#NUM!</v>
          </cell>
        </row>
      </sheetData>
      <sheetData sheetId="104"/>
      <sheetData sheetId="105">
        <row r="9">
          <cell r="A9" t="str">
            <v>Data Processing</v>
          </cell>
          <cell r="C9">
            <v>57533.9</v>
          </cell>
          <cell r="H9" t="str">
            <v>In</v>
          </cell>
        </row>
        <row r="10">
          <cell r="A10" t="str">
            <v>Unassigned Expenses</v>
          </cell>
          <cell r="C10">
            <v>193572.36499999999</v>
          </cell>
          <cell r="H10" t="str">
            <v>In</v>
          </cell>
        </row>
        <row r="11">
          <cell r="A11" t="str">
            <v>Medical Staff Services</v>
          </cell>
          <cell r="C11">
            <v>0</v>
          </cell>
          <cell r="H11" t="str">
            <v>Out</v>
          </cell>
        </row>
        <row r="12">
          <cell r="A12" t="str">
            <v>Physician Support Services</v>
          </cell>
          <cell r="C12">
            <v>39020.09599999999</v>
          </cell>
          <cell r="H12" t="str">
            <v>In</v>
          </cell>
        </row>
        <row r="13">
          <cell r="A13" t="str">
            <v>Resident &amp; Intern Services - Eligible</v>
          </cell>
          <cell r="C13">
            <v>97753.667000000001</v>
          </cell>
          <cell r="H13" t="str">
            <v>In</v>
          </cell>
        </row>
        <row r="14">
          <cell r="A14" t="str">
            <v>Resident &amp; Intern Services - Ineligible</v>
          </cell>
          <cell r="C14">
            <v>10689.267</v>
          </cell>
          <cell r="H14" t="str">
            <v>In</v>
          </cell>
        </row>
        <row r="15">
          <cell r="A15" t="str">
            <v>General Service Centers</v>
          </cell>
          <cell r="C15">
            <v>363598.9</v>
          </cell>
          <cell r="H15" t="str">
            <v>In</v>
          </cell>
        </row>
        <row r="16">
          <cell r="A16" t="str">
            <v>Patient Care Centers</v>
          </cell>
          <cell r="C16">
            <v>1149410.6489999997</v>
          </cell>
          <cell r="H16" t="str">
            <v>In</v>
          </cell>
        </row>
        <row r="17">
          <cell r="A17" t="str">
            <v>Auxiliary Enterprises</v>
          </cell>
          <cell r="C17">
            <v>193650.6</v>
          </cell>
          <cell r="H17" t="str">
            <v>In</v>
          </cell>
        </row>
        <row r="18">
          <cell r="A18" t="str">
            <v>Other Institutional Programs</v>
          </cell>
          <cell r="C18">
            <v>8455.7000000000007</v>
          </cell>
          <cell r="H18" t="str">
            <v>In</v>
          </cell>
        </row>
        <row r="19">
          <cell r="A19" t="str">
            <v>Unregulated Services</v>
          </cell>
          <cell r="C19">
            <v>41073.399999999994</v>
          </cell>
          <cell r="H19" t="str">
            <v>In</v>
          </cell>
        </row>
        <row r="20">
          <cell r="A20" t="str">
            <v>Reconciliation Amount*</v>
          </cell>
          <cell r="C20">
            <v>0</v>
          </cell>
        </row>
        <row r="25">
          <cell r="A25" t="str">
            <v>Salaries &amp; Wages</v>
          </cell>
          <cell r="H25" t="str">
            <v>Out</v>
          </cell>
        </row>
        <row r="26">
          <cell r="A26" t="str">
            <v>Employee Benefits</v>
          </cell>
          <cell r="H26" t="str">
            <v>Out</v>
          </cell>
        </row>
        <row r="27">
          <cell r="A27" t="str">
            <v>Supplies</v>
          </cell>
          <cell r="H27" t="str">
            <v>Out</v>
          </cell>
        </row>
        <row r="28">
          <cell r="A28" t="str">
            <v>Services and Other</v>
          </cell>
          <cell r="H28" t="str">
            <v>Out</v>
          </cell>
        </row>
        <row r="29">
          <cell r="A29" t="str">
            <v>Depreciation and Amortization</v>
          </cell>
          <cell r="H29" t="str">
            <v>Out</v>
          </cell>
        </row>
        <row r="30">
          <cell r="A30" t="str">
            <v>Interest</v>
          </cell>
          <cell r="H30" t="str">
            <v>Out</v>
          </cell>
        </row>
        <row r="36">
          <cell r="H36" t="str">
            <v>Out</v>
          </cell>
        </row>
        <row r="37">
          <cell r="H37" t="str">
            <v>Out</v>
          </cell>
        </row>
        <row r="38">
          <cell r="H38" t="str">
            <v>Out</v>
          </cell>
        </row>
        <row r="39">
          <cell r="H39" t="str">
            <v>Out</v>
          </cell>
        </row>
      </sheetData>
      <sheetData sheetId="106"/>
      <sheetData sheetId="107"/>
      <sheetData sheetId="108"/>
      <sheetData sheetId="109"/>
      <sheetData sheetId="110">
        <row r="10">
          <cell r="A10" t="str">
            <v>C1</v>
          </cell>
          <cell r="B10" t="str">
            <v>DTY</v>
          </cell>
          <cell r="C10" t="str">
            <v>Dietary Services</v>
          </cell>
          <cell r="E10">
            <v>19976.263660000001</v>
          </cell>
          <cell r="F10">
            <v>226.69445999999999</v>
          </cell>
          <cell r="G10">
            <v>88.119769931739839</v>
          </cell>
          <cell r="J10">
            <v>16104.032319999998</v>
          </cell>
          <cell r="K10">
            <v>229.38165999999998</v>
          </cell>
          <cell r="L10">
            <v>70.206276822654431</v>
          </cell>
          <cell r="O10">
            <v>3872.2313400000021</v>
          </cell>
          <cell r="P10">
            <v>-2.68719999999999</v>
          </cell>
          <cell r="Q10">
            <v>17.913493109085408</v>
          </cell>
          <cell r="S10" t="str">
            <v>In</v>
          </cell>
        </row>
        <row r="11">
          <cell r="A11" t="str">
            <v>C2</v>
          </cell>
          <cell r="B11" t="str">
            <v>LL</v>
          </cell>
          <cell r="C11" t="str">
            <v>Laundry &amp; Linen</v>
          </cell>
          <cell r="E11">
            <v>4745.8550999999998</v>
          </cell>
          <cell r="F11">
            <v>25.777099999999997</v>
          </cell>
          <cell r="G11">
            <v>184.11128870198743</v>
          </cell>
          <cell r="J11">
            <v>6322.01865</v>
          </cell>
          <cell r="K11">
            <v>25.171020000000002</v>
          </cell>
          <cell r="L11">
            <v>251.16259293425531</v>
          </cell>
          <cell r="O11">
            <v>-1576.1635500000002</v>
          </cell>
          <cell r="P11">
            <v>0.60607999999999507</v>
          </cell>
          <cell r="Q11">
            <v>-67.051304232267881</v>
          </cell>
          <cell r="S11" t="str">
            <v>In</v>
          </cell>
        </row>
        <row r="12">
          <cell r="A12" t="str">
            <v>C3</v>
          </cell>
          <cell r="B12" t="str">
            <v>SSS</v>
          </cell>
          <cell r="C12" t="str">
            <v>Social Services</v>
          </cell>
          <cell r="E12">
            <v>9387.7453600000008</v>
          </cell>
          <cell r="F12">
            <v>77.663159999999991</v>
          </cell>
          <cell r="G12">
            <v>120.87771550887193</v>
          </cell>
          <cell r="J12">
            <v>8489.17814</v>
          </cell>
          <cell r="K12">
            <v>80.725679999999997</v>
          </cell>
          <cell r="L12">
            <v>105.16081301513967</v>
          </cell>
          <cell r="O12">
            <v>898.56722000000082</v>
          </cell>
          <cell r="P12">
            <v>-3.0625200000000063</v>
          </cell>
          <cell r="Q12">
            <v>15.716902493732263</v>
          </cell>
          <cell r="S12" t="str">
            <v>In</v>
          </cell>
        </row>
        <row r="13">
          <cell r="A13" t="str">
            <v>C4</v>
          </cell>
          <cell r="B13" t="str">
            <v>PUR</v>
          </cell>
          <cell r="C13" t="str">
            <v>Purchasing &amp; Stores</v>
          </cell>
          <cell r="E13">
            <v>10281.813320000001</v>
          </cell>
          <cell r="F13">
            <v>76.532420000000002</v>
          </cell>
          <cell r="G13">
            <v>134.34585395313516</v>
          </cell>
          <cell r="J13">
            <v>10568.68072</v>
          </cell>
          <cell r="K13">
            <v>80.184080000000009</v>
          </cell>
          <cell r="L13">
            <v>131.80522517686802</v>
          </cell>
          <cell r="O13">
            <v>-286.86739999999918</v>
          </cell>
          <cell r="P13">
            <v>-3.6516600000000068</v>
          </cell>
          <cell r="Q13">
            <v>2.5406287762671411</v>
          </cell>
          <cell r="S13" t="str">
            <v>In</v>
          </cell>
        </row>
        <row r="14">
          <cell r="A14" t="str">
            <v>C5</v>
          </cell>
          <cell r="B14" t="str">
            <v>POP</v>
          </cell>
          <cell r="C14" t="str">
            <v>Plant Operations</v>
          </cell>
          <cell r="E14">
            <v>55234.10871</v>
          </cell>
          <cell r="F14">
            <v>335.20846</v>
          </cell>
          <cell r="G14">
            <v>164.77540187977357</v>
          </cell>
          <cell r="J14">
            <v>63937.558440000001</v>
          </cell>
          <cell r="K14">
            <v>368.62194</v>
          </cell>
          <cell r="L14">
            <v>173.45022501916191</v>
          </cell>
          <cell r="O14">
            <v>-8703.4497300000003</v>
          </cell>
          <cell r="P14">
            <v>-33.413479999999993</v>
          </cell>
          <cell r="Q14">
            <v>-8.6748231393883373</v>
          </cell>
          <cell r="S14" t="str">
            <v>In</v>
          </cell>
        </row>
        <row r="15">
          <cell r="A15" t="str">
            <v>C6</v>
          </cell>
          <cell r="B15" t="str">
            <v>HKP</v>
          </cell>
          <cell r="C15" t="str">
            <v>Housekeeping</v>
          </cell>
          <cell r="E15">
            <v>31551.352720000003</v>
          </cell>
          <cell r="F15">
            <v>581.41742000000011</v>
          </cell>
          <cell r="G15">
            <v>54.266266600680794</v>
          </cell>
          <cell r="J15">
            <v>23370.32099</v>
          </cell>
          <cell r="K15">
            <v>501.66486000000009</v>
          </cell>
          <cell r="L15">
            <v>46.585525224947979</v>
          </cell>
          <cell r="O15">
            <v>8181.0317300000024</v>
          </cell>
          <cell r="P15">
            <v>79.752560000000017</v>
          </cell>
          <cell r="Q15">
            <v>7.6807413757328149</v>
          </cell>
          <cell r="S15" t="str">
            <v>In</v>
          </cell>
        </row>
        <row r="16">
          <cell r="A16" t="str">
            <v>C7</v>
          </cell>
          <cell r="B16" t="str">
            <v>CSS</v>
          </cell>
          <cell r="C16" t="str">
            <v>Central Services &amp; Supply</v>
          </cell>
          <cell r="E16">
            <v>5473.8410000000003</v>
          </cell>
          <cell r="F16">
            <v>69.282700000000006</v>
          </cell>
          <cell r="G16">
            <v>79.007327947669481</v>
          </cell>
          <cell r="J16">
            <v>4994.4845299999997</v>
          </cell>
          <cell r="K16">
            <v>68.455539999999999</v>
          </cell>
          <cell r="L16">
            <v>72.959537387331977</v>
          </cell>
          <cell r="O16">
            <v>479.35647000000063</v>
          </cell>
          <cell r="P16">
            <v>0.82716000000000633</v>
          </cell>
          <cell r="Q16">
            <v>6.0477905603375035</v>
          </cell>
          <cell r="S16" t="str">
            <v>In</v>
          </cell>
        </row>
        <row r="17">
          <cell r="A17" t="str">
            <v>C8</v>
          </cell>
          <cell r="B17" t="str">
            <v>PHM</v>
          </cell>
          <cell r="C17" t="str">
            <v>Pharmacy</v>
          </cell>
          <cell r="E17">
            <v>36869.967949999998</v>
          </cell>
          <cell r="F17">
            <v>303.47890000000001</v>
          </cell>
          <cell r="G17">
            <v>121.49104254035453</v>
          </cell>
          <cell r="J17">
            <v>38925.54767</v>
          </cell>
          <cell r="K17">
            <v>311.01643999999999</v>
          </cell>
          <cell r="L17">
            <v>125.15591674189314</v>
          </cell>
          <cell r="O17">
            <v>-2055.5797200000015</v>
          </cell>
          <cell r="P17">
            <v>-7.5375399999999786</v>
          </cell>
          <cell r="Q17">
            <v>-3.6648742015386091</v>
          </cell>
          <cell r="S17" t="str">
            <v>In</v>
          </cell>
        </row>
        <row r="18">
          <cell r="A18" t="str">
            <v>C9</v>
          </cell>
          <cell r="B18" t="str">
            <v>FIS</v>
          </cell>
          <cell r="C18" t="str">
            <v>General Accounting</v>
          </cell>
          <cell r="E18">
            <v>18677.5311</v>
          </cell>
          <cell r="F18">
            <v>0</v>
          </cell>
          <cell r="G18">
            <v>0</v>
          </cell>
          <cell r="J18">
            <v>13564.95176</v>
          </cell>
          <cell r="K18">
            <v>0</v>
          </cell>
          <cell r="L18">
            <v>0</v>
          </cell>
          <cell r="O18">
            <v>5112.5793400000002</v>
          </cell>
          <cell r="P18">
            <v>0</v>
          </cell>
          <cell r="Q18">
            <v>0</v>
          </cell>
          <cell r="S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37495.721610000001</v>
          </cell>
          <cell r="F19">
            <v>107.56316</v>
          </cell>
          <cell r="G19">
            <v>348.59260001286685</v>
          </cell>
          <cell r="J19">
            <v>34266.797839999999</v>
          </cell>
          <cell r="K19">
            <v>97.897580000000005</v>
          </cell>
          <cell r="L19">
            <v>350.02701639815814</v>
          </cell>
          <cell r="O19">
            <v>3228.9237700000012</v>
          </cell>
          <cell r="P19">
            <v>9.6655799999999914</v>
          </cell>
          <cell r="Q19">
            <v>-1.4344163852912857</v>
          </cell>
          <cell r="S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107979.96701000001</v>
          </cell>
          <cell r="F20">
            <v>196.00856000000002</v>
          </cell>
          <cell r="G20">
            <v>550.89413957227168</v>
          </cell>
          <cell r="J20">
            <v>74654.617829999988</v>
          </cell>
          <cell r="K20">
            <v>214.23157999999998</v>
          </cell>
          <cell r="L20">
            <v>348.47625093368583</v>
          </cell>
          <cell r="O20">
            <v>33325.349180000019</v>
          </cell>
          <cell r="P20">
            <v>-18.223019999999963</v>
          </cell>
          <cell r="Q20">
            <v>202.41788863858585</v>
          </cell>
          <cell r="S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14675.141679999999</v>
          </cell>
          <cell r="F21">
            <v>89.135779999999997</v>
          </cell>
          <cell r="G21">
            <v>164.63805757912255</v>
          </cell>
          <cell r="J21">
            <v>13952.87774</v>
          </cell>
          <cell r="K21">
            <v>102.39736000000001</v>
          </cell>
          <cell r="L21">
            <v>136.26208468655832</v>
          </cell>
          <cell r="O21">
            <v>722.26393999999891</v>
          </cell>
          <cell r="P21">
            <v>-13.261580000000009</v>
          </cell>
          <cell r="Q21">
            <v>28.375972892564221</v>
          </cell>
          <cell r="S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8639.0874100000001</v>
          </cell>
          <cell r="F22">
            <v>46.357559999999999</v>
          </cell>
          <cell r="G22">
            <v>186.35768168126191</v>
          </cell>
          <cell r="J22">
            <v>6612.8703200000009</v>
          </cell>
          <cell r="K22">
            <v>44.498239999999996</v>
          </cell>
          <cell r="L22">
            <v>148.60970501305223</v>
          </cell>
          <cell r="O22">
            <v>2026.2170899999992</v>
          </cell>
          <cell r="P22">
            <v>1.8593200000000039</v>
          </cell>
          <cell r="Q22">
            <v>37.747976668209674</v>
          </cell>
          <cell r="S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8016.671330000001</v>
          </cell>
          <cell r="F23">
            <v>48.184379999999997</v>
          </cell>
          <cell r="G23">
            <v>166.37489846294591</v>
          </cell>
          <cell r="J23">
            <v>11708.604660000001</v>
          </cell>
          <cell r="K23">
            <v>79.396479999999997</v>
          </cell>
          <cell r="L23">
            <v>147.47007247676473</v>
          </cell>
          <cell r="O23">
            <v>-3691.9333299999998</v>
          </cell>
          <cell r="P23">
            <v>-31.2121</v>
          </cell>
          <cell r="Q23">
            <v>18.90482598618118</v>
          </cell>
          <cell r="S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646.5</v>
          </cell>
          <cell r="F24">
            <v>5.3</v>
          </cell>
          <cell r="G24">
            <v>121.98113207547171</v>
          </cell>
          <cell r="J24">
            <v>806.38149999999996</v>
          </cell>
          <cell r="K24">
            <v>6.1</v>
          </cell>
          <cell r="L24">
            <v>132.19368852459016</v>
          </cell>
          <cell r="O24">
            <v>-159.88149999999996</v>
          </cell>
          <cell r="P24">
            <v>-0.79999999999999982</v>
          </cell>
          <cell r="Q24">
            <v>-10.212556449118452</v>
          </cell>
          <cell r="S24" t="str">
            <v>In</v>
          </cell>
        </row>
        <row r="29">
          <cell r="A29" t="str">
            <v>D1</v>
          </cell>
          <cell r="B29" t="str">
            <v>MSG</v>
          </cell>
          <cell r="C29" t="str">
            <v>Med/Surg Acute</v>
          </cell>
          <cell r="E29">
            <v>143402.97258</v>
          </cell>
          <cell r="F29">
            <v>974.08118000000002</v>
          </cell>
          <cell r="G29">
            <v>147.218707767252</v>
          </cell>
          <cell r="J29">
            <v>134631.22802000001</v>
          </cell>
          <cell r="K29">
            <v>1080.8788</v>
          </cell>
          <cell r="L29">
            <v>124.55719181466046</v>
          </cell>
          <cell r="O29">
            <v>8771.7445599999919</v>
          </cell>
          <cell r="P29">
            <v>-106.79761999999994</v>
          </cell>
          <cell r="Q29">
            <v>22.661515952591543</v>
          </cell>
          <cell r="S29" t="str">
            <v>In</v>
          </cell>
        </row>
        <row r="30">
          <cell r="A30" t="str">
            <v>D2</v>
          </cell>
          <cell r="B30" t="str">
            <v>PED</v>
          </cell>
          <cell r="C30" t="str">
            <v>Pediatric Acute</v>
          </cell>
          <cell r="E30">
            <v>32421.018400000001</v>
          </cell>
          <cell r="F30">
            <v>228.41919999999999</v>
          </cell>
          <cell r="G30">
            <v>141.93648519914265</v>
          </cell>
          <cell r="J30">
            <v>18835.905020000002</v>
          </cell>
          <cell r="K30">
            <v>223.34433999999999</v>
          </cell>
          <cell r="L30">
            <v>84.335716857655768</v>
          </cell>
          <cell r="O30">
            <v>13585.113379999999</v>
          </cell>
          <cell r="P30">
            <v>5.074860000000001</v>
          </cell>
          <cell r="Q30">
            <v>57.600768341486884</v>
          </cell>
          <cell r="S30" t="str">
            <v>In</v>
          </cell>
        </row>
        <row r="31">
          <cell r="A31" t="str">
            <v>D3</v>
          </cell>
          <cell r="B31" t="str">
            <v>PSY</v>
          </cell>
          <cell r="C31" t="str">
            <v>Psychiatric Acute</v>
          </cell>
          <cell r="E31">
            <v>24096.997639999998</v>
          </cell>
          <cell r="F31">
            <v>183.35454000000001</v>
          </cell>
          <cell r="G31">
            <v>131.42296689244779</v>
          </cell>
          <cell r="J31">
            <v>23609.873399999997</v>
          </cell>
          <cell r="K31">
            <v>191.56171999999998</v>
          </cell>
          <cell r="L31">
            <v>123.24943313309151</v>
          </cell>
          <cell r="O31">
            <v>487.12424000000101</v>
          </cell>
          <cell r="P31">
            <v>-8.2071799999999655</v>
          </cell>
          <cell r="Q31">
            <v>8.1735337593562747</v>
          </cell>
          <cell r="S31" t="str">
            <v>In</v>
          </cell>
        </row>
        <row r="32">
          <cell r="A32" t="str">
            <v>D4</v>
          </cell>
          <cell r="B32" t="str">
            <v>OBS</v>
          </cell>
          <cell r="C32" t="str">
            <v>Obstetrics Acute</v>
          </cell>
          <cell r="E32">
            <v>4258.9848000000002</v>
          </cell>
          <cell r="F32">
            <v>42.531300000000009</v>
          </cell>
          <cell r="G32">
            <v>100.13765861847625</v>
          </cell>
          <cell r="J32">
            <v>5276.9374499999994</v>
          </cell>
          <cell r="K32">
            <v>47.597580000000001</v>
          </cell>
          <cell r="L32">
            <v>110.86566690995633</v>
          </cell>
          <cell r="O32">
            <v>-1017.9526499999993</v>
          </cell>
          <cell r="P32">
            <v>-5.0662799999999919</v>
          </cell>
          <cell r="Q32">
            <v>-10.72800829148008</v>
          </cell>
          <cell r="S32" t="str">
            <v>In</v>
          </cell>
        </row>
        <row r="33">
          <cell r="A33" t="str">
            <v>D5</v>
          </cell>
          <cell r="B33" t="str">
            <v>DEF</v>
          </cell>
          <cell r="C33" t="str">
            <v>Definitive Observation</v>
          </cell>
          <cell r="E33">
            <v>0</v>
          </cell>
          <cell r="F33">
            <v>0</v>
          </cell>
          <cell r="G33">
            <v>0</v>
          </cell>
          <cell r="J33">
            <v>0</v>
          </cell>
          <cell r="K33">
            <v>0</v>
          </cell>
          <cell r="L33">
            <v>0</v>
          </cell>
          <cell r="O33">
            <v>0</v>
          </cell>
          <cell r="P33">
            <v>0</v>
          </cell>
          <cell r="Q33">
            <v>0</v>
          </cell>
          <cell r="S33" t="str">
            <v>Out</v>
          </cell>
        </row>
        <row r="34">
          <cell r="A34" t="str">
            <v>D6</v>
          </cell>
          <cell r="B34" t="str">
            <v>MIS</v>
          </cell>
          <cell r="C34" t="str">
            <v>Med/Surg Intensive Care</v>
          </cell>
          <cell r="E34">
            <v>51332.896430000001</v>
          </cell>
          <cell r="F34">
            <v>386.69457999999997</v>
          </cell>
          <cell r="G34">
            <v>132.74790774155667</v>
          </cell>
          <cell r="J34">
            <v>49085.706219999993</v>
          </cell>
          <cell r="K34">
            <v>450.04496000000006</v>
          </cell>
          <cell r="L34">
            <v>109.06845000552831</v>
          </cell>
          <cell r="O34">
            <v>2247.1902100000079</v>
          </cell>
          <cell r="P34">
            <v>-63.350380000000087</v>
          </cell>
          <cell r="Q34">
            <v>23.679457736028368</v>
          </cell>
          <cell r="S34" t="str">
            <v>In</v>
          </cell>
        </row>
        <row r="35">
          <cell r="A35" t="str">
            <v>D7</v>
          </cell>
          <cell r="B35" t="str">
            <v>CCU</v>
          </cell>
          <cell r="C35" t="str">
            <v>Coronary Care</v>
          </cell>
          <cell r="E35">
            <v>0</v>
          </cell>
          <cell r="F35">
            <v>0</v>
          </cell>
          <cell r="G35">
            <v>0</v>
          </cell>
          <cell r="J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  <cell r="Q35">
            <v>0</v>
          </cell>
          <cell r="S35" t="str">
            <v>Out</v>
          </cell>
        </row>
        <row r="36">
          <cell r="A36" t="str">
            <v>D8</v>
          </cell>
          <cell r="B36" t="str">
            <v>PIC</v>
          </cell>
          <cell r="C36" t="str">
            <v>Pediatric Intensive Care</v>
          </cell>
          <cell r="E36">
            <v>16967.28858</v>
          </cell>
          <cell r="F36">
            <v>127.89838</v>
          </cell>
          <cell r="G36">
            <v>132.66226343132729</v>
          </cell>
          <cell r="J36">
            <v>17660.03514</v>
          </cell>
          <cell r="K36">
            <v>136.79494</v>
          </cell>
          <cell r="L36">
            <v>129.09859926105455</v>
          </cell>
          <cell r="O36">
            <v>-692.74655999999959</v>
          </cell>
          <cell r="P36">
            <v>-8.8965599999999938</v>
          </cell>
          <cell r="Q36">
            <v>3.5636641702727445</v>
          </cell>
          <cell r="S36" t="str">
            <v>In</v>
          </cell>
        </row>
        <row r="37">
          <cell r="A37" t="str">
            <v>D9</v>
          </cell>
          <cell r="B37" t="str">
            <v>NEO</v>
          </cell>
          <cell r="C37" t="str">
            <v>Neonatal Intensive Care</v>
          </cell>
          <cell r="E37">
            <v>17969.555609999999</v>
          </cell>
          <cell r="F37">
            <v>107.94866</v>
          </cell>
          <cell r="G37">
            <v>166.46390617539856</v>
          </cell>
          <cell r="J37">
            <v>20388.798209999997</v>
          </cell>
          <cell r="K37">
            <v>123.8372</v>
          </cell>
          <cell r="L37">
            <v>164.64195096465357</v>
          </cell>
          <cell r="O37">
            <v>-2419.2425999999978</v>
          </cell>
          <cell r="P37">
            <v>-15.888539999999992</v>
          </cell>
          <cell r="Q37">
            <v>1.8219552107449886</v>
          </cell>
          <cell r="S37" t="str">
            <v>In</v>
          </cell>
        </row>
        <row r="38">
          <cell r="A38" t="str">
            <v>D10</v>
          </cell>
          <cell r="B38" t="str">
            <v>BUR</v>
          </cell>
          <cell r="C38" t="str">
            <v>Burn Care</v>
          </cell>
          <cell r="E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  <cell r="O38">
            <v>0</v>
          </cell>
          <cell r="P38">
            <v>0</v>
          </cell>
          <cell r="Q38">
            <v>0</v>
          </cell>
          <cell r="S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J39">
            <v>0</v>
          </cell>
          <cell r="K39">
            <v>0</v>
          </cell>
          <cell r="L39">
            <v>0</v>
          </cell>
          <cell r="O39">
            <v>0</v>
          </cell>
          <cell r="P39">
            <v>0</v>
          </cell>
          <cell r="Q39">
            <v>0</v>
          </cell>
          <cell r="S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37961.351369999997</v>
          </cell>
          <cell r="F40">
            <v>255.25162</v>
          </cell>
          <cell r="G40">
            <v>148.72129457983459</v>
          </cell>
          <cell r="J40">
            <v>37892.093229999999</v>
          </cell>
          <cell r="K40">
            <v>295.11564000000004</v>
          </cell>
          <cell r="L40">
            <v>128.39744186380631</v>
          </cell>
          <cell r="O40">
            <v>69.258139999998093</v>
          </cell>
          <cell r="P40">
            <v>-39.864020000000039</v>
          </cell>
          <cell r="Q40">
            <v>20.323852716028284</v>
          </cell>
          <cell r="S40" t="str">
            <v>In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1689.45236</v>
          </cell>
          <cell r="F41">
            <v>10.87196</v>
          </cell>
          <cell r="G41">
            <v>155.39538040978812</v>
          </cell>
          <cell r="J41">
            <v>1343.70641</v>
          </cell>
          <cell r="K41">
            <v>11.36248</v>
          </cell>
          <cell r="L41">
            <v>118.25819803423197</v>
          </cell>
          <cell r="O41">
            <v>345.74594999999999</v>
          </cell>
          <cell r="P41">
            <v>-0.49052000000000007</v>
          </cell>
          <cell r="Q41">
            <v>37.137182375556151</v>
          </cell>
          <cell r="S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  <cell r="K42">
            <v>0</v>
          </cell>
          <cell r="L42">
            <v>0</v>
          </cell>
          <cell r="O42">
            <v>0</v>
          </cell>
          <cell r="P42">
            <v>0</v>
          </cell>
          <cell r="Q42">
            <v>0</v>
          </cell>
          <cell r="S42" t="str">
            <v>Out</v>
          </cell>
        </row>
        <row r="43">
          <cell r="A43" t="str">
            <v>ZZZ</v>
          </cell>
          <cell r="B43" t="str">
            <v>ADM</v>
          </cell>
          <cell r="C43" t="str">
            <v>Admission Services</v>
          </cell>
          <cell r="E43">
            <v>0</v>
          </cell>
          <cell r="F43">
            <v>0</v>
          </cell>
          <cell r="G43">
            <v>0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  <cell r="S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  <cell r="S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40138.551500000001</v>
          </cell>
          <cell r="F45">
            <v>319.28929999999997</v>
          </cell>
          <cell r="G45">
            <v>125.71217231520131</v>
          </cell>
          <cell r="J45">
            <v>38170.592599999996</v>
          </cell>
          <cell r="K45">
            <v>357.31229999999999</v>
          </cell>
          <cell r="L45">
            <v>106.82697628936927</v>
          </cell>
          <cell r="O45">
            <v>1967.9589000000051</v>
          </cell>
          <cell r="P45">
            <v>-38.023000000000025</v>
          </cell>
          <cell r="Q45">
            <v>18.885196025832045</v>
          </cell>
          <cell r="S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43860.423750000002</v>
          </cell>
          <cell r="F46">
            <v>244.20420000000001</v>
          </cell>
          <cell r="G46">
            <v>179.60552582633713</v>
          </cell>
          <cell r="J46">
            <v>40500.80848</v>
          </cell>
          <cell r="K46">
            <v>244.50474</v>
          </cell>
          <cell r="L46">
            <v>165.64426718271392</v>
          </cell>
          <cell r="O46">
            <v>3359.6152700000021</v>
          </cell>
          <cell r="P46">
            <v>-0.30053999999998382</v>
          </cell>
          <cell r="Q46">
            <v>13.961258643623211</v>
          </cell>
          <cell r="S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4170.1091299999998</v>
          </cell>
          <cell r="F47">
            <v>32.782380000000003</v>
          </cell>
          <cell r="G47">
            <v>127.20580781505184</v>
          </cell>
          <cell r="J47">
            <v>3456.1498599999995</v>
          </cell>
          <cell r="K47">
            <v>28.261160000000004</v>
          </cell>
          <cell r="L47">
            <v>122.29327670909471</v>
          </cell>
          <cell r="O47">
            <v>713.95927000000029</v>
          </cell>
          <cell r="P47">
            <v>4.5212199999999996</v>
          </cell>
          <cell r="Q47">
            <v>4.9125311059571288</v>
          </cell>
          <cell r="S47" t="str">
            <v>In</v>
          </cell>
        </row>
        <row r="48">
          <cell r="A48" t="str">
            <v>D22</v>
          </cell>
          <cell r="B48" t="str">
            <v>SDS</v>
          </cell>
          <cell r="C48" t="str">
            <v>Same Day Surgery</v>
          </cell>
          <cell r="E48">
            <v>26196.888720000003</v>
          </cell>
          <cell r="F48">
            <v>209.58232000000001</v>
          </cell>
          <cell r="G48">
            <v>124.99569963725949</v>
          </cell>
          <cell r="J48">
            <v>11294.668220000001</v>
          </cell>
          <cell r="K48">
            <v>223.95275999999998</v>
          </cell>
          <cell r="L48">
            <v>50.433261996860416</v>
          </cell>
          <cell r="O48">
            <v>14902.220500000001</v>
          </cell>
          <cell r="P48">
            <v>-14.370439999999974</v>
          </cell>
          <cell r="Q48">
            <v>74.562437640399082</v>
          </cell>
          <cell r="S48" t="str">
            <v>In</v>
          </cell>
        </row>
        <row r="49">
          <cell r="A49" t="str">
            <v>D23</v>
          </cell>
          <cell r="B49" t="str">
            <v>DEL</v>
          </cell>
          <cell r="C49" t="str">
            <v>Labor &amp; Delivery Services</v>
          </cell>
          <cell r="E49">
            <v>16565.404429999999</v>
          </cell>
          <cell r="F49">
            <v>97.97278</v>
          </cell>
          <cell r="G49">
            <v>169.08170238713242</v>
          </cell>
          <cell r="J49">
            <v>10773.839239999999</v>
          </cell>
          <cell r="K49">
            <v>90.090280000000007</v>
          </cell>
          <cell r="L49">
            <v>119.58936346962179</v>
          </cell>
          <cell r="O49">
            <v>5791.5651899999993</v>
          </cell>
          <cell r="P49">
            <v>7.8824999999999932</v>
          </cell>
          <cell r="Q49">
            <v>49.492338917510637</v>
          </cell>
          <cell r="S49" t="str">
            <v>In</v>
          </cell>
        </row>
        <row r="50">
          <cell r="A50" t="str">
            <v>D24</v>
          </cell>
          <cell r="B50" t="str">
            <v>OR</v>
          </cell>
          <cell r="C50" t="str">
            <v>Operating Room</v>
          </cell>
          <cell r="E50">
            <v>59951.116210000007</v>
          </cell>
          <cell r="F50">
            <v>488.07755999999995</v>
          </cell>
          <cell r="G50">
            <v>122.83112587679715</v>
          </cell>
          <cell r="J50">
            <v>71627.234920000003</v>
          </cell>
          <cell r="K50">
            <v>499.08105999999998</v>
          </cell>
          <cell r="L50">
            <v>143.51823914135312</v>
          </cell>
          <cell r="O50">
            <v>-11676.118709999995</v>
          </cell>
          <cell r="P50">
            <v>-11.003500000000031</v>
          </cell>
          <cell r="Q50">
            <v>-20.687113264555975</v>
          </cell>
          <cell r="S50" t="str">
            <v>In</v>
          </cell>
        </row>
        <row r="51">
          <cell r="A51" t="str">
            <v>D24a</v>
          </cell>
          <cell r="B51" t="str">
            <v>ORC</v>
          </cell>
          <cell r="C51" t="str">
            <v>Operating Room Clinic</v>
          </cell>
          <cell r="E51">
            <v>3245.72127</v>
          </cell>
          <cell r="F51">
            <v>16.252520000000001</v>
          </cell>
          <cell r="G51">
            <v>199.70572378929543</v>
          </cell>
          <cell r="J51">
            <v>3419.0111399999996</v>
          </cell>
          <cell r="K51">
            <v>16.870799999999999</v>
          </cell>
          <cell r="L51">
            <v>202.65850700618819</v>
          </cell>
          <cell r="O51">
            <v>-173.28986999999961</v>
          </cell>
          <cell r="P51">
            <v>-0.61827999999999861</v>
          </cell>
          <cell r="Q51">
            <v>-2.9527832168927546</v>
          </cell>
          <cell r="S51" t="str">
            <v>In</v>
          </cell>
        </row>
        <row r="52">
          <cell r="A52" t="str">
            <v>D25</v>
          </cell>
          <cell r="B52" t="str">
            <v>ANS</v>
          </cell>
          <cell r="C52" t="str">
            <v>Anesthesiology</v>
          </cell>
          <cell r="E52">
            <v>19331.277300000002</v>
          </cell>
          <cell r="F52">
            <v>59.894199999999998</v>
          </cell>
          <cell r="G52">
            <v>322.75708332359397</v>
          </cell>
          <cell r="J52">
            <v>14413.46967</v>
          </cell>
          <cell r="K52">
            <v>56.951820000000005</v>
          </cell>
          <cell r="L52">
            <v>253.08180967702171</v>
          </cell>
          <cell r="O52">
            <v>4917.8076300000012</v>
          </cell>
          <cell r="P52">
            <v>2.9423799999999929</v>
          </cell>
          <cell r="Q52">
            <v>69.675273646572265</v>
          </cell>
          <cell r="S52" t="str">
            <v>In</v>
          </cell>
        </row>
        <row r="53">
          <cell r="A53" t="str">
            <v>D28</v>
          </cell>
          <cell r="B53" t="str">
            <v>LAB</v>
          </cell>
          <cell r="C53" t="str">
            <v>Laboratory Services</v>
          </cell>
          <cell r="E53">
            <v>90968.259809999989</v>
          </cell>
          <cell r="F53">
            <v>465.20805999999999</v>
          </cell>
          <cell r="G53">
            <v>195.54317225286249</v>
          </cell>
          <cell r="J53">
            <v>79312.427460000006</v>
          </cell>
          <cell r="K53">
            <v>494.84790000000004</v>
          </cell>
          <cell r="L53">
            <v>160.27637474060211</v>
          </cell>
          <cell r="O53">
            <v>11655.832349999982</v>
          </cell>
          <cell r="P53">
            <v>-29.639840000000049</v>
          </cell>
          <cell r="Q53">
            <v>35.266797512260382</v>
          </cell>
          <cell r="S53" t="str">
            <v>In</v>
          </cell>
        </row>
        <row r="54">
          <cell r="A54" t="str">
            <v>D30</v>
          </cell>
          <cell r="B54" t="str">
            <v>EKG</v>
          </cell>
          <cell r="C54" t="str">
            <v>Electrocardiography</v>
          </cell>
          <cell r="E54">
            <v>4172.8946500000002</v>
          </cell>
          <cell r="F54">
            <v>33.574199999999998</v>
          </cell>
          <cell r="G54">
            <v>124.28872914321117</v>
          </cell>
          <cell r="J54">
            <v>4496.2974000000004</v>
          </cell>
          <cell r="K54">
            <v>42.037439999999997</v>
          </cell>
          <cell r="L54">
            <v>106.95935337641875</v>
          </cell>
          <cell r="O54">
            <v>-323.4027500000002</v>
          </cell>
          <cell r="P54">
            <v>-8.463239999999999</v>
          </cell>
          <cell r="Q54">
            <v>17.329375766792424</v>
          </cell>
          <cell r="S54" t="str">
            <v>In</v>
          </cell>
        </row>
        <row r="55">
          <cell r="A55" t="str">
            <v>D31</v>
          </cell>
          <cell r="B55" t="str">
            <v>IRC</v>
          </cell>
          <cell r="C55" t="str">
            <v>Invasive Radiology / Cardiovascular</v>
          </cell>
          <cell r="E55">
            <v>19094.90322</v>
          </cell>
          <cell r="F55">
            <v>106.51931999999999</v>
          </cell>
          <cell r="G55">
            <v>179.26234621099724</v>
          </cell>
          <cell r="J55">
            <v>20561.407739999999</v>
          </cell>
          <cell r="K55">
            <v>120.31077999999999</v>
          </cell>
          <cell r="L55">
            <v>170.90245562367727</v>
          </cell>
          <cell r="O55">
            <v>-1466.5045199999986</v>
          </cell>
          <cell r="P55">
            <v>-13.791460000000001</v>
          </cell>
          <cell r="Q55">
            <v>8.3598905873199669</v>
          </cell>
          <cell r="S55" t="str">
            <v>In</v>
          </cell>
        </row>
        <row r="56">
          <cell r="A56" t="str">
            <v>D32</v>
          </cell>
          <cell r="B56" t="str">
            <v>RAD</v>
          </cell>
          <cell r="C56" t="str">
            <v>Radiology-Diagnostic</v>
          </cell>
          <cell r="E56">
            <v>28535.94384</v>
          </cell>
          <cell r="F56">
            <v>234.75013999999999</v>
          </cell>
          <cell r="G56">
            <v>121.55879370295584</v>
          </cell>
          <cell r="J56">
            <v>25708.067299999999</v>
          </cell>
          <cell r="K56">
            <v>252.12244000000001</v>
          </cell>
          <cell r="L56">
            <v>101.96659726123545</v>
          </cell>
          <cell r="O56">
            <v>2827.8765400000011</v>
          </cell>
          <cell r="P56">
            <v>-17.372300000000024</v>
          </cell>
          <cell r="Q56">
            <v>19.59219644172039</v>
          </cell>
          <cell r="S56" t="str">
            <v>In</v>
          </cell>
        </row>
        <row r="57">
          <cell r="A57" t="str">
            <v>D33</v>
          </cell>
          <cell r="B57" t="str">
            <v>CAT</v>
          </cell>
          <cell r="C57" t="str">
            <v>CT Scanner</v>
          </cell>
          <cell r="E57">
            <v>14777.116669999999</v>
          </cell>
          <cell r="F57">
            <v>53.035220000000002</v>
          </cell>
          <cell r="G57">
            <v>278.62836564079493</v>
          </cell>
          <cell r="J57">
            <v>14176.642260000001</v>
          </cell>
          <cell r="K57">
            <v>58.469699999999996</v>
          </cell>
          <cell r="L57">
            <v>242.46134767238419</v>
          </cell>
          <cell r="O57">
            <v>600.4744099999989</v>
          </cell>
          <cell r="P57">
            <v>-5.4344799999999935</v>
          </cell>
          <cell r="Q57">
            <v>36.167017968410732</v>
          </cell>
          <cell r="S57" t="str">
            <v>In</v>
          </cell>
        </row>
        <row r="58">
          <cell r="A58" t="str">
            <v>D34</v>
          </cell>
          <cell r="B58" t="str">
            <v>RAT</v>
          </cell>
          <cell r="C58" t="str">
            <v>Radiology-Therapeutic</v>
          </cell>
          <cell r="E58">
            <v>14448.764749999998</v>
          </cell>
          <cell r="F58">
            <v>55.554099999999998</v>
          </cell>
          <cell r="G58">
            <v>260.08457971598853</v>
          </cell>
          <cell r="J58">
            <v>14130.922979999999</v>
          </cell>
          <cell r="K58">
            <v>60.474879999999999</v>
          </cell>
          <cell r="L58">
            <v>233.66599454186598</v>
          </cell>
          <cell r="O58">
            <v>317.84176999999909</v>
          </cell>
          <cell r="P58">
            <v>-4.9207800000000006</v>
          </cell>
          <cell r="Q58">
            <v>26.418585174122541</v>
          </cell>
          <cell r="S58" t="str">
            <v>In</v>
          </cell>
        </row>
        <row r="59">
          <cell r="A59" t="str">
            <v>D35</v>
          </cell>
          <cell r="B59" t="str">
            <v>NUC</v>
          </cell>
          <cell r="C59" t="str">
            <v>Nuclear Medicine</v>
          </cell>
          <cell r="E59">
            <v>10720.75085</v>
          </cell>
          <cell r="F59">
            <v>16.028500000000001</v>
          </cell>
          <cell r="G59">
            <v>668.85552921358828</v>
          </cell>
          <cell r="J59">
            <v>8616.9919100000006</v>
          </cell>
          <cell r="K59">
            <v>20.584960000000002</v>
          </cell>
          <cell r="L59">
            <v>418.60620132368484</v>
          </cell>
          <cell r="O59">
            <v>2103.7589399999997</v>
          </cell>
          <cell r="P59">
            <v>-4.5564600000000013</v>
          </cell>
          <cell r="Q59">
            <v>250.24932788990344</v>
          </cell>
          <cell r="S59" t="str">
            <v>In</v>
          </cell>
        </row>
        <row r="60">
          <cell r="A60" t="str">
            <v>D36</v>
          </cell>
          <cell r="B60" t="str">
            <v>RES</v>
          </cell>
          <cell r="C60" t="str">
            <v>Respiratory Therapy</v>
          </cell>
          <cell r="E60">
            <v>22812.234650000002</v>
          </cell>
          <cell r="F60">
            <v>138.79949999999999</v>
          </cell>
          <cell r="G60">
            <v>164.35386762920618</v>
          </cell>
          <cell r="J60">
            <v>19478.07418</v>
          </cell>
          <cell r="K60">
            <v>147.30742000000001</v>
          </cell>
          <cell r="L60">
            <v>132.22737985635754</v>
          </cell>
          <cell r="O60">
            <v>3334.1604700000025</v>
          </cell>
          <cell r="P60">
            <v>-8.5079200000000128</v>
          </cell>
          <cell r="Q60">
            <v>32.126487772848634</v>
          </cell>
          <cell r="S60" t="str">
            <v>In</v>
          </cell>
        </row>
        <row r="61">
          <cell r="A61" t="str">
            <v>D37</v>
          </cell>
          <cell r="B61" t="str">
            <v>PUL</v>
          </cell>
          <cell r="C61" t="str">
            <v>Pulmonary Function Testing</v>
          </cell>
          <cell r="E61">
            <v>1036.0167100000001</v>
          </cell>
          <cell r="F61">
            <v>4.0805600000000002</v>
          </cell>
          <cell r="G61">
            <v>253.89081645656481</v>
          </cell>
          <cell r="J61">
            <v>977.26791000000003</v>
          </cell>
          <cell r="K61">
            <v>4.0941599999999996</v>
          </cell>
          <cell r="L61">
            <v>238.6980259686969</v>
          </cell>
          <cell r="O61">
            <v>58.748800000000074</v>
          </cell>
          <cell r="P61">
            <v>-1.359999999999939E-2</v>
          </cell>
          <cell r="Q61">
            <v>15.19279048786791</v>
          </cell>
          <cell r="S61" t="str">
            <v>In</v>
          </cell>
        </row>
        <row r="62">
          <cell r="A62" t="str">
            <v>D38</v>
          </cell>
          <cell r="B62" t="str">
            <v>EEG</v>
          </cell>
          <cell r="C62" t="str">
            <v>Electroencephalography</v>
          </cell>
          <cell r="E62">
            <v>6415.2401399999999</v>
          </cell>
          <cell r="F62">
            <v>29.855039999999999</v>
          </cell>
          <cell r="G62">
            <v>214.87963640309979</v>
          </cell>
          <cell r="J62">
            <v>6011.6074899999994</v>
          </cell>
          <cell r="K62">
            <v>28.551819999999999</v>
          </cell>
          <cell r="L62">
            <v>210.5507631387421</v>
          </cell>
          <cell r="O62">
            <v>403.63265000000047</v>
          </cell>
          <cell r="P62">
            <v>1.3032199999999996</v>
          </cell>
          <cell r="Q62">
            <v>4.3288732643576964</v>
          </cell>
          <cell r="S62" t="str">
            <v>In</v>
          </cell>
        </row>
        <row r="63">
          <cell r="A63" t="str">
            <v>D39</v>
          </cell>
          <cell r="B63" t="str">
            <v>PTH</v>
          </cell>
          <cell r="C63" t="str">
            <v>Physical Therapy</v>
          </cell>
          <cell r="E63">
            <v>9050.9285099999997</v>
          </cell>
          <cell r="F63">
            <v>73.01746</v>
          </cell>
          <cell r="G63">
            <v>123.95567457427305</v>
          </cell>
          <cell r="J63">
            <v>9662.1402999999991</v>
          </cell>
          <cell r="K63">
            <v>75.742980000000003</v>
          </cell>
          <cell r="L63">
            <v>127.56482911023568</v>
          </cell>
          <cell r="O63">
            <v>-611.21178999999938</v>
          </cell>
          <cell r="P63">
            <v>-2.7255200000000031</v>
          </cell>
          <cell r="Q63">
            <v>-3.6091545359626309</v>
          </cell>
          <cell r="S63" t="str">
            <v>In</v>
          </cell>
        </row>
        <row r="64">
          <cell r="A64" t="str">
            <v>D40</v>
          </cell>
          <cell r="B64" t="str">
            <v>OTH</v>
          </cell>
          <cell r="C64" t="str">
            <v>Occupational Therapy</v>
          </cell>
          <cell r="E64">
            <v>5582.92904</v>
          </cell>
          <cell r="F64">
            <v>45.647840000000002</v>
          </cell>
          <cell r="G64">
            <v>122.30434211125871</v>
          </cell>
          <cell r="J64">
            <v>3987.54889</v>
          </cell>
          <cell r="K64">
            <v>51.513860000000001</v>
          </cell>
          <cell r="L64">
            <v>77.407301452463471</v>
          </cell>
          <cell r="O64">
            <v>1595.38015</v>
          </cell>
          <cell r="P64">
            <v>-5.8660199999999989</v>
          </cell>
          <cell r="Q64">
            <v>44.897040658795234</v>
          </cell>
          <cell r="S64" t="str">
            <v>In</v>
          </cell>
        </row>
        <row r="65">
          <cell r="A65" t="str">
            <v>D41</v>
          </cell>
          <cell r="B65" t="str">
            <v>STH</v>
          </cell>
          <cell r="C65" t="str">
            <v>Speech Language Pathology</v>
          </cell>
          <cell r="E65">
            <v>4016.9585400000001</v>
          </cell>
          <cell r="F65">
            <v>17.777940000000001</v>
          </cell>
          <cell r="G65">
            <v>225.9518560643134</v>
          </cell>
          <cell r="J65">
            <v>4100.9580000000005</v>
          </cell>
          <cell r="K65">
            <v>16.553720000000002</v>
          </cell>
          <cell r="L65">
            <v>247.73633962638004</v>
          </cell>
          <cell r="O65">
            <v>-83.999460000000454</v>
          </cell>
          <cell r="P65">
            <v>1.224219999999999</v>
          </cell>
          <cell r="Q65">
            <v>-21.78448356206664</v>
          </cell>
          <cell r="S65" t="str">
            <v>In</v>
          </cell>
        </row>
        <row r="66">
          <cell r="A66" t="str">
            <v>D42</v>
          </cell>
          <cell r="B66" t="str">
            <v>REC</v>
          </cell>
          <cell r="C66" t="str">
            <v>Recreational Therapy</v>
          </cell>
          <cell r="E66">
            <v>0</v>
          </cell>
          <cell r="F66">
            <v>0</v>
          </cell>
          <cell r="G66">
            <v>0</v>
          </cell>
          <cell r="J66">
            <v>0</v>
          </cell>
          <cell r="K66">
            <v>0</v>
          </cell>
          <cell r="L66">
            <v>0</v>
          </cell>
          <cell r="O66">
            <v>0</v>
          </cell>
          <cell r="P66">
            <v>0</v>
          </cell>
          <cell r="Q66">
            <v>0</v>
          </cell>
          <cell r="S66" t="str">
            <v>Out</v>
          </cell>
        </row>
        <row r="67">
          <cell r="A67" t="str">
            <v>D43</v>
          </cell>
          <cell r="B67" t="str">
            <v>AUD</v>
          </cell>
          <cell r="C67" t="str">
            <v>Audiology</v>
          </cell>
          <cell r="E67">
            <v>784.6</v>
          </cell>
          <cell r="F67">
            <v>0</v>
          </cell>
          <cell r="G67">
            <v>0</v>
          </cell>
          <cell r="J67">
            <v>730.4</v>
          </cell>
          <cell r="K67">
            <v>0</v>
          </cell>
          <cell r="L67">
            <v>0</v>
          </cell>
          <cell r="O67">
            <v>54.200000000000045</v>
          </cell>
          <cell r="P67">
            <v>0</v>
          </cell>
          <cell r="Q67">
            <v>0</v>
          </cell>
          <cell r="S67" t="str">
            <v>In</v>
          </cell>
        </row>
        <row r="68">
          <cell r="A68" t="str">
            <v>D44</v>
          </cell>
          <cell r="B68" t="str">
            <v>OPM</v>
          </cell>
          <cell r="C68" t="str">
            <v>Other Physical Medicine</v>
          </cell>
          <cell r="E68">
            <v>0</v>
          </cell>
          <cell r="F68">
            <v>0</v>
          </cell>
          <cell r="G68">
            <v>0</v>
          </cell>
          <cell r="J68">
            <v>0</v>
          </cell>
          <cell r="K68">
            <v>0</v>
          </cell>
          <cell r="L68">
            <v>0</v>
          </cell>
          <cell r="O68">
            <v>0</v>
          </cell>
          <cell r="P68">
            <v>0</v>
          </cell>
          <cell r="Q68">
            <v>0</v>
          </cell>
          <cell r="S68" t="str">
            <v>Out</v>
          </cell>
        </row>
        <row r="69">
          <cell r="A69" t="str">
            <v>D45</v>
          </cell>
          <cell r="B69" t="str">
            <v>RDL</v>
          </cell>
          <cell r="C69" t="str">
            <v>Renal Dialysis</v>
          </cell>
          <cell r="E69">
            <v>4373.9749499999998</v>
          </cell>
          <cell r="F69">
            <v>1</v>
          </cell>
          <cell r="G69">
            <v>4373.9749499999998</v>
          </cell>
          <cell r="J69">
            <v>3478.42542</v>
          </cell>
          <cell r="K69">
            <v>1</v>
          </cell>
          <cell r="L69">
            <v>3478.42542</v>
          </cell>
          <cell r="O69">
            <v>895.54952999999978</v>
          </cell>
          <cell r="P69">
            <v>0</v>
          </cell>
          <cell r="Q69">
            <v>895.54952999999978</v>
          </cell>
          <cell r="S69" t="str">
            <v>In</v>
          </cell>
        </row>
        <row r="70">
          <cell r="A70" t="str">
            <v>D48</v>
          </cell>
          <cell r="B70" t="str">
            <v>LEU</v>
          </cell>
          <cell r="C70" t="str">
            <v>Leukopheresis</v>
          </cell>
          <cell r="E70">
            <v>17322.074239999998</v>
          </cell>
          <cell r="F70">
            <v>26.575040000000001</v>
          </cell>
          <cell r="G70">
            <v>651.81742868496144</v>
          </cell>
          <cell r="J70">
            <v>16273.031279999999</v>
          </cell>
          <cell r="K70">
            <v>30.055979999999998</v>
          </cell>
          <cell r="L70">
            <v>541.42407866920325</v>
          </cell>
          <cell r="O70">
            <v>1049.0429599999989</v>
          </cell>
          <cell r="P70">
            <v>-3.4809399999999968</v>
          </cell>
          <cell r="Q70">
            <v>110.39335001575819</v>
          </cell>
          <cell r="S70" t="str">
            <v>In</v>
          </cell>
        </row>
        <row r="71">
          <cell r="A71" t="str">
            <v>D49</v>
          </cell>
          <cell r="B71" t="str">
            <v>HYP</v>
          </cell>
          <cell r="C71" t="str">
            <v>Hyperbaric Chamber</v>
          </cell>
          <cell r="E71">
            <v>0</v>
          </cell>
          <cell r="F71">
            <v>0</v>
          </cell>
          <cell r="G71">
            <v>0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Q71">
            <v>0</v>
          </cell>
          <cell r="S71" t="str">
            <v>Out</v>
          </cell>
        </row>
        <row r="72">
          <cell r="A72" t="str">
            <v>D50</v>
          </cell>
          <cell r="B72" t="str">
            <v>FSE</v>
          </cell>
          <cell r="C72" t="str">
            <v>Free Standing Emergency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P72">
            <v>0</v>
          </cell>
          <cell r="Q72">
            <v>0</v>
          </cell>
          <cell r="S72" t="str">
            <v>Out</v>
          </cell>
        </row>
        <row r="73">
          <cell r="A73" t="str">
            <v>D51</v>
          </cell>
          <cell r="B73" t="str">
            <v>MRI</v>
          </cell>
          <cell r="C73" t="str">
            <v>Magnetic Resonance Imaging</v>
          </cell>
          <cell r="E73">
            <v>13782.857750000001</v>
          </cell>
          <cell r="F73">
            <v>68.332599999999999</v>
          </cell>
          <cell r="G73">
            <v>201.70252192950366</v>
          </cell>
          <cell r="J73">
            <v>15012.387789999997</v>
          </cell>
          <cell r="K73">
            <v>75.971299999999999</v>
          </cell>
          <cell r="L73">
            <v>197.60604057058384</v>
          </cell>
          <cell r="O73">
            <v>-1229.530039999996</v>
          </cell>
          <cell r="P73">
            <v>-7.6387</v>
          </cell>
          <cell r="Q73">
            <v>4.0964813589198172</v>
          </cell>
          <cell r="S73" t="str">
            <v>In</v>
          </cell>
        </row>
        <row r="74">
          <cell r="A74" t="str">
            <v>D53</v>
          </cell>
          <cell r="B74" t="str">
            <v>LIT</v>
          </cell>
          <cell r="C74" t="str">
            <v>Lithotripsy</v>
          </cell>
          <cell r="E74">
            <v>0</v>
          </cell>
          <cell r="F74">
            <v>0</v>
          </cell>
          <cell r="G74">
            <v>0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Q74">
            <v>0</v>
          </cell>
          <cell r="S74" t="str">
            <v>Out</v>
          </cell>
        </row>
        <row r="75">
          <cell r="A75" t="str">
            <v>D54</v>
          </cell>
          <cell r="B75" t="str">
            <v>RHB</v>
          </cell>
          <cell r="C75" t="str">
            <v>Rehabilitation</v>
          </cell>
          <cell r="E75">
            <v>6249.5334299999995</v>
          </cell>
          <cell r="F75">
            <v>41.874879999999997</v>
          </cell>
          <cell r="G75">
            <v>149.24301705461605</v>
          </cell>
          <cell r="J75">
            <v>5214.4351900000011</v>
          </cell>
          <cell r="K75">
            <v>44.312719999999999</v>
          </cell>
          <cell r="L75">
            <v>117.67355265034512</v>
          </cell>
          <cell r="O75">
            <v>1035.0982399999984</v>
          </cell>
          <cell r="P75">
            <v>-2.4378400000000013</v>
          </cell>
          <cell r="Q75">
            <v>31.569464404270931</v>
          </cell>
          <cell r="S75" t="str">
            <v>In</v>
          </cell>
        </row>
        <row r="76">
          <cell r="A76" t="str">
            <v>D55</v>
          </cell>
          <cell r="B76" t="str">
            <v>OBV</v>
          </cell>
          <cell r="C76" t="str">
            <v>Observation</v>
          </cell>
          <cell r="E76">
            <v>2844.2</v>
          </cell>
          <cell r="F76">
            <v>25.6</v>
          </cell>
          <cell r="G76">
            <v>111.10156249999999</v>
          </cell>
          <cell r="J76">
            <v>2408.8652499999998</v>
          </cell>
          <cell r="K76">
            <v>0.71349999999999991</v>
          </cell>
          <cell r="L76">
            <v>3376.125087596356</v>
          </cell>
          <cell r="O76">
            <v>435.33474999999999</v>
          </cell>
          <cell r="P76">
            <v>24.886500000000002</v>
          </cell>
          <cell r="Q76">
            <v>-3265.023525096356</v>
          </cell>
          <cell r="S76" t="str">
            <v>In</v>
          </cell>
        </row>
        <row r="77">
          <cell r="A77" t="str">
            <v>D56</v>
          </cell>
          <cell r="B77" t="str">
            <v>AMR</v>
          </cell>
          <cell r="C77" t="str">
            <v>Ambulance Services-Rebundled</v>
          </cell>
          <cell r="E77">
            <v>0</v>
          </cell>
          <cell r="F77">
            <v>0</v>
          </cell>
          <cell r="G77">
            <v>0</v>
          </cell>
          <cell r="J77">
            <v>0</v>
          </cell>
          <cell r="K77">
            <v>0</v>
          </cell>
          <cell r="L77">
            <v>0</v>
          </cell>
          <cell r="O77">
            <v>0</v>
          </cell>
          <cell r="P77">
            <v>0</v>
          </cell>
          <cell r="Q77">
            <v>0</v>
          </cell>
          <cell r="S77" t="str">
            <v>Out</v>
          </cell>
        </row>
        <row r="78">
          <cell r="A78" t="str">
            <v>D57</v>
          </cell>
          <cell r="B78" t="str">
            <v>TMT</v>
          </cell>
          <cell r="C78" t="str">
            <v>Transurethal Microwave Thermotherapy</v>
          </cell>
          <cell r="E78">
            <v>0</v>
          </cell>
          <cell r="F78">
            <v>0</v>
          </cell>
          <cell r="G78">
            <v>0</v>
          </cell>
          <cell r="J78">
            <v>0</v>
          </cell>
          <cell r="K78">
            <v>0</v>
          </cell>
          <cell r="L78">
            <v>0</v>
          </cell>
          <cell r="O78">
            <v>0</v>
          </cell>
          <cell r="P78">
            <v>0</v>
          </cell>
          <cell r="Q78">
            <v>0</v>
          </cell>
          <cell r="S78" t="str">
            <v>Out</v>
          </cell>
        </row>
        <row r="79">
          <cell r="A79" t="str">
            <v>D58</v>
          </cell>
          <cell r="B79" t="str">
            <v>OCL</v>
          </cell>
          <cell r="C79" t="str">
            <v>Oncology O/P Clinic</v>
          </cell>
          <cell r="E79">
            <v>11615.717119999999</v>
          </cell>
          <cell r="F79">
            <v>97.763719999999992</v>
          </cell>
          <cell r="G79">
            <v>118.81418914910357</v>
          </cell>
          <cell r="J79">
            <v>13007.897009999999</v>
          </cell>
          <cell r="K79">
            <v>117.41086</v>
          </cell>
          <cell r="L79">
            <v>110.78955566801912</v>
          </cell>
          <cell r="O79">
            <v>-1392.1798899999994</v>
          </cell>
          <cell r="P79">
            <v>-19.647140000000007</v>
          </cell>
          <cell r="Q79">
            <v>8.0246334810844502</v>
          </cell>
          <cell r="S79" t="str">
            <v>In</v>
          </cell>
        </row>
        <row r="80">
          <cell r="A80" t="str">
            <v>D59</v>
          </cell>
          <cell r="B80" t="str">
            <v>TNA</v>
          </cell>
          <cell r="C80" t="str">
            <v>Transurethal Needle Ablation</v>
          </cell>
          <cell r="E80">
            <v>0</v>
          </cell>
          <cell r="F80">
            <v>0</v>
          </cell>
          <cell r="G80">
            <v>0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Q80">
            <v>0</v>
          </cell>
          <cell r="S80" t="str">
            <v>Out</v>
          </cell>
        </row>
        <row r="81">
          <cell r="A81" t="str">
            <v>D11</v>
          </cell>
          <cell r="B81" t="str">
            <v>PSI</v>
          </cell>
          <cell r="C81" t="str">
            <v>Psychiatric Intensive Care</v>
          </cell>
          <cell r="E81">
            <v>0</v>
          </cell>
          <cell r="F81">
            <v>0</v>
          </cell>
          <cell r="G81">
            <v>0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Q81">
            <v>0</v>
          </cell>
          <cell r="S81" t="str">
            <v>Out</v>
          </cell>
        </row>
        <row r="82">
          <cell r="A82" t="str">
            <v>D52</v>
          </cell>
          <cell r="B82" t="str">
            <v>ADD</v>
          </cell>
          <cell r="C82" t="str">
            <v>Adolescent Dual Diagnosed</v>
          </cell>
          <cell r="E82">
            <v>0</v>
          </cell>
          <cell r="F82">
            <v>0</v>
          </cell>
          <cell r="G82">
            <v>0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Q82">
            <v>0</v>
          </cell>
          <cell r="S82" t="str">
            <v>Out</v>
          </cell>
        </row>
        <row r="83">
          <cell r="A83" t="str">
            <v>D70</v>
          </cell>
          <cell r="B83" t="str">
            <v>PAD</v>
          </cell>
          <cell r="C83" t="str">
            <v>Psychiatric Adult</v>
          </cell>
          <cell r="E83">
            <v>0</v>
          </cell>
          <cell r="F83">
            <v>0</v>
          </cell>
          <cell r="G83">
            <v>0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Q83">
            <v>0</v>
          </cell>
          <cell r="S83" t="str">
            <v>Out</v>
          </cell>
        </row>
        <row r="84">
          <cell r="A84" t="str">
            <v>D71</v>
          </cell>
          <cell r="B84" t="str">
            <v>PCD</v>
          </cell>
          <cell r="C84" t="str">
            <v>Psychiatric Child/Adolescent</v>
          </cell>
          <cell r="E84">
            <v>0</v>
          </cell>
          <cell r="F84">
            <v>0</v>
          </cell>
          <cell r="G84">
            <v>0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Q84">
            <v>0</v>
          </cell>
          <cell r="S84" t="str">
            <v>Out</v>
          </cell>
        </row>
        <row r="85">
          <cell r="A85" t="str">
            <v>D73</v>
          </cell>
          <cell r="B85" t="str">
            <v>PSG</v>
          </cell>
          <cell r="C85" t="str">
            <v>Psychiatric Geriatric</v>
          </cell>
          <cell r="E85">
            <v>0</v>
          </cell>
          <cell r="F85">
            <v>0</v>
          </cell>
          <cell r="G85">
            <v>0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0</v>
          </cell>
          <cell r="S85" t="str">
            <v>Out</v>
          </cell>
        </row>
        <row r="86">
          <cell r="A86" t="str">
            <v>D74</v>
          </cell>
          <cell r="B86" t="str">
            <v>ITH</v>
          </cell>
          <cell r="C86" t="str">
            <v>Individual Therapies</v>
          </cell>
          <cell r="E86">
            <v>0</v>
          </cell>
          <cell r="F86">
            <v>0</v>
          </cell>
          <cell r="G86">
            <v>0</v>
          </cell>
          <cell r="J86">
            <v>0</v>
          </cell>
          <cell r="K86">
            <v>0</v>
          </cell>
          <cell r="L86">
            <v>0</v>
          </cell>
          <cell r="O86">
            <v>0</v>
          </cell>
          <cell r="P86">
            <v>0</v>
          </cell>
          <cell r="Q86">
            <v>0</v>
          </cell>
          <cell r="S86" t="str">
            <v>Out</v>
          </cell>
        </row>
        <row r="87">
          <cell r="A87" t="str">
            <v>D75</v>
          </cell>
          <cell r="B87" t="str">
            <v>GTH</v>
          </cell>
          <cell r="C87" t="str">
            <v>Group Therapies</v>
          </cell>
          <cell r="E87">
            <v>0</v>
          </cell>
          <cell r="F87">
            <v>0</v>
          </cell>
          <cell r="G87">
            <v>0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  <cell r="Q87">
            <v>0</v>
          </cell>
          <cell r="S87" t="str">
            <v>Out</v>
          </cell>
        </row>
        <row r="88">
          <cell r="A88" t="str">
            <v>D76</v>
          </cell>
          <cell r="B88" t="str">
            <v>FTH</v>
          </cell>
          <cell r="C88" t="str">
            <v>Family Therapies</v>
          </cell>
          <cell r="E88">
            <v>0</v>
          </cell>
          <cell r="F88">
            <v>0</v>
          </cell>
          <cell r="G88">
            <v>0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  <cell r="S88" t="str">
            <v>Out</v>
          </cell>
        </row>
        <row r="89">
          <cell r="A89" t="str">
            <v>D77</v>
          </cell>
          <cell r="B89" t="str">
            <v>PST</v>
          </cell>
          <cell r="C89" t="str">
            <v>Psychological Testing</v>
          </cell>
          <cell r="E89">
            <v>0</v>
          </cell>
          <cell r="F89">
            <v>0</v>
          </cell>
          <cell r="G89">
            <v>0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  <cell r="S89" t="str">
            <v>Out</v>
          </cell>
        </row>
        <row r="90">
          <cell r="A90" t="str">
            <v>D78</v>
          </cell>
          <cell r="B90" t="str">
            <v>PSE</v>
          </cell>
          <cell r="C90" t="str">
            <v>Education</v>
          </cell>
          <cell r="E90">
            <v>0</v>
          </cell>
          <cell r="F90">
            <v>0</v>
          </cell>
          <cell r="G90">
            <v>0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  <cell r="S90" t="str">
            <v>Out</v>
          </cell>
        </row>
        <row r="91">
          <cell r="A91" t="str">
            <v>D79</v>
          </cell>
          <cell r="B91" t="str">
            <v>OPT</v>
          </cell>
          <cell r="C91" t="str">
            <v>Other Therapies</v>
          </cell>
          <cell r="E91">
            <v>0</v>
          </cell>
          <cell r="F91">
            <v>0</v>
          </cell>
          <cell r="G91">
            <v>0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  <cell r="S91" t="str">
            <v>Out</v>
          </cell>
        </row>
        <row r="92">
          <cell r="A92" t="str">
            <v>D80</v>
          </cell>
          <cell r="B92" t="str">
            <v>ETH</v>
          </cell>
          <cell r="C92" t="str">
            <v>Electroconvulsive Therapy</v>
          </cell>
          <cell r="E92">
            <v>0</v>
          </cell>
          <cell r="F92">
            <v>0</v>
          </cell>
          <cell r="G92">
            <v>0</v>
          </cell>
          <cell r="J92">
            <v>0</v>
          </cell>
          <cell r="K92">
            <v>0</v>
          </cell>
          <cell r="L92">
            <v>0</v>
          </cell>
          <cell r="O92">
            <v>0</v>
          </cell>
          <cell r="P92">
            <v>0</v>
          </cell>
          <cell r="Q92">
            <v>0</v>
          </cell>
          <cell r="S92" t="str">
            <v>Out</v>
          </cell>
        </row>
        <row r="93">
          <cell r="A93" t="str">
            <v>D81</v>
          </cell>
          <cell r="B93" t="str">
            <v>ATH</v>
          </cell>
          <cell r="C93" t="str">
            <v>Activity Therapies</v>
          </cell>
          <cell r="E93">
            <v>0</v>
          </cell>
          <cell r="F93">
            <v>0</v>
          </cell>
          <cell r="G93">
            <v>0</v>
          </cell>
          <cell r="J93">
            <v>0</v>
          </cell>
          <cell r="K93">
            <v>0</v>
          </cell>
          <cell r="L93">
            <v>0</v>
          </cell>
          <cell r="O93">
            <v>0</v>
          </cell>
          <cell r="P93">
            <v>0</v>
          </cell>
          <cell r="Q93">
            <v>0</v>
          </cell>
          <cell r="S93" t="str">
            <v>Out</v>
          </cell>
        </row>
        <row r="94">
          <cell r="A94" t="str">
            <v>D26</v>
          </cell>
          <cell r="B94" t="str">
            <v>MSS</v>
          </cell>
          <cell r="C94" t="str">
            <v>Med/Surg Supplies</v>
          </cell>
          <cell r="E94">
            <v>166137.29999999999</v>
          </cell>
          <cell r="F94">
            <v>0</v>
          </cell>
          <cell r="G94">
            <v>0</v>
          </cell>
          <cell r="J94">
            <v>138652.6</v>
          </cell>
          <cell r="K94">
            <v>0</v>
          </cell>
          <cell r="L94">
            <v>0</v>
          </cell>
          <cell r="O94">
            <v>27484.699999999983</v>
          </cell>
          <cell r="P94">
            <v>0</v>
          </cell>
          <cell r="Q94">
            <v>0</v>
          </cell>
          <cell r="S94" t="str">
            <v>In</v>
          </cell>
        </row>
        <row r="95">
          <cell r="A95" t="str">
            <v>D27</v>
          </cell>
          <cell r="B95" t="str">
            <v>CDS</v>
          </cell>
          <cell r="C95" t="str">
            <v>Drugs Sold</v>
          </cell>
          <cell r="E95">
            <v>152453.29999999999</v>
          </cell>
          <cell r="F95">
            <v>0</v>
          </cell>
          <cell r="G95">
            <v>0</v>
          </cell>
          <cell r="J95">
            <v>136158.9</v>
          </cell>
          <cell r="K95">
            <v>0</v>
          </cell>
          <cell r="L95">
            <v>0</v>
          </cell>
          <cell r="O95">
            <v>16294.399999999994</v>
          </cell>
          <cell r="P95">
            <v>0</v>
          </cell>
          <cell r="Q95">
            <v>0</v>
          </cell>
          <cell r="S95" t="str">
            <v>In</v>
          </cell>
        </row>
        <row r="96">
          <cell r="A96" t="str">
            <v>D46</v>
          </cell>
          <cell r="B96" t="str">
            <v>OA</v>
          </cell>
          <cell r="C96" t="str">
            <v>Organ Acquisition</v>
          </cell>
          <cell r="E96">
            <v>31498.372089999997</v>
          </cell>
          <cell r="F96">
            <v>0.8251400000000001</v>
          </cell>
          <cell r="G96">
            <v>38173.367052863745</v>
          </cell>
          <cell r="J96">
            <v>30372.2556</v>
          </cell>
          <cell r="K96">
            <v>0</v>
          </cell>
          <cell r="L96">
            <v>0</v>
          </cell>
          <cell r="O96">
            <v>1126.1164899999967</v>
          </cell>
          <cell r="P96">
            <v>0.8251400000000001</v>
          </cell>
          <cell r="Q96">
            <v>38173.367052863745</v>
          </cell>
          <cell r="S96" t="str">
            <v>In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>
        <row r="4">
          <cell r="A4">
            <v>0</v>
          </cell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152419</v>
          </cell>
          <cell r="C9">
            <v>139094.54902000001</v>
          </cell>
          <cell r="D9">
            <v>26351.03952688702</v>
          </cell>
          <cell r="E9">
            <v>21235.819245991814</v>
          </cell>
          <cell r="F9" t="str">
            <v xml:space="preserve"> /////////</v>
          </cell>
          <cell r="G9">
            <v>16702.114323395999</v>
          </cell>
          <cell r="H9">
            <v>45060.512710000003</v>
          </cell>
          <cell r="I9">
            <v>248444.03482627487</v>
          </cell>
          <cell r="J9">
            <v>32287.3</v>
          </cell>
          <cell r="K9">
            <v>332.03999999999996</v>
          </cell>
          <cell r="L9">
            <v>281063.37482627487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-8568.7000000000007</v>
          </cell>
          <cell r="R9">
            <v>-2007.537</v>
          </cell>
          <cell r="S9">
            <v>270487.13782627485</v>
          </cell>
          <cell r="T9">
            <v>17828.2</v>
          </cell>
          <cell r="U9">
            <v>288315.33782627486</v>
          </cell>
          <cell r="V9">
            <v>0</v>
          </cell>
          <cell r="W9">
            <v>0</v>
          </cell>
          <cell r="X9">
            <v>0</v>
          </cell>
          <cell r="Y9">
            <v>288315.33782627486</v>
          </cell>
          <cell r="Z9">
            <v>1891.5970963349375</v>
          </cell>
        </row>
        <row r="10">
          <cell r="A10" t="str">
            <v>PED</v>
          </cell>
          <cell r="B10">
            <v>24299</v>
          </cell>
          <cell r="C10">
            <v>23012.66071</v>
          </cell>
          <cell r="D10">
            <v>6366.9900363305114</v>
          </cell>
          <cell r="E10">
            <v>3579.9186341762393</v>
          </cell>
          <cell r="F10" t="str">
            <v xml:space="preserve"> /////////</v>
          </cell>
          <cell r="G10">
            <v>2198.2129378079999</v>
          </cell>
          <cell r="H10">
            <v>10121.035110000001</v>
          </cell>
          <cell r="I10">
            <v>45278.817428314753</v>
          </cell>
          <cell r="J10">
            <v>9953.4</v>
          </cell>
          <cell r="K10">
            <v>42.6</v>
          </cell>
          <cell r="L10">
            <v>55274.817428314753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-5715.7</v>
          </cell>
          <cell r="R10">
            <v>-394.80900000000003</v>
          </cell>
          <cell r="S10">
            <v>49164.308428314755</v>
          </cell>
          <cell r="T10">
            <v>3240.5</v>
          </cell>
          <cell r="U10">
            <v>52404.808428314755</v>
          </cell>
          <cell r="V10">
            <v>0</v>
          </cell>
          <cell r="W10">
            <v>0</v>
          </cell>
          <cell r="X10">
            <v>0</v>
          </cell>
          <cell r="Y10">
            <v>52404.808428314755</v>
          </cell>
          <cell r="Z10">
            <v>2156.6652301870345</v>
          </cell>
        </row>
        <row r="11">
          <cell r="A11" t="str">
            <v>PSY</v>
          </cell>
          <cell r="B11">
            <v>33436</v>
          </cell>
          <cell r="C11">
            <v>24301.779560000003</v>
          </cell>
          <cell r="D11">
            <v>8055.6502781763302</v>
          </cell>
          <cell r="E11">
            <v>3824.6076786033191</v>
          </cell>
          <cell r="F11" t="str">
            <v xml:space="preserve"> /////////</v>
          </cell>
          <cell r="G11">
            <v>20.673627207999999</v>
          </cell>
          <cell r="H11">
            <v>4005.6321199999998</v>
          </cell>
          <cell r="I11">
            <v>40208.343263987656</v>
          </cell>
          <cell r="J11">
            <v>6177.2</v>
          </cell>
          <cell r="K11">
            <v>206.18</v>
          </cell>
          <cell r="L11">
            <v>46591.723263987653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-332.78800000000001</v>
          </cell>
          <cell r="S11">
            <v>46258.935263987652</v>
          </cell>
          <cell r="T11">
            <v>3049</v>
          </cell>
          <cell r="U11">
            <v>49307.935263987652</v>
          </cell>
          <cell r="V11">
            <v>0</v>
          </cell>
          <cell r="W11">
            <v>0</v>
          </cell>
          <cell r="X11">
            <v>0</v>
          </cell>
          <cell r="Y11">
            <v>49307.935263987652</v>
          </cell>
          <cell r="Z11">
            <v>1474.6959942573171</v>
          </cell>
        </row>
        <row r="12">
          <cell r="A12" t="str">
            <v>OBS</v>
          </cell>
          <cell r="B12">
            <v>8355</v>
          </cell>
          <cell r="C12">
            <v>4813.8939200000004</v>
          </cell>
          <cell r="D12">
            <v>1856.5412198480954</v>
          </cell>
          <cell r="E12">
            <v>766.25415979948082</v>
          </cell>
          <cell r="F12" t="str">
            <v xml:space="preserve"> /////////</v>
          </cell>
          <cell r="G12">
            <v>1536.0994832840001</v>
          </cell>
          <cell r="H12">
            <v>1887.93418</v>
          </cell>
          <cell r="I12">
            <v>10860.722962931577</v>
          </cell>
          <cell r="J12">
            <v>2653</v>
          </cell>
          <cell r="K12">
            <v>19.28</v>
          </cell>
          <cell r="L12">
            <v>13533.002962931578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-8930.5</v>
          </cell>
          <cell r="R12">
            <v>-96.662000000000006</v>
          </cell>
          <cell r="S12">
            <v>4505.8409629315775</v>
          </cell>
          <cell r="T12">
            <v>297</v>
          </cell>
          <cell r="U12">
            <v>4802.8409629315775</v>
          </cell>
          <cell r="V12">
            <v>0</v>
          </cell>
          <cell r="W12">
            <v>0</v>
          </cell>
          <cell r="X12">
            <v>0</v>
          </cell>
          <cell r="Y12">
            <v>4802.8409629315775</v>
          </cell>
          <cell r="Z12">
            <v>574.84631513244483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31821</v>
          </cell>
          <cell r="C14">
            <v>49243.731440000003</v>
          </cell>
          <cell r="D14">
            <v>6721.670162593593</v>
          </cell>
          <cell r="E14">
            <v>7431.7064446453078</v>
          </cell>
          <cell r="F14" t="str">
            <v xml:space="preserve"> /////////</v>
          </cell>
          <cell r="G14">
            <v>3542.5096491279996</v>
          </cell>
          <cell r="H14">
            <v>871.03614000000005</v>
          </cell>
          <cell r="I14">
            <v>67810.65383636691</v>
          </cell>
          <cell r="J14">
            <v>10630.7</v>
          </cell>
          <cell r="K14">
            <v>1540.6636550000001</v>
          </cell>
          <cell r="L14">
            <v>79982.017491366903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-571.28399999999999</v>
          </cell>
          <cell r="S14">
            <v>79410.733491366904</v>
          </cell>
          <cell r="T14">
            <v>5234.1000000000004</v>
          </cell>
          <cell r="U14">
            <v>84644.83349136691</v>
          </cell>
          <cell r="V14">
            <v>0</v>
          </cell>
          <cell r="W14">
            <v>0</v>
          </cell>
          <cell r="X14">
            <v>0</v>
          </cell>
          <cell r="Y14">
            <v>84644.83349136691</v>
          </cell>
          <cell r="Z14">
            <v>2660.0305927333179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10911</v>
          </cell>
          <cell r="C16">
            <v>17767.884170000001</v>
          </cell>
          <cell r="D16">
            <v>2252.1014273462547</v>
          </cell>
          <cell r="E16">
            <v>2675.7321205775825</v>
          </cell>
          <cell r="F16" t="str">
            <v xml:space="preserve"> /////////</v>
          </cell>
          <cell r="G16">
            <v>10.316467600000001</v>
          </cell>
          <cell r="H16">
            <v>0</v>
          </cell>
          <cell r="I16">
            <v>22706.034185523837</v>
          </cell>
          <cell r="J16">
            <v>3883</v>
          </cell>
          <cell r="K16">
            <v>47.338009999999997</v>
          </cell>
          <cell r="L16">
            <v>26636.372195523836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-190.25399999999999</v>
          </cell>
          <cell r="S16">
            <v>26446.118195523835</v>
          </cell>
          <cell r="T16">
            <v>1743.1</v>
          </cell>
          <cell r="U16">
            <v>28189.218195523834</v>
          </cell>
          <cell r="V16">
            <v>0</v>
          </cell>
          <cell r="W16">
            <v>0</v>
          </cell>
          <cell r="X16">
            <v>0</v>
          </cell>
          <cell r="Y16">
            <v>28189.218195523834</v>
          </cell>
          <cell r="Z16">
            <v>2583.5595450026426</v>
          </cell>
        </row>
        <row r="17">
          <cell r="A17" t="str">
            <v>NEO</v>
          </cell>
          <cell r="B17">
            <v>14023</v>
          </cell>
          <cell r="C17">
            <v>19792.193929999998</v>
          </cell>
          <cell r="D17">
            <v>1860.3969395508188</v>
          </cell>
          <cell r="E17">
            <v>2959.0925661612823</v>
          </cell>
          <cell r="F17" t="str">
            <v xml:space="preserve"> /////////</v>
          </cell>
          <cell r="G17">
            <v>2680.8468702800001</v>
          </cell>
          <cell r="H17">
            <v>0</v>
          </cell>
          <cell r="I17">
            <v>27292.530305992099</v>
          </cell>
          <cell r="J17">
            <v>3570</v>
          </cell>
          <cell r="K17">
            <v>99.473335000000006</v>
          </cell>
          <cell r="L17">
            <v>30962.003640992098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-5630.1</v>
          </cell>
          <cell r="R17">
            <v>-221.15100000000001</v>
          </cell>
          <cell r="S17">
            <v>25110.752640992094</v>
          </cell>
          <cell r="T17">
            <v>1655.1</v>
          </cell>
          <cell r="U17">
            <v>26765.852640992092</v>
          </cell>
          <cell r="V17">
            <v>0</v>
          </cell>
          <cell r="W17">
            <v>0</v>
          </cell>
          <cell r="X17">
            <v>0</v>
          </cell>
          <cell r="Y17">
            <v>26765.852640992092</v>
          </cell>
          <cell r="Z17">
            <v>1908.7108779142902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33125</v>
          </cell>
          <cell r="C20">
            <v>38287.420409999999</v>
          </cell>
          <cell r="D20">
            <v>4671.0981947257278</v>
          </cell>
          <cell r="E20">
            <v>5759.8172873422782</v>
          </cell>
          <cell r="F20" t="str">
            <v xml:space="preserve"> /////////</v>
          </cell>
          <cell r="G20">
            <v>1718.5909351560001</v>
          </cell>
          <cell r="H20">
            <v>906.56343000000004</v>
          </cell>
          <cell r="I20">
            <v>51343.49025722401</v>
          </cell>
          <cell r="J20">
            <v>6303.1</v>
          </cell>
          <cell r="K20">
            <v>275.77858600000002</v>
          </cell>
          <cell r="L20">
            <v>57922.368843224009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-413.71899999999999</v>
          </cell>
          <cell r="S20">
            <v>57508.649843224011</v>
          </cell>
          <cell r="T20">
            <v>3790.5</v>
          </cell>
          <cell r="U20">
            <v>61299.149843224011</v>
          </cell>
          <cell r="V20">
            <v>0</v>
          </cell>
          <cell r="W20">
            <v>0</v>
          </cell>
          <cell r="X20">
            <v>0</v>
          </cell>
          <cell r="Y20">
            <v>61299.149843224011</v>
          </cell>
          <cell r="Z20">
            <v>1850.5403726256304</v>
          </cell>
        </row>
        <row r="21">
          <cell r="A21" t="str">
            <v>NUR</v>
          </cell>
          <cell r="B21">
            <v>5017</v>
          </cell>
          <cell r="C21">
            <v>1475.4402</v>
          </cell>
          <cell r="D21">
            <v>77.50996340168814</v>
          </cell>
          <cell r="E21">
            <v>218.56247945832766</v>
          </cell>
          <cell r="F21" t="str">
            <v xml:space="preserve"> /////////</v>
          </cell>
          <cell r="G21">
            <v>0</v>
          </cell>
          <cell r="H21">
            <v>54.062539999999998</v>
          </cell>
          <cell r="I21">
            <v>1825.5751828600157</v>
          </cell>
          <cell r="J21">
            <v>136.5</v>
          </cell>
          <cell r="K21">
            <v>0</v>
          </cell>
          <cell r="L21">
            <v>1962.0751828600157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-994.69999999999993</v>
          </cell>
          <cell r="R21">
            <v>-14.013999999999999</v>
          </cell>
          <cell r="S21">
            <v>953.36118286001579</v>
          </cell>
          <cell r="T21">
            <v>62.8</v>
          </cell>
          <cell r="U21">
            <v>1016.1611828600157</v>
          </cell>
          <cell r="V21">
            <v>0</v>
          </cell>
          <cell r="W21">
            <v>0</v>
          </cell>
          <cell r="X21">
            <v>0</v>
          </cell>
          <cell r="Y21">
            <v>1016.1611828600157</v>
          </cell>
          <cell r="Z21">
            <v>202.5435883715399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1057608</v>
          </cell>
          <cell r="C24">
            <v>38717.361409999998</v>
          </cell>
          <cell r="D24">
            <v>5089.5522187331644</v>
          </cell>
          <cell r="E24">
            <v>6137.0542064525844</v>
          </cell>
          <cell r="F24" t="str">
            <v xml:space="preserve"> /////////</v>
          </cell>
          <cell r="G24">
            <v>805.533592</v>
          </cell>
          <cell r="H24">
            <v>8582.3673300000009</v>
          </cell>
          <cell r="I24">
            <v>59331.868757185752</v>
          </cell>
          <cell r="J24">
            <v>7105.9</v>
          </cell>
          <cell r="K24">
            <v>36.24</v>
          </cell>
          <cell r="L24">
            <v>66474.008757185758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-474.80099999999999</v>
          </cell>
          <cell r="S24">
            <v>65999.207757185752</v>
          </cell>
          <cell r="T24">
            <v>4350.1000000000004</v>
          </cell>
          <cell r="U24">
            <v>70349.307757185758</v>
          </cell>
          <cell r="V24">
            <v>0</v>
          </cell>
          <cell r="W24">
            <v>0</v>
          </cell>
          <cell r="X24">
            <v>0</v>
          </cell>
          <cell r="Y24">
            <v>70349.307757185758</v>
          </cell>
          <cell r="Z24">
            <v>66.517374828089203</v>
          </cell>
        </row>
        <row r="25">
          <cell r="A25" t="str">
            <v>CL</v>
          </cell>
          <cell r="B25">
            <v>1848552</v>
          </cell>
          <cell r="C25">
            <v>42236.255040000004</v>
          </cell>
          <cell r="D25">
            <v>11440.821228355746</v>
          </cell>
          <cell r="E25">
            <v>7824.303731089627</v>
          </cell>
          <cell r="F25" t="str">
            <v xml:space="preserve"> /////////</v>
          </cell>
          <cell r="G25">
            <v>1290.285707692</v>
          </cell>
          <cell r="H25">
            <v>3461.8409899999997</v>
          </cell>
          <cell r="I25">
            <v>66253.506697137374</v>
          </cell>
          <cell r="J25">
            <v>21554.400000000001</v>
          </cell>
          <cell r="K25">
            <v>0.1</v>
          </cell>
          <cell r="L25">
            <v>87808.006697137374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-627.18200000000002</v>
          </cell>
          <cell r="S25">
            <v>87180.824697137374</v>
          </cell>
          <cell r="T25">
            <v>5746.2</v>
          </cell>
          <cell r="U25">
            <v>92927.024697137371</v>
          </cell>
          <cell r="V25">
            <v>0</v>
          </cell>
          <cell r="W25">
            <v>0</v>
          </cell>
          <cell r="X25">
            <v>0</v>
          </cell>
          <cell r="Y25">
            <v>92927.024697137371</v>
          </cell>
          <cell r="Z25">
            <v>50.270170759133293</v>
          </cell>
        </row>
        <row r="26">
          <cell r="A26" t="str">
            <v>PDC</v>
          </cell>
          <cell r="B26">
            <v>7823</v>
          </cell>
          <cell r="C26">
            <v>4193.4179100000001</v>
          </cell>
          <cell r="D26">
            <v>913.75480231866038</v>
          </cell>
          <cell r="E26">
            <v>667.36418339448903</v>
          </cell>
          <cell r="F26" t="str">
            <v xml:space="preserve"> /////////</v>
          </cell>
          <cell r="G26">
            <v>240.43918725599997</v>
          </cell>
          <cell r="H26">
            <v>59.820540000000001</v>
          </cell>
          <cell r="I26">
            <v>6074.7966229691492</v>
          </cell>
          <cell r="J26">
            <v>451.3</v>
          </cell>
          <cell r="K26">
            <v>30.1</v>
          </cell>
          <cell r="L26">
            <v>6556.1966229691498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-46.829000000000001</v>
          </cell>
          <cell r="S26">
            <v>6509.36762296915</v>
          </cell>
          <cell r="T26">
            <v>429</v>
          </cell>
          <cell r="U26">
            <v>6938.36762296915</v>
          </cell>
          <cell r="V26">
            <v>0</v>
          </cell>
          <cell r="W26">
            <v>0</v>
          </cell>
          <cell r="X26">
            <v>0</v>
          </cell>
          <cell r="Y26">
            <v>6938.36762296915</v>
          </cell>
          <cell r="Z26">
            <v>886.91903655492149</v>
          </cell>
        </row>
        <row r="27">
          <cell r="A27" t="str">
            <v>SDS</v>
          </cell>
          <cell r="B27">
            <v>24033</v>
          </cell>
          <cell r="C27">
            <v>10997.96495</v>
          </cell>
          <cell r="D27">
            <v>1924.4860842901521</v>
          </cell>
          <cell r="E27">
            <v>2957.7683095932566</v>
          </cell>
          <cell r="F27" t="str">
            <v xml:space="preserve"> /////////</v>
          </cell>
          <cell r="G27">
            <v>1595.656090272</v>
          </cell>
          <cell r="H27">
            <v>51.230820000000001</v>
          </cell>
          <cell r="I27">
            <v>17527.106254155409</v>
          </cell>
          <cell r="J27">
            <v>1472.8</v>
          </cell>
          <cell r="K27">
            <v>8.3800000000000008</v>
          </cell>
          <cell r="L27">
            <v>19008.28625415541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-135.77000000000001</v>
          </cell>
          <cell r="S27">
            <v>18872.516254155409</v>
          </cell>
          <cell r="T27">
            <v>1243.9000000000001</v>
          </cell>
          <cell r="U27">
            <v>20116.416254155411</v>
          </cell>
          <cell r="V27">
            <v>0</v>
          </cell>
          <cell r="W27">
            <v>0</v>
          </cell>
          <cell r="X27">
            <v>0</v>
          </cell>
          <cell r="Y27">
            <v>20116.416254155411</v>
          </cell>
          <cell r="Z27">
            <v>837.03309009093368</v>
          </cell>
        </row>
        <row r="28">
          <cell r="A28" t="str">
            <v>DEL</v>
          </cell>
          <cell r="B28">
            <v>189949</v>
          </cell>
          <cell r="C28">
            <v>15660.04434</v>
          </cell>
          <cell r="D28">
            <v>1665.9022634412649</v>
          </cell>
          <cell r="E28">
            <v>4207.3616412735646</v>
          </cell>
          <cell r="F28" t="str">
            <v xml:space="preserve"> /////////</v>
          </cell>
          <cell r="G28">
            <v>0</v>
          </cell>
          <cell r="H28">
            <v>201.45855</v>
          </cell>
          <cell r="I28">
            <v>21734.766794714829</v>
          </cell>
          <cell r="J28">
            <v>2868.7</v>
          </cell>
          <cell r="K28">
            <v>0.11</v>
          </cell>
          <cell r="L28">
            <v>24603.576794714831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-9750</v>
          </cell>
          <cell r="R28">
            <v>-175.73500000000001</v>
          </cell>
          <cell r="S28">
            <v>14677.84179471483</v>
          </cell>
          <cell r="T28">
            <v>967.4</v>
          </cell>
          <cell r="U28">
            <v>15645.24179471483</v>
          </cell>
          <cell r="V28">
            <v>0</v>
          </cell>
          <cell r="W28">
            <v>0</v>
          </cell>
          <cell r="X28">
            <v>0</v>
          </cell>
          <cell r="Y28">
            <v>15645.24179471483</v>
          </cell>
          <cell r="Z28">
            <v>82.365486497506325</v>
          </cell>
        </row>
        <row r="29">
          <cell r="A29" t="str">
            <v>OR</v>
          </cell>
          <cell r="B29">
            <v>7355498</v>
          </cell>
          <cell r="C29">
            <v>76167.877770000006</v>
          </cell>
          <cell r="D29">
            <v>15178.050737888732</v>
          </cell>
          <cell r="E29">
            <v>20988.266152298325</v>
          </cell>
          <cell r="F29" t="str">
            <v xml:space="preserve"> /////////</v>
          </cell>
          <cell r="G29">
            <v>0</v>
          </cell>
          <cell r="H29">
            <v>503.24461000000002</v>
          </cell>
          <cell r="I29">
            <v>112837.43927018705</v>
          </cell>
          <cell r="J29">
            <v>28811.5</v>
          </cell>
          <cell r="K29">
            <v>4399.7759910000004</v>
          </cell>
          <cell r="L29">
            <v>146048.71526118706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-1043.175</v>
          </cell>
          <cell r="S29">
            <v>145005.54026118707</v>
          </cell>
          <cell r="T29">
            <v>9557.5</v>
          </cell>
          <cell r="U29">
            <v>154563.04026118707</v>
          </cell>
          <cell r="V29">
            <v>0</v>
          </cell>
          <cell r="W29">
            <v>0</v>
          </cell>
          <cell r="X29">
            <v>0</v>
          </cell>
          <cell r="Y29">
            <v>154563.04026118707</v>
          </cell>
          <cell r="Z29">
            <v>21.013266574362071</v>
          </cell>
        </row>
        <row r="30">
          <cell r="A30" t="str">
            <v>ORC</v>
          </cell>
          <cell r="B30">
            <v>806778</v>
          </cell>
          <cell r="C30">
            <v>3422.2887700000001</v>
          </cell>
          <cell r="D30">
            <v>108.6437502320565</v>
          </cell>
          <cell r="E30">
            <v>1575.6443382754187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5106.5768585074748</v>
          </cell>
          <cell r="J30">
            <v>194</v>
          </cell>
          <cell r="K30">
            <v>0</v>
          </cell>
          <cell r="L30">
            <v>5300.5768585074748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-37.86</v>
          </cell>
          <cell r="S30">
            <v>5262.7168585074751</v>
          </cell>
          <cell r="T30">
            <v>346.9</v>
          </cell>
          <cell r="U30">
            <v>5609.6168585074747</v>
          </cell>
          <cell r="V30">
            <v>0</v>
          </cell>
          <cell r="W30">
            <v>0</v>
          </cell>
          <cell r="X30">
            <v>0</v>
          </cell>
          <cell r="Y30">
            <v>5609.6168585074747</v>
          </cell>
          <cell r="Z30">
            <v>6.9531108415294849</v>
          </cell>
        </row>
        <row r="31">
          <cell r="A31" t="str">
            <v>ANS</v>
          </cell>
          <cell r="B31">
            <v>8759611</v>
          </cell>
          <cell r="C31">
            <v>13964.971949999999</v>
          </cell>
          <cell r="D31">
            <v>620.23476084248637</v>
          </cell>
          <cell r="E31">
            <v>3508.5946340767041</v>
          </cell>
          <cell r="F31" t="str">
            <v xml:space="preserve"> /////////</v>
          </cell>
          <cell r="G31">
            <v>1236.454648676</v>
          </cell>
          <cell r="H31">
            <v>14430.16402</v>
          </cell>
          <cell r="I31">
            <v>33760.420013595191</v>
          </cell>
          <cell r="J31">
            <v>568.70000000000005</v>
          </cell>
          <cell r="K31">
            <v>0</v>
          </cell>
          <cell r="L31">
            <v>34329.120013595188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-245.20099999999999</v>
          </cell>
          <cell r="S31">
            <v>34083.919013595187</v>
          </cell>
          <cell r="T31">
            <v>2246.5</v>
          </cell>
          <cell r="U31">
            <v>36330.419013595187</v>
          </cell>
          <cell r="V31">
            <v>0</v>
          </cell>
          <cell r="W31">
            <v>0</v>
          </cell>
          <cell r="X31">
            <v>0</v>
          </cell>
          <cell r="Y31">
            <v>36330.419013595187</v>
          </cell>
          <cell r="Z31">
            <v>4.1474922817457518</v>
          </cell>
        </row>
        <row r="32">
          <cell r="A32" t="str">
            <v>LAB</v>
          </cell>
          <cell r="B32">
            <v>94344415</v>
          </cell>
          <cell r="C32">
            <v>81694.408930000005</v>
          </cell>
          <cell r="D32">
            <v>6438.0760796926297</v>
          </cell>
          <cell r="E32">
            <v>22791.941142737756</v>
          </cell>
          <cell r="F32" t="str">
            <v xml:space="preserve"> /////////</v>
          </cell>
          <cell r="G32">
            <v>0</v>
          </cell>
          <cell r="H32">
            <v>6986.3941500000001</v>
          </cell>
          <cell r="I32">
            <v>117910.82030243039</v>
          </cell>
          <cell r="J32">
            <v>9920.4</v>
          </cell>
          <cell r="K32">
            <v>1473.2811919999999</v>
          </cell>
          <cell r="L32">
            <v>129304.50149443038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-923.577</v>
          </cell>
          <cell r="S32">
            <v>128380.92449443038</v>
          </cell>
          <cell r="T32">
            <v>8461.7999999999993</v>
          </cell>
          <cell r="U32">
            <v>136842.72449443038</v>
          </cell>
          <cell r="V32">
            <v>0</v>
          </cell>
          <cell r="W32">
            <v>0</v>
          </cell>
          <cell r="X32">
            <v>0</v>
          </cell>
          <cell r="Y32">
            <v>136842.72449443038</v>
          </cell>
          <cell r="Z32">
            <v>1.450459197764175</v>
          </cell>
        </row>
        <row r="33">
          <cell r="A33" t="str">
            <v>EKG</v>
          </cell>
          <cell r="B33">
            <v>2884587</v>
          </cell>
          <cell r="C33">
            <v>4587.7553500000004</v>
          </cell>
          <cell r="D33">
            <v>863.33454593372778</v>
          </cell>
          <cell r="E33">
            <v>1348.4137625838525</v>
          </cell>
          <cell r="F33" t="str">
            <v xml:space="preserve"> /////////</v>
          </cell>
          <cell r="G33">
            <v>0</v>
          </cell>
          <cell r="H33">
            <v>761.91751999999997</v>
          </cell>
          <cell r="I33">
            <v>7561.4211785175803</v>
          </cell>
          <cell r="J33">
            <v>1562</v>
          </cell>
          <cell r="K33">
            <v>0.05</v>
          </cell>
          <cell r="L33">
            <v>9123.4711785175787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-65.165999999999997</v>
          </cell>
          <cell r="S33">
            <v>9058.3051785175794</v>
          </cell>
          <cell r="T33">
            <v>597</v>
          </cell>
          <cell r="U33">
            <v>9655.3051785175794</v>
          </cell>
          <cell r="V33">
            <v>0</v>
          </cell>
          <cell r="W33">
            <v>0</v>
          </cell>
          <cell r="X33">
            <v>0</v>
          </cell>
          <cell r="Y33">
            <v>9655.3051785175794</v>
          </cell>
          <cell r="Z33">
            <v>3.3472053983872145</v>
          </cell>
        </row>
        <row r="34">
          <cell r="A34" t="str">
            <v>IRC</v>
          </cell>
          <cell r="B34">
            <v>1140891</v>
          </cell>
          <cell r="C34">
            <v>19291.116979999999</v>
          </cell>
          <cell r="D34">
            <v>3547.7997649207937</v>
          </cell>
          <cell r="E34">
            <v>6109.6591794143769</v>
          </cell>
          <cell r="F34" t="str">
            <v xml:space="preserve"> /////////</v>
          </cell>
          <cell r="G34">
            <v>143.77666927999999</v>
          </cell>
          <cell r="H34">
            <v>1380.8709999999999</v>
          </cell>
          <cell r="I34">
            <v>30473.22359361517</v>
          </cell>
          <cell r="J34">
            <v>6670.9</v>
          </cell>
          <cell r="K34">
            <v>424.12017899999995</v>
          </cell>
          <cell r="L34">
            <v>37568.243772615169</v>
          </cell>
          <cell r="N34">
            <v>26</v>
          </cell>
          <cell r="O34" t="str">
            <v>Invasive Radiology / Cardiovascular</v>
          </cell>
          <cell r="P34" t="str">
            <v>IRC</v>
          </cell>
          <cell r="Q34">
            <v>0</v>
          </cell>
          <cell r="R34">
            <v>-268.33699999999999</v>
          </cell>
          <cell r="S34">
            <v>37299.90677261517</v>
          </cell>
          <cell r="T34">
            <v>2458.5</v>
          </cell>
          <cell r="U34">
            <v>39758.40677261517</v>
          </cell>
          <cell r="V34">
            <v>0</v>
          </cell>
          <cell r="W34">
            <v>0</v>
          </cell>
          <cell r="X34">
            <v>0</v>
          </cell>
          <cell r="Y34">
            <v>39758.40677261517</v>
          </cell>
          <cell r="Z34">
            <v>34.848558514893334</v>
          </cell>
        </row>
        <row r="35">
          <cell r="A35" t="str">
            <v>RAD</v>
          </cell>
          <cell r="B35">
            <v>1611622</v>
          </cell>
          <cell r="C35">
            <v>27250.0245</v>
          </cell>
          <cell r="D35">
            <v>4144.1745053199975</v>
          </cell>
          <cell r="E35">
            <v>9103.905700427249</v>
          </cell>
          <cell r="F35" t="str">
            <v xml:space="preserve"> /////////</v>
          </cell>
          <cell r="G35">
            <v>464.43518376000003</v>
          </cell>
          <cell r="H35">
            <v>6681.87572</v>
          </cell>
          <cell r="I35">
            <v>47644.415609507239</v>
          </cell>
          <cell r="J35">
            <v>7743.6</v>
          </cell>
          <cell r="K35">
            <v>1904.2313339999998</v>
          </cell>
          <cell r="L35">
            <v>57292.246943507234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-409.21800000000002</v>
          </cell>
          <cell r="S35">
            <v>56883.028943507234</v>
          </cell>
          <cell r="T35">
            <v>3749.2</v>
          </cell>
          <cell r="U35">
            <v>60632.228943507231</v>
          </cell>
          <cell r="V35">
            <v>0</v>
          </cell>
          <cell r="W35">
            <v>0</v>
          </cell>
          <cell r="X35">
            <v>0</v>
          </cell>
          <cell r="Y35">
            <v>60632.228943507231</v>
          </cell>
          <cell r="Z35">
            <v>37.621867251444343</v>
          </cell>
        </row>
        <row r="36">
          <cell r="A36" t="str">
            <v>CAT</v>
          </cell>
          <cell r="B36">
            <v>3789264</v>
          </cell>
          <cell r="C36">
            <v>14304.369769999999</v>
          </cell>
          <cell r="D36">
            <v>1618.596645888641</v>
          </cell>
          <cell r="E36">
            <v>4982.2910528538241</v>
          </cell>
          <cell r="F36" t="str">
            <v xml:space="preserve"> /////////</v>
          </cell>
          <cell r="G36">
            <v>0</v>
          </cell>
          <cell r="H36">
            <v>99.747419999999991</v>
          </cell>
          <cell r="I36">
            <v>21005.004888742464</v>
          </cell>
          <cell r="J36">
            <v>2564.3000000000002</v>
          </cell>
          <cell r="K36">
            <v>257.91307692307686</v>
          </cell>
          <cell r="L36">
            <v>23827.217965665539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-170.18899999999999</v>
          </cell>
          <cell r="S36">
            <v>23657.02896566554</v>
          </cell>
          <cell r="T36">
            <v>1559.3</v>
          </cell>
          <cell r="U36">
            <v>25216.32896566554</v>
          </cell>
          <cell r="V36">
            <v>0</v>
          </cell>
          <cell r="W36">
            <v>0</v>
          </cell>
          <cell r="X36">
            <v>0</v>
          </cell>
          <cell r="Y36">
            <v>25216.32896566554</v>
          </cell>
          <cell r="Z36">
            <v>6.6546772580811311</v>
          </cell>
        </row>
        <row r="37">
          <cell r="A37" t="str">
            <v>RAT</v>
          </cell>
          <cell r="B37">
            <v>1852815</v>
          </cell>
          <cell r="C37">
            <v>13838.478520000001</v>
          </cell>
          <cell r="D37">
            <v>1884.3718559845506</v>
          </cell>
          <cell r="E37">
            <v>6250.3102084063557</v>
          </cell>
          <cell r="F37" t="str">
            <v xml:space="preserve"> /////////</v>
          </cell>
          <cell r="G37">
            <v>124.3894136</v>
          </cell>
          <cell r="H37">
            <v>1290.05187</v>
          </cell>
          <cell r="I37">
            <v>23387.601867990907</v>
          </cell>
          <cell r="J37">
            <v>3125.8</v>
          </cell>
          <cell r="K37">
            <v>1342.5154359999999</v>
          </cell>
          <cell r="L37">
            <v>27855.917303990907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-198.965</v>
          </cell>
          <cell r="S37">
            <v>27656.952303990907</v>
          </cell>
          <cell r="T37">
            <v>1822.9</v>
          </cell>
          <cell r="U37">
            <v>29479.852303990909</v>
          </cell>
          <cell r="V37">
            <v>0</v>
          </cell>
          <cell r="W37">
            <v>0</v>
          </cell>
          <cell r="X37">
            <v>0</v>
          </cell>
          <cell r="Y37">
            <v>29479.852303990909</v>
          </cell>
          <cell r="Z37">
            <v>15.910845013663483</v>
          </cell>
        </row>
        <row r="38">
          <cell r="A38" t="str">
            <v>NUC</v>
          </cell>
          <cell r="B38">
            <v>705691</v>
          </cell>
          <cell r="C38">
            <v>9238.0275099999999</v>
          </cell>
          <cell r="D38">
            <v>918.17110413343562</v>
          </cell>
          <cell r="E38">
            <v>3764.3595735088975</v>
          </cell>
          <cell r="F38" t="str">
            <v xml:space="preserve"> /////////</v>
          </cell>
          <cell r="G38">
            <v>0</v>
          </cell>
          <cell r="H38">
            <v>708.54386</v>
          </cell>
          <cell r="I38">
            <v>14629.102047642331</v>
          </cell>
          <cell r="J38">
            <v>1387.3</v>
          </cell>
          <cell r="K38">
            <v>262.05832500000002</v>
          </cell>
          <cell r="L38">
            <v>16278.46037264233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-116.271</v>
          </cell>
          <cell r="S38">
            <v>16162.18937264233</v>
          </cell>
          <cell r="T38">
            <v>1065.3</v>
          </cell>
          <cell r="U38">
            <v>17227.489372642329</v>
          </cell>
          <cell r="V38">
            <v>0</v>
          </cell>
          <cell r="W38">
            <v>0</v>
          </cell>
          <cell r="X38">
            <v>0</v>
          </cell>
          <cell r="Y38">
            <v>17227.489372642329</v>
          </cell>
          <cell r="Z38">
            <v>24.412227692633643</v>
          </cell>
        </row>
        <row r="39">
          <cell r="A39" t="str">
            <v>RES</v>
          </cell>
          <cell r="B39">
            <v>12140130</v>
          </cell>
          <cell r="C39">
            <v>20858.651590000001</v>
          </cell>
          <cell r="D39">
            <v>596.83987638272481</v>
          </cell>
          <cell r="E39">
            <v>3082.3594200052476</v>
          </cell>
          <cell r="F39" t="str">
            <v xml:space="preserve"> /////////</v>
          </cell>
          <cell r="G39">
            <v>0</v>
          </cell>
          <cell r="H39">
            <v>76.849419999999995</v>
          </cell>
          <cell r="I39">
            <v>24614.700306387971</v>
          </cell>
          <cell r="J39">
            <v>909.5</v>
          </cell>
          <cell r="K39">
            <v>0</v>
          </cell>
          <cell r="L39">
            <v>25524.200306387971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-182.31</v>
          </cell>
          <cell r="S39">
            <v>25341.89030638797</v>
          </cell>
          <cell r="T39">
            <v>1670.3</v>
          </cell>
          <cell r="U39">
            <v>27012.190306387969</v>
          </cell>
          <cell r="V39">
            <v>0</v>
          </cell>
          <cell r="W39">
            <v>0</v>
          </cell>
          <cell r="X39">
            <v>0</v>
          </cell>
          <cell r="Y39">
            <v>27012.190306387969</v>
          </cell>
          <cell r="Z39">
            <v>2.2250330355925323</v>
          </cell>
        </row>
        <row r="40">
          <cell r="A40" t="str">
            <v>PUL</v>
          </cell>
          <cell r="B40">
            <v>452377</v>
          </cell>
          <cell r="C40">
            <v>1066.4437200000002</v>
          </cell>
          <cell r="D40">
            <v>200.75836016922548</v>
          </cell>
          <cell r="E40">
            <v>464.10989291267117</v>
          </cell>
          <cell r="F40" t="str">
            <v xml:space="preserve"> /////////</v>
          </cell>
          <cell r="G40">
            <v>0</v>
          </cell>
          <cell r="H40">
            <v>50.202309999999997</v>
          </cell>
          <cell r="I40">
            <v>1781.5142830818966</v>
          </cell>
          <cell r="J40">
            <v>361.6</v>
          </cell>
          <cell r="K40">
            <v>0</v>
          </cell>
          <cell r="L40">
            <v>2143.1142830818967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-15.308</v>
          </cell>
          <cell r="S40">
            <v>2127.8062830818967</v>
          </cell>
          <cell r="T40">
            <v>140.19999999999999</v>
          </cell>
          <cell r="U40">
            <v>2268.0062830818965</v>
          </cell>
          <cell r="V40">
            <v>0</v>
          </cell>
          <cell r="W40">
            <v>0</v>
          </cell>
          <cell r="X40">
            <v>0</v>
          </cell>
          <cell r="Y40">
            <v>2268.0062830818965</v>
          </cell>
          <cell r="Z40">
            <v>5.0135313755604214</v>
          </cell>
        </row>
        <row r="41">
          <cell r="A41" t="str">
            <v>EEG</v>
          </cell>
          <cell r="B41">
            <v>2214679</v>
          </cell>
          <cell r="C41">
            <v>6291.6581900000001</v>
          </cell>
          <cell r="D41">
            <v>668.6669143625661</v>
          </cell>
          <cell r="E41">
            <v>1603.3588358868499</v>
          </cell>
          <cell r="F41" t="str">
            <v xml:space="preserve"> /////////</v>
          </cell>
          <cell r="G41">
            <v>137.87646224000002</v>
          </cell>
          <cell r="H41">
            <v>283.84719000000001</v>
          </cell>
          <cell r="I41">
            <v>8985.407592489415</v>
          </cell>
          <cell r="J41">
            <v>1164.0999999999999</v>
          </cell>
          <cell r="K41">
            <v>0</v>
          </cell>
          <cell r="L41">
            <v>10149.507592489415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-72.494</v>
          </cell>
          <cell r="S41">
            <v>10077.013592489415</v>
          </cell>
          <cell r="T41">
            <v>664.2</v>
          </cell>
          <cell r="U41">
            <v>10741.213592489416</v>
          </cell>
          <cell r="V41">
            <v>0</v>
          </cell>
          <cell r="W41">
            <v>0</v>
          </cell>
          <cell r="X41">
            <v>0</v>
          </cell>
          <cell r="Y41">
            <v>10741.213592489416</v>
          </cell>
          <cell r="Z41">
            <v>4.8500092304525468</v>
          </cell>
        </row>
        <row r="42">
          <cell r="A42" t="str">
            <v>PTH</v>
          </cell>
          <cell r="B42">
            <v>1951609</v>
          </cell>
          <cell r="C42">
            <v>8774.0741799999996</v>
          </cell>
          <cell r="D42">
            <v>569.94408007502329</v>
          </cell>
          <cell r="E42">
            <v>2217.5260319051513</v>
          </cell>
          <cell r="F42" t="str">
            <v xml:space="preserve"> /////////</v>
          </cell>
          <cell r="G42">
            <v>0</v>
          </cell>
          <cell r="H42">
            <v>74.808449999999993</v>
          </cell>
          <cell r="I42">
            <v>11636.352741980176</v>
          </cell>
          <cell r="J42">
            <v>1146.3</v>
          </cell>
          <cell r="K42">
            <v>0.01</v>
          </cell>
          <cell r="L42">
            <v>12782.662741980175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-91.302000000000007</v>
          </cell>
          <cell r="S42">
            <v>12691.360741980176</v>
          </cell>
          <cell r="T42">
            <v>836.5</v>
          </cell>
          <cell r="U42">
            <v>13527.860741980176</v>
          </cell>
          <cell r="V42">
            <v>0</v>
          </cell>
          <cell r="W42">
            <v>0</v>
          </cell>
          <cell r="X42">
            <v>0</v>
          </cell>
          <cell r="Y42">
            <v>13527.860741980176</v>
          </cell>
          <cell r="Z42">
            <v>6.9316449872798165</v>
          </cell>
        </row>
        <row r="43">
          <cell r="A43" t="str">
            <v>OTH</v>
          </cell>
          <cell r="B43">
            <v>1329942</v>
          </cell>
          <cell r="C43">
            <v>6017.3169999999991</v>
          </cell>
          <cell r="D43">
            <v>1101.2528368596654</v>
          </cell>
          <cell r="E43">
            <v>1292.5965255756762</v>
          </cell>
          <cell r="F43" t="str">
            <v xml:space="preserve"> /////////</v>
          </cell>
          <cell r="G43">
            <v>0</v>
          </cell>
          <cell r="H43">
            <v>41.562600000000003</v>
          </cell>
          <cell r="I43">
            <v>8452.7289624353398</v>
          </cell>
          <cell r="J43">
            <v>2162.9</v>
          </cell>
          <cell r="K43">
            <v>0.03</v>
          </cell>
          <cell r="L43">
            <v>10615.65896243534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-75.823999999999998</v>
          </cell>
          <cell r="S43">
            <v>10539.83496243534</v>
          </cell>
          <cell r="T43">
            <v>694.7</v>
          </cell>
          <cell r="U43">
            <v>11234.53496243534</v>
          </cell>
          <cell r="V43">
            <v>0</v>
          </cell>
          <cell r="W43">
            <v>0</v>
          </cell>
          <cell r="X43">
            <v>0</v>
          </cell>
          <cell r="Y43">
            <v>11234.53496243534</v>
          </cell>
          <cell r="Z43">
            <v>8.4473871510451897</v>
          </cell>
        </row>
        <row r="44">
          <cell r="A44" t="str">
            <v>STH</v>
          </cell>
          <cell r="B44">
            <v>787306</v>
          </cell>
          <cell r="C44">
            <v>3809.26242</v>
          </cell>
          <cell r="D44">
            <v>120.0263904853537</v>
          </cell>
          <cell r="E44">
            <v>1143.4403052748639</v>
          </cell>
          <cell r="F44" t="str">
            <v xml:space="preserve"> /////////</v>
          </cell>
          <cell r="G44">
            <v>112.12411</v>
          </cell>
          <cell r="H44">
            <v>106.99176</v>
          </cell>
          <cell r="I44">
            <v>5291.8449857602172</v>
          </cell>
          <cell r="J44">
            <v>108.2</v>
          </cell>
          <cell r="K44">
            <v>0</v>
          </cell>
          <cell r="L44">
            <v>5400.0449857602171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-38.570999999999998</v>
          </cell>
          <cell r="S44">
            <v>5361.4739857602171</v>
          </cell>
          <cell r="T44">
            <v>353.4</v>
          </cell>
          <cell r="U44">
            <v>5714.8739857602168</v>
          </cell>
          <cell r="V44">
            <v>0</v>
          </cell>
          <cell r="W44">
            <v>0</v>
          </cell>
          <cell r="X44">
            <v>0</v>
          </cell>
          <cell r="Y44">
            <v>5714.8739857602168</v>
          </cell>
          <cell r="Z44">
            <v>7.2587710315432838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196681</v>
          </cell>
          <cell r="C46">
            <v>708.7</v>
          </cell>
          <cell r="D46">
            <v>26.361592534584503</v>
          </cell>
          <cell r="E46">
            <v>327.92709769636542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1062.9886902309499</v>
          </cell>
          <cell r="J46">
            <v>4.0999999999999996</v>
          </cell>
          <cell r="K46">
            <v>0</v>
          </cell>
          <cell r="L46">
            <v>1067.0886902309499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-7.6219999999999999</v>
          </cell>
          <cell r="S46">
            <v>1059.4666902309498</v>
          </cell>
          <cell r="T46">
            <v>69.8</v>
          </cell>
          <cell r="U46">
            <v>1129.2666902309497</v>
          </cell>
          <cell r="V46">
            <v>0</v>
          </cell>
          <cell r="W46">
            <v>0</v>
          </cell>
          <cell r="X46">
            <v>0</v>
          </cell>
          <cell r="Y46">
            <v>1129.2666902309497</v>
          </cell>
          <cell r="Z46">
            <v>5.7416155613961175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8503</v>
          </cell>
          <cell r="C48">
            <v>4006.5942399999999</v>
          </cell>
          <cell r="D48">
            <v>391.19094003277405</v>
          </cell>
          <cell r="E48">
            <v>599.5015746315396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4997.2867546643129</v>
          </cell>
          <cell r="J48">
            <v>505.2</v>
          </cell>
          <cell r="K48">
            <v>1.5924790000000002</v>
          </cell>
          <cell r="L48">
            <v>5504.0792336643126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-39.314</v>
          </cell>
          <cell r="S48">
            <v>5464.7652336643123</v>
          </cell>
          <cell r="T48">
            <v>360.2</v>
          </cell>
          <cell r="U48">
            <v>5824.9652336643121</v>
          </cell>
          <cell r="V48">
            <v>0</v>
          </cell>
          <cell r="W48">
            <v>0</v>
          </cell>
          <cell r="X48">
            <v>0</v>
          </cell>
          <cell r="Y48">
            <v>5824.9652336643121</v>
          </cell>
          <cell r="Z48">
            <v>685.04824575612281</v>
          </cell>
        </row>
        <row r="49">
          <cell r="A49" t="str">
            <v>OA</v>
          </cell>
          <cell r="B49">
            <v>391</v>
          </cell>
          <cell r="C49">
            <v>28687.233899999999</v>
          </cell>
          <cell r="D49">
            <v>1766.3363224017489</v>
          </cell>
          <cell r="E49">
            <v>137.73467327244498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30591.304895674191</v>
          </cell>
          <cell r="J49">
            <v>4</v>
          </cell>
          <cell r="K49">
            <v>0</v>
          </cell>
          <cell r="L49">
            <v>30595.304895674191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-218.53200000000001</v>
          </cell>
          <cell r="S49">
            <v>30376.772895674192</v>
          </cell>
          <cell r="T49">
            <v>2002.2</v>
          </cell>
          <cell r="U49">
            <v>32378.972895674193</v>
          </cell>
          <cell r="V49">
            <v>0</v>
          </cell>
          <cell r="W49">
            <v>0</v>
          </cell>
          <cell r="X49">
            <v>0</v>
          </cell>
          <cell r="Y49">
            <v>32378.972895674193</v>
          </cell>
          <cell r="Z49">
            <v>82810.672367453182</v>
          </cell>
        </row>
        <row r="50">
          <cell r="A50" t="str">
            <v>LEU</v>
          </cell>
          <cell r="B50">
            <v>223955</v>
          </cell>
          <cell r="C50">
            <v>16853.756079999999</v>
          </cell>
          <cell r="D50">
            <v>767.14391529134798</v>
          </cell>
          <cell r="E50">
            <v>4030.6356417706693</v>
          </cell>
          <cell r="F50" t="str">
            <v xml:space="preserve"> /////////</v>
          </cell>
          <cell r="G50">
            <v>0</v>
          </cell>
          <cell r="H50">
            <v>61.473419999999997</v>
          </cell>
          <cell r="I50">
            <v>21713.009057062016</v>
          </cell>
          <cell r="J50">
            <v>608.4</v>
          </cell>
          <cell r="K50">
            <v>0.01</v>
          </cell>
          <cell r="L50">
            <v>22321.419057062016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-159.434</v>
          </cell>
          <cell r="S50">
            <v>22161.985057062015</v>
          </cell>
          <cell r="T50">
            <v>1460.7</v>
          </cell>
          <cell r="U50">
            <v>23622.685057062015</v>
          </cell>
          <cell r="V50">
            <v>0</v>
          </cell>
          <cell r="W50">
            <v>0</v>
          </cell>
          <cell r="X50">
            <v>0</v>
          </cell>
          <cell r="Y50">
            <v>23622.685057062015</v>
          </cell>
          <cell r="Z50">
            <v>105.47960553263833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1064088</v>
          </cell>
          <cell r="C53">
            <v>14601.694100000001</v>
          </cell>
          <cell r="D53">
            <v>1618.7504282383231</v>
          </cell>
          <cell r="E53">
            <v>5435.9928335718068</v>
          </cell>
          <cell r="F53" t="str">
            <v xml:space="preserve"> /////////</v>
          </cell>
          <cell r="G53">
            <v>0</v>
          </cell>
          <cell r="H53">
            <v>909.97114999999997</v>
          </cell>
          <cell r="I53">
            <v>22566.408511810132</v>
          </cell>
          <cell r="J53">
            <v>2763.7</v>
          </cell>
          <cell r="K53">
            <v>1364.5717216666665</v>
          </cell>
          <cell r="L53">
            <v>26694.6802334768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-190.67099999999999</v>
          </cell>
          <cell r="S53">
            <v>26504.009233476801</v>
          </cell>
          <cell r="T53">
            <v>1746.9</v>
          </cell>
          <cell r="U53">
            <v>28250.909233476803</v>
          </cell>
          <cell r="V53">
            <v>0</v>
          </cell>
          <cell r="W53">
            <v>0</v>
          </cell>
          <cell r="X53">
            <v>0</v>
          </cell>
          <cell r="Y53">
            <v>28250.909233476803</v>
          </cell>
          <cell r="Z53">
            <v>26.549410606525779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5415</v>
          </cell>
          <cell r="C55">
            <v>5376.1973899999994</v>
          </cell>
          <cell r="D55">
            <v>826.57329412382524</v>
          </cell>
          <cell r="E55">
            <v>814.43221529334187</v>
          </cell>
          <cell r="F55" t="str">
            <v xml:space="preserve"> /////////</v>
          </cell>
          <cell r="G55">
            <v>226.09036</v>
          </cell>
          <cell r="H55">
            <v>974.30325000000005</v>
          </cell>
          <cell r="I55">
            <v>8217.5965094171679</v>
          </cell>
          <cell r="J55">
            <v>773.5</v>
          </cell>
          <cell r="K55">
            <v>16.93</v>
          </cell>
          <cell r="L55">
            <v>9008.0265094171682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-64.340999999999994</v>
          </cell>
          <cell r="S55">
            <v>8943.6855094171679</v>
          </cell>
          <cell r="T55">
            <v>589.5</v>
          </cell>
          <cell r="U55">
            <v>9533.1855094171679</v>
          </cell>
          <cell r="V55">
            <v>0</v>
          </cell>
          <cell r="W55">
            <v>0</v>
          </cell>
          <cell r="X55">
            <v>0</v>
          </cell>
          <cell r="Y55">
            <v>9533.1855094171679</v>
          </cell>
          <cell r="Z55">
            <v>1760.5144061712222</v>
          </cell>
        </row>
        <row r="56">
          <cell r="A56" t="str">
            <v>OBV</v>
          </cell>
          <cell r="B56">
            <v>57110</v>
          </cell>
          <cell r="C56">
            <v>2891.3019400000003</v>
          </cell>
          <cell r="D56">
            <v>13.803847875806843</v>
          </cell>
          <cell r="E56">
            <v>1299.9431342181415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4205.0489220939489</v>
          </cell>
          <cell r="J56">
            <v>16.7</v>
          </cell>
          <cell r="K56">
            <v>0</v>
          </cell>
          <cell r="L56">
            <v>4221.7489220939487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-30.154</v>
          </cell>
          <cell r="S56">
            <v>4191.5949220939483</v>
          </cell>
          <cell r="T56">
            <v>276.3</v>
          </cell>
          <cell r="U56">
            <v>4467.8949220939485</v>
          </cell>
          <cell r="V56">
            <v>0</v>
          </cell>
          <cell r="W56">
            <v>0</v>
          </cell>
          <cell r="X56">
            <v>0</v>
          </cell>
          <cell r="Y56">
            <v>4467.8949220939485</v>
          </cell>
          <cell r="Z56">
            <v>78.2331451951313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1035568</v>
          </cell>
          <cell r="C59">
            <v>12105.316390000002</v>
          </cell>
          <cell r="D59">
            <v>1008.614504330951</v>
          </cell>
          <cell r="E59">
            <v>1805.5585613173387</v>
          </cell>
          <cell r="F59" t="str">
            <v xml:space="preserve"> /////////</v>
          </cell>
          <cell r="G59">
            <v>197.75264886399998</v>
          </cell>
          <cell r="H59">
            <v>224.39886000000001</v>
          </cell>
          <cell r="I59">
            <v>15341.640964512291</v>
          </cell>
          <cell r="J59">
            <v>1872.4</v>
          </cell>
          <cell r="K59">
            <v>0.03</v>
          </cell>
          <cell r="L59">
            <v>17214.070964512292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-122.95399999999999</v>
          </cell>
          <cell r="S59">
            <v>17091.11696451229</v>
          </cell>
          <cell r="T59">
            <v>1126.5</v>
          </cell>
          <cell r="U59">
            <v>18217.61696451229</v>
          </cell>
          <cell r="V59">
            <v>0</v>
          </cell>
          <cell r="W59">
            <v>0</v>
          </cell>
          <cell r="X59">
            <v>0</v>
          </cell>
          <cell r="Y59">
            <v>18217.61696451229</v>
          </cell>
          <cell r="Z59">
            <v>17.591907981428832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ADM</v>
          </cell>
          <cell r="B61">
            <v>47187</v>
          </cell>
          <cell r="C61" t="str">
            <v>////////////</v>
          </cell>
          <cell r="D61">
            <v>8836.0064999999995</v>
          </cell>
          <cell r="E61">
            <v>4880.1649460739491</v>
          </cell>
          <cell r="F61" t="str">
            <v xml:space="preserve"> /////////</v>
          </cell>
          <cell r="G61" t="str">
            <v>////////////</v>
          </cell>
          <cell r="H61" t="str">
            <v>////////////</v>
          </cell>
          <cell r="I61">
            <v>13716.171446073949</v>
          </cell>
          <cell r="J61" t="str">
            <v>////////////</v>
          </cell>
          <cell r="K61" t="str">
            <v>////////////</v>
          </cell>
          <cell r="L61">
            <v>13716.171446073949</v>
          </cell>
          <cell r="N61">
            <v>53</v>
          </cell>
          <cell r="O61" t="str">
            <v>Admission Services</v>
          </cell>
          <cell r="P61" t="str">
            <v>ADM</v>
          </cell>
          <cell r="Q61">
            <v>0</v>
          </cell>
          <cell r="R61">
            <v>-97.97</v>
          </cell>
          <cell r="S61">
            <v>13618.20144607395</v>
          </cell>
          <cell r="T61">
            <v>897.6</v>
          </cell>
          <cell r="U61">
            <v>14515.801446073951</v>
          </cell>
          <cell r="V61">
            <v>0</v>
          </cell>
          <cell r="W61">
            <v>0</v>
          </cell>
          <cell r="X61">
            <v>0</v>
          </cell>
          <cell r="Y61">
            <v>14515.801446073951</v>
          </cell>
          <cell r="Z61">
            <v>307.62289287460425</v>
          </cell>
        </row>
        <row r="62">
          <cell r="A62" t="str">
            <v>MSS</v>
          </cell>
          <cell r="B62">
            <v>75627.950949999999</v>
          </cell>
          <cell r="C62">
            <v>155654.70000000001</v>
          </cell>
          <cell r="D62">
            <v>5105.3681099999994</v>
          </cell>
          <cell r="E62">
            <v>1268.3762053990547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162028.44431539907</v>
          </cell>
          <cell r="J62">
            <v>29.5</v>
          </cell>
          <cell r="K62" t="str">
            <v>////////////</v>
          </cell>
          <cell r="L62">
            <v>162057.94431539907</v>
          </cell>
          <cell r="N62">
            <v>54</v>
          </cell>
          <cell r="O62" t="str">
            <v>Med/Surg Supplies</v>
          </cell>
          <cell r="P62" t="str">
            <v>MSS</v>
          </cell>
          <cell r="Q62">
            <v>0</v>
          </cell>
          <cell r="R62">
            <v>-1157.5229999999999</v>
          </cell>
          <cell r="S62">
            <v>160900.42131539909</v>
          </cell>
          <cell r="T62">
            <v>10605.2</v>
          </cell>
          <cell r="U62">
            <v>171505.6213153991</v>
          </cell>
          <cell r="V62">
            <v>0</v>
          </cell>
          <cell r="W62">
            <v>0</v>
          </cell>
          <cell r="X62">
            <v>0</v>
          </cell>
          <cell r="Y62">
            <v>171505.6213153991</v>
          </cell>
          <cell r="Z62">
            <v>2267.7544368323138</v>
          </cell>
        </row>
        <row r="63">
          <cell r="A63" t="str">
            <v>CDS</v>
          </cell>
          <cell r="B63">
            <v>75627.950949999999</v>
          </cell>
          <cell r="C63">
            <v>150345.79999999999</v>
          </cell>
          <cell r="D63">
            <v>34479.357460000007</v>
          </cell>
          <cell r="E63">
            <v>11921.747632053008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196746.905092053</v>
          </cell>
          <cell r="J63">
            <v>199.3</v>
          </cell>
          <cell r="K63" t="str">
            <v>////////////</v>
          </cell>
          <cell r="L63">
            <v>196946.20509205299</v>
          </cell>
          <cell r="N63">
            <v>55</v>
          </cell>
          <cell r="O63" t="str">
            <v>Drugs Sold</v>
          </cell>
          <cell r="P63" t="str">
            <v>CDS</v>
          </cell>
          <cell r="Q63">
            <v>0</v>
          </cell>
          <cell r="R63">
            <v>-1406.7180000000001</v>
          </cell>
          <cell r="S63">
            <v>195539.48709205299</v>
          </cell>
          <cell r="T63">
            <v>12888.3</v>
          </cell>
          <cell r="U63">
            <v>208427.78709205298</v>
          </cell>
          <cell r="V63">
            <v>0</v>
          </cell>
          <cell r="W63">
            <v>0</v>
          </cell>
          <cell r="X63">
            <v>0</v>
          </cell>
          <cell r="Y63">
            <v>208427.78709205298</v>
          </cell>
          <cell r="Z63">
            <v>2755.9623720316195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148358739.90189999</v>
          </cell>
          <cell r="C66">
            <v>1131402.6182000001</v>
          </cell>
          <cell r="D66">
            <v>172665.96347000002</v>
          </cell>
          <cell r="E66">
            <v>192994.15396000005</v>
          </cell>
          <cell r="F66">
            <v>0</v>
          </cell>
          <cell r="G66">
            <v>34984.178367499997</v>
          </cell>
          <cell r="H66">
            <v>110910.71303999997</v>
          </cell>
          <cell r="I66">
            <v>1642957.6270375</v>
          </cell>
          <cell r="J66">
            <v>184225.19999999998</v>
          </cell>
          <cell r="K66">
            <v>14085.403320589745</v>
          </cell>
          <cell r="L66">
            <v>1841268.23035809</v>
          </cell>
          <cell r="N66" t="str">
            <v>B</v>
          </cell>
          <cell r="O66" t="str">
            <v>TOTAL</v>
          </cell>
          <cell r="P66">
            <v>0</v>
          </cell>
          <cell r="Q66">
            <v>-39589.699999999997</v>
          </cell>
          <cell r="R66">
            <v>-13151.536000000002</v>
          </cell>
          <cell r="S66">
            <v>1788526.99435809</v>
          </cell>
          <cell r="T66">
            <v>117884.29999999999</v>
          </cell>
          <cell r="U66">
            <v>1906411.2943580896</v>
          </cell>
          <cell r="V66">
            <v>0</v>
          </cell>
          <cell r="W66">
            <v>0</v>
          </cell>
          <cell r="X66">
            <v>0</v>
          </cell>
          <cell r="Y66">
            <v>1906411.2943580896</v>
          </cell>
          <cell r="Z66" t="str">
            <v>//////////////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7"/>
      <sheetName val="E_I"/>
      <sheetName val="E_II (a)"/>
      <sheetName val="E_II (b)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E_XII"/>
      <sheetName val="E_XIII"/>
      <sheetName val="E_XIV"/>
      <sheetName val="E_XV"/>
      <sheetName val="E_XVI"/>
      <sheetName val="E_XVII"/>
      <sheetName val="E_XVIII"/>
      <sheetName val="E_XIX"/>
      <sheetName val="Exhibits Formatting"/>
      <sheetName val="cdef2013 - D"/>
      <sheetName val="rev5pda2013 - M"/>
      <sheetName val="HSCRC Rates By Center 2014"/>
      <sheetName val="FY 2013 - RE"/>
      <sheetName val="FY 2013 - UA"/>
      <sheetName val="cdef2013 - C"/>
      <sheetName val="RR (a)"/>
      <sheetName val="RR (b)"/>
      <sheetName val="Provider IDs"/>
      <sheetName val="PY_M"/>
      <sheetName val="EC"/>
      <sheetName val="Instructions"/>
      <sheetName val="Rct (DON'T HIDE)"/>
      <sheetName val="Cvr (DON'T HIDE)"/>
      <sheetName val="Sig (DON'T HIDE)"/>
      <sheetName val="Sch"/>
      <sheetName val="cdefhpv"/>
      <sheetName val="rev5pda"/>
      <sheetName val="Print"/>
    </sheetNames>
    <sheetDataSet>
      <sheetData sheetId="0">
        <row r="4">
          <cell r="B4">
            <v>210063</v>
          </cell>
        </row>
      </sheetData>
      <sheetData sheetId="1" refreshError="1"/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43801</v>
          </cell>
          <cell r="C10">
            <v>27547.702819874721</v>
          </cell>
          <cell r="D10">
            <v>7621.1544327530046</v>
          </cell>
          <cell r="E10">
            <v>8637.2075233668711</v>
          </cell>
          <cell r="F10" t="str">
            <v xml:space="preserve"> /////////</v>
          </cell>
          <cell r="G10">
            <v>466.72997993071078</v>
          </cell>
          <cell r="H10">
            <v>0</v>
          </cell>
          <cell r="I10">
            <v>44272.794755925308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5490</v>
          </cell>
          <cell r="C12">
            <v>3239.0422893270052</v>
          </cell>
          <cell r="D12">
            <v>890.01961784726507</v>
          </cell>
          <cell r="E12">
            <v>1015.3528015196043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5144.4147086938747</v>
          </cell>
        </row>
        <row r="13">
          <cell r="A13" t="str">
            <v>OBS</v>
          </cell>
          <cell r="B13">
            <v>5563</v>
          </cell>
          <cell r="C13">
            <v>1937.8835006195845</v>
          </cell>
          <cell r="D13">
            <v>784.08116274256099</v>
          </cell>
          <cell r="E13">
            <v>615.96367050484162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3337.928333866987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5436</v>
          </cell>
          <cell r="C15">
            <v>7789.4403556329953</v>
          </cell>
          <cell r="D15">
            <v>1488.7581337189581</v>
          </cell>
          <cell r="E15">
            <v>2419.7937001470655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11697.992189499018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3221</v>
          </cell>
          <cell r="C18">
            <v>3949.5717497429428</v>
          </cell>
          <cell r="D18">
            <v>297.98910124194708</v>
          </cell>
          <cell r="E18">
            <v>1211.5207041412007</v>
          </cell>
          <cell r="F18" t="str">
            <v xml:space="preserve"> /////////</v>
          </cell>
          <cell r="G18">
            <v>2.0318942785368561</v>
          </cell>
          <cell r="H18">
            <v>0</v>
          </cell>
          <cell r="I18">
            <v>5461.1134494046273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4384</v>
          </cell>
          <cell r="C22">
            <v>1216.09121</v>
          </cell>
          <cell r="D22">
            <v>16.676014187722195</v>
          </cell>
          <cell r="E22">
            <v>370.49954787797304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1603.2667720656952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CHR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486997</v>
          </cell>
          <cell r="C25">
            <v>9472.0940932641788</v>
          </cell>
          <cell r="D25">
            <v>1242.2166772502644</v>
          </cell>
          <cell r="E25">
            <v>3077.2870134523064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13791.59778396675</v>
          </cell>
        </row>
        <row r="26">
          <cell r="A26" t="str">
            <v>CL</v>
          </cell>
          <cell r="B26">
            <v>257863</v>
          </cell>
          <cell r="C26">
            <v>6276.5276017304577</v>
          </cell>
          <cell r="D26">
            <v>822.16894701876913</v>
          </cell>
          <cell r="E26">
            <v>2072.1915038225407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9170.8880525717686</v>
          </cell>
        </row>
        <row r="27">
          <cell r="A27" t="str">
            <v>PDC</v>
          </cell>
          <cell r="B27">
            <v>1736</v>
          </cell>
          <cell r="C27">
            <v>234.61896250000001</v>
          </cell>
          <cell r="D27">
            <v>14.260386978501545</v>
          </cell>
          <cell r="E27">
            <v>77.552275900601984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326.43162537910354</v>
          </cell>
        </row>
        <row r="28">
          <cell r="A28" t="str">
            <v>SDS</v>
          </cell>
          <cell r="B28">
            <v>5523</v>
          </cell>
          <cell r="C28">
            <v>1868.32448</v>
          </cell>
          <cell r="D28">
            <v>214.0682834360467</v>
          </cell>
          <cell r="E28">
            <v>575.57034416671445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2657.9631076027608</v>
          </cell>
        </row>
        <row r="29">
          <cell r="A29" t="str">
            <v>DEL</v>
          </cell>
          <cell r="B29">
            <v>97296</v>
          </cell>
          <cell r="C29">
            <v>4211.2879685443313</v>
          </cell>
          <cell r="D29">
            <v>579.16378101559064</v>
          </cell>
          <cell r="E29">
            <v>1408.2553519949056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6198.7071015548281</v>
          </cell>
        </row>
        <row r="30">
          <cell r="A30" t="str">
            <v>OR</v>
          </cell>
          <cell r="B30">
            <v>1190372</v>
          </cell>
          <cell r="C30">
            <v>15891.246628009467</v>
          </cell>
          <cell r="D30">
            <v>3272.2986088437638</v>
          </cell>
          <cell r="E30">
            <v>5754.2755295842599</v>
          </cell>
          <cell r="F30" t="str">
            <v xml:space="preserve"> /////////</v>
          </cell>
          <cell r="G30">
            <v>389.00670070521306</v>
          </cell>
          <cell r="H30">
            <v>0</v>
          </cell>
          <cell r="I30">
            <v>25306.827467142706</v>
          </cell>
        </row>
        <row r="31">
          <cell r="A31" t="str">
            <v>ORC</v>
          </cell>
          <cell r="B31">
            <v>4194</v>
          </cell>
          <cell r="C31">
            <v>11.43825</v>
          </cell>
          <cell r="D31">
            <v>2.5538971847254448</v>
          </cell>
          <cell r="E31">
            <v>4.8335195059979874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18.82566669072343</v>
          </cell>
        </row>
        <row r="32">
          <cell r="A32" t="str">
            <v>ANS</v>
          </cell>
          <cell r="B32">
            <v>1142348</v>
          </cell>
          <cell r="C32">
            <v>1283.6281209672156</v>
          </cell>
          <cell r="D32">
            <v>93.132725593592113</v>
          </cell>
          <cell r="E32">
            <v>451.5306629353687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1828.2915094961763</v>
          </cell>
        </row>
        <row r="33">
          <cell r="A33" t="str">
            <v>LAB</v>
          </cell>
          <cell r="B33">
            <v>11691696</v>
          </cell>
          <cell r="C33">
            <v>10543.677055394794</v>
          </cell>
          <cell r="D33">
            <v>1394.7923830741233</v>
          </cell>
          <cell r="E33">
            <v>3733.8139409373548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15672.283379406272</v>
          </cell>
        </row>
        <row r="34">
          <cell r="A34" t="str">
            <v>EKG</v>
          </cell>
          <cell r="B34">
            <v>752547</v>
          </cell>
          <cell r="C34">
            <v>989.82997607410675</v>
          </cell>
          <cell r="D34">
            <v>301.20026624583488</v>
          </cell>
          <cell r="E34">
            <v>363.7701946117291</v>
          </cell>
          <cell r="F34" t="str">
            <v xml:space="preserve"> /////////</v>
          </cell>
          <cell r="G34">
            <v>0.70195985556695129</v>
          </cell>
          <cell r="H34">
            <v>0</v>
          </cell>
          <cell r="I34">
            <v>1655.5023967872376</v>
          </cell>
        </row>
        <row r="35">
          <cell r="A35" t="str">
            <v>IRC</v>
          </cell>
          <cell r="B35">
            <v>130721</v>
          </cell>
          <cell r="C35">
            <v>5618.5887744248394</v>
          </cell>
          <cell r="D35">
            <v>1209.036140238318</v>
          </cell>
          <cell r="E35">
            <v>1977.9599831598819</v>
          </cell>
          <cell r="F35" t="str">
            <v xml:space="preserve"> /////////</v>
          </cell>
          <cell r="G35">
            <v>5.7069947415211528</v>
          </cell>
          <cell r="H35">
            <v>0</v>
          </cell>
          <cell r="I35">
            <v>8811.291892564559</v>
          </cell>
        </row>
        <row r="36">
          <cell r="A36" t="str">
            <v>RAD</v>
          </cell>
          <cell r="B36">
            <v>389100</v>
          </cell>
          <cell r="C36">
            <v>4565.8630791335709</v>
          </cell>
          <cell r="D36">
            <v>997.72531576129109</v>
          </cell>
          <cell r="E36">
            <v>1760.8725485749678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7324.4609434698305</v>
          </cell>
        </row>
        <row r="37">
          <cell r="A37" t="str">
            <v>CAT</v>
          </cell>
          <cell r="B37">
            <v>583451</v>
          </cell>
          <cell r="C37">
            <v>1626.2420468019409</v>
          </cell>
          <cell r="D37">
            <v>90.81438948918597</v>
          </cell>
          <cell r="E37">
            <v>618.0990090960729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2335.1554453871995</v>
          </cell>
        </row>
        <row r="38">
          <cell r="A38" t="str">
            <v>RAT</v>
          </cell>
          <cell r="B38">
            <v>226184</v>
          </cell>
          <cell r="C38">
            <v>3686.3</v>
          </cell>
          <cell r="D38">
            <v>343.66845530824463</v>
          </cell>
          <cell r="E38">
            <v>1542.353398332504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5572.3218536407485</v>
          </cell>
        </row>
        <row r="39">
          <cell r="A39" t="str">
            <v>NUC</v>
          </cell>
          <cell r="B39">
            <v>181014</v>
          </cell>
          <cell r="C39">
            <v>2145.9086124702253</v>
          </cell>
          <cell r="D39">
            <v>804.33673879542664</v>
          </cell>
          <cell r="E39">
            <v>890.9790804922294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3841.2244317578816</v>
          </cell>
        </row>
        <row r="40">
          <cell r="A40" t="str">
            <v>RES</v>
          </cell>
          <cell r="B40">
            <v>3110049</v>
          </cell>
          <cell r="C40">
            <v>2967.3818536038821</v>
          </cell>
          <cell r="D40">
            <v>114.05317309133237</v>
          </cell>
          <cell r="E40">
            <v>920.78052567927625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4002.2155523744905</v>
          </cell>
        </row>
        <row r="41">
          <cell r="A41" t="str">
            <v>PUL</v>
          </cell>
          <cell r="B41">
            <v>98026</v>
          </cell>
          <cell r="C41">
            <v>178.44825020291134</v>
          </cell>
          <cell r="D41">
            <v>52.275328692645409</v>
          </cell>
          <cell r="E41">
            <v>74.008925345313997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304.73250424087075</v>
          </cell>
        </row>
        <row r="42">
          <cell r="A42" t="str">
            <v>EEG</v>
          </cell>
          <cell r="B42">
            <v>110342</v>
          </cell>
          <cell r="C42">
            <v>444.25234473753869</v>
          </cell>
          <cell r="D42">
            <v>211.49230819620132</v>
          </cell>
          <cell r="E42">
            <v>189.60418977308797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845.34884270682801</v>
          </cell>
        </row>
        <row r="43">
          <cell r="A43" t="str">
            <v>PTH</v>
          </cell>
          <cell r="B43">
            <v>347704</v>
          </cell>
          <cell r="C43">
            <v>1387.9268313365683</v>
          </cell>
          <cell r="D43">
            <v>204.78326245041714</v>
          </cell>
          <cell r="E43">
            <v>459.40068669380344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2052.1107804807889</v>
          </cell>
        </row>
        <row r="44">
          <cell r="A44" t="str">
            <v>OTH</v>
          </cell>
          <cell r="B44">
            <v>317989</v>
          </cell>
          <cell r="C44">
            <v>1348.4180368019411</v>
          </cell>
          <cell r="D44">
            <v>17.955823142989935</v>
          </cell>
          <cell r="E44">
            <v>413.83202996046526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1780.2058899053961</v>
          </cell>
        </row>
        <row r="45">
          <cell r="A45" t="str">
            <v>STH</v>
          </cell>
          <cell r="B45">
            <v>35670</v>
          </cell>
          <cell r="C45">
            <v>166.16693999999998</v>
          </cell>
          <cell r="D45">
            <v>4.55791767411612</v>
          </cell>
          <cell r="E45">
            <v>54.992562479579369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225.71742015369546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8456</v>
          </cell>
          <cell r="C47">
            <v>100.5</v>
          </cell>
          <cell r="D47">
            <v>9.3694706775028038</v>
          </cell>
          <cell r="E47">
            <v>30.888403159085748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140.75787383658854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28018</v>
          </cell>
          <cell r="C54">
            <v>804.04016999999999</v>
          </cell>
          <cell r="D54">
            <v>76.118059183590418</v>
          </cell>
          <cell r="E54">
            <v>256.34139181605684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1136.4996209996473</v>
          </cell>
        </row>
        <row r="55">
          <cell r="A55" t="str">
            <v>LIT</v>
          </cell>
          <cell r="B55">
            <v>21</v>
          </cell>
          <cell r="C55">
            <v>24</v>
          </cell>
          <cell r="D55">
            <v>2.2374855349260425</v>
          </cell>
          <cell r="E55">
            <v>10.124963146745504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36.362448681671552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45365</v>
          </cell>
          <cell r="C57">
            <v>1330.7675948963388</v>
          </cell>
          <cell r="D57">
            <v>382.08891531883728</v>
          </cell>
          <cell r="E57">
            <v>698.31216084028574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2411.1686710554618</v>
          </cell>
        </row>
        <row r="58">
          <cell r="A58" t="str">
            <v>AMR</v>
          </cell>
          <cell r="B58">
            <v>0</v>
          </cell>
          <cell r="C58">
            <v>161.36261906925449</v>
          </cell>
          <cell r="D58">
            <v>15.016567840301065</v>
          </cell>
          <cell r="E58">
            <v>5.9513827699848854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182.33056967954045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5.7203311336568143</v>
          </cell>
          <cell r="D61">
            <v>0.52991823088424495</v>
          </cell>
          <cell r="E61">
            <v>0.21089578100455236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6.4611451455456113</v>
          </cell>
        </row>
        <row r="62">
          <cell r="A62" t="str">
            <v>ADM</v>
          </cell>
          <cell r="B62">
            <v>15176</v>
          </cell>
          <cell r="C62" t="str">
            <v>////////////</v>
          </cell>
          <cell r="D62">
            <v>548.58057793559772</v>
          </cell>
          <cell r="E62">
            <v>670.77846475290551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1219.3590426885032</v>
          </cell>
        </row>
        <row r="63">
          <cell r="A63" t="str">
            <v>MSS</v>
          </cell>
          <cell r="B63">
            <v>24887.001029999999</v>
          </cell>
          <cell r="C63">
            <v>39859.699999999997</v>
          </cell>
          <cell r="D63">
            <v>2664.2860083889332</v>
          </cell>
          <cell r="E63">
            <v>876.7513168352923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43400.737325224218</v>
          </cell>
        </row>
        <row r="64">
          <cell r="A64" t="str">
            <v>CDS</v>
          </cell>
          <cell r="B64">
            <v>24887.001029999999</v>
          </cell>
          <cell r="C64">
            <v>19398.3</v>
          </cell>
          <cell r="D64">
            <v>5010.36520494045</v>
          </cell>
          <cell r="E64">
            <v>1924.1198952707871</v>
          </cell>
          <cell r="F64" t="str">
            <v xml:space="preserve"> /////////</v>
          </cell>
          <cell r="G64" t="str">
            <v>////////////</v>
          </cell>
          <cell r="H64" t="str">
            <v>////////////</v>
          </cell>
          <cell r="I64">
            <v>26332.785100211237</v>
          </cell>
        </row>
        <row r="65">
          <cell r="F65" t="str">
            <v xml:space="preserve"> /////////</v>
          </cell>
        </row>
        <row r="67">
          <cell r="B67">
            <v>21375527.002060004</v>
          </cell>
          <cell r="C67">
            <v>182282.29254629445</v>
          </cell>
          <cell r="D67">
            <v>31793.825480023865</v>
          </cell>
          <cell r="E67">
            <v>45165.780098428666</v>
          </cell>
          <cell r="G67">
            <v>864.17752951154887</v>
          </cell>
          <cell r="H67">
            <v>0</v>
          </cell>
          <cell r="I67">
            <v>260106.07565425851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F6" t="str">
            <v>HSCRC</v>
          </cell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SCHD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</v>
          </cell>
          <cell r="F9" t="str">
            <v>C1</v>
          </cell>
          <cell r="H9">
            <v>0</v>
          </cell>
          <cell r="J9">
            <v>3300518.06</v>
          </cell>
          <cell r="L9">
            <v>3300518.06</v>
          </cell>
          <cell r="N9">
            <v>0</v>
          </cell>
          <cell r="O9" t="str">
            <v>DTY</v>
          </cell>
          <cell r="P9">
            <v>0</v>
          </cell>
          <cell r="R9">
            <v>3300.5</v>
          </cell>
          <cell r="T9">
            <v>3300.5</v>
          </cell>
          <cell r="X9">
            <v>0</v>
          </cell>
          <cell r="Z9">
            <v>0</v>
          </cell>
          <cell r="AD9">
            <v>0</v>
          </cell>
          <cell r="AF9">
            <v>3300.5</v>
          </cell>
          <cell r="AH9">
            <v>3300.5</v>
          </cell>
          <cell r="AJ9">
            <v>0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0.6880899867666519</v>
          </cell>
          <cell r="AV9">
            <v>107.99744155271283</v>
          </cell>
          <cell r="AX9">
            <v>108.68553153947948</v>
          </cell>
          <cell r="AZ9">
            <v>2.0257732177394725E-3</v>
          </cell>
          <cell r="BB9">
            <v>0.6880899867666519</v>
          </cell>
          <cell r="BD9">
            <v>3408.4974415527126</v>
          </cell>
          <cell r="BF9">
            <v>3409.1855315394791</v>
          </cell>
          <cell r="BH9">
            <v>2.0257732177394725E-3</v>
          </cell>
          <cell r="BN9">
            <v>0</v>
          </cell>
          <cell r="BR9">
            <v>0.6880899867666519</v>
          </cell>
          <cell r="BT9">
            <v>3408.4974415527126</v>
          </cell>
          <cell r="BV9">
            <v>3409.1855315394791</v>
          </cell>
          <cell r="BX9">
            <v>2.0257732177394725E-3</v>
          </cell>
          <cell r="CB9">
            <v>6.8000000000000005E-4</v>
          </cell>
          <cell r="CD9">
            <v>6.8000000000000005E-4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0.68876998676665191</v>
          </cell>
          <cell r="CR9">
            <v>3408.4974415527126</v>
          </cell>
          <cell r="CT9">
            <v>3409.1862115394792</v>
          </cell>
          <cell r="CV9">
            <v>2.0257732177394725E-3</v>
          </cell>
        </row>
        <row r="10">
          <cell r="B10" t="str">
            <v>LL</v>
          </cell>
          <cell r="D10" t="str">
            <v>LAUNDRY &amp; LINEN</v>
          </cell>
          <cell r="F10" t="str">
            <v>C2</v>
          </cell>
          <cell r="H10">
            <v>99751.093438422497</v>
          </cell>
          <cell r="J10">
            <v>1000541.8800000001</v>
          </cell>
          <cell r="L10">
            <v>1100292.9734384227</v>
          </cell>
          <cell r="N10">
            <v>2.5787259615384617</v>
          </cell>
          <cell r="O10" t="str">
            <v>LL</v>
          </cell>
          <cell r="P10">
            <v>99.8</v>
          </cell>
          <cell r="R10">
            <v>1000.5</v>
          </cell>
          <cell r="T10">
            <v>1100.3</v>
          </cell>
          <cell r="X10">
            <v>0</v>
          </cell>
          <cell r="Z10">
            <v>0</v>
          </cell>
          <cell r="AD10">
            <v>99.8</v>
          </cell>
          <cell r="AF10">
            <v>1000.5</v>
          </cell>
          <cell r="AH10">
            <v>1100.3</v>
          </cell>
          <cell r="AJ10">
            <v>2.5787259615384617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3.6215262461402734E-2</v>
          </cell>
          <cell r="AV10">
            <v>5.6840758711954118</v>
          </cell>
          <cell r="AX10">
            <v>5.720291133656815</v>
          </cell>
          <cell r="AZ10">
            <v>1.0661964303891961E-4</v>
          </cell>
          <cell r="BB10">
            <v>99.836215262461394</v>
          </cell>
          <cell r="BD10">
            <v>1006.1840758711954</v>
          </cell>
          <cell r="BF10">
            <v>1106.0202911336569</v>
          </cell>
          <cell r="BH10">
            <v>2.5788325811815005</v>
          </cell>
          <cell r="BN10">
            <v>0</v>
          </cell>
          <cell r="BR10">
            <v>99.836215262461394</v>
          </cell>
          <cell r="BT10">
            <v>1006.1840758711954</v>
          </cell>
          <cell r="BV10">
            <v>1106.0202911336569</v>
          </cell>
          <cell r="BX10">
            <v>2.5788325811815005</v>
          </cell>
          <cell r="CB10">
            <v>0.86241000000000001</v>
          </cell>
          <cell r="CD10">
            <v>0.86241000000000001</v>
          </cell>
          <cell r="CG10" t="str">
            <v>LL</v>
          </cell>
          <cell r="CH10">
            <v>-0.7465321409117267</v>
          </cell>
          <cell r="CJ10">
            <v>-7.4880048528925318</v>
          </cell>
          <cell r="CL10">
            <v>-8.2345369938042587</v>
          </cell>
          <cell r="CN10">
            <v>-1.9299054742496095E-2</v>
          </cell>
          <cell r="CO10" t="str">
            <v>LL</v>
          </cell>
          <cell r="CP10">
            <v>99.952093121549666</v>
          </cell>
          <cell r="CR10">
            <v>998.69607101830286</v>
          </cell>
          <cell r="CT10">
            <v>1098.6481641398525</v>
          </cell>
          <cell r="CV10">
            <v>2.5595335264390044</v>
          </cell>
        </row>
        <row r="11">
          <cell r="B11" t="str">
            <v>SSS</v>
          </cell>
          <cell r="D11" t="str">
            <v>SOCIAL SERVICES</v>
          </cell>
          <cell r="F11" t="str">
            <v>C3</v>
          </cell>
          <cell r="H11">
            <v>505192.30529228889</v>
          </cell>
          <cell r="J11">
            <v>1599.28</v>
          </cell>
          <cell r="L11">
            <v>506791.58529228892</v>
          </cell>
          <cell r="N11">
            <v>5.1590144230769228</v>
          </cell>
          <cell r="O11" t="str">
            <v>SSS</v>
          </cell>
          <cell r="P11">
            <v>505.2</v>
          </cell>
          <cell r="R11">
            <v>1.6</v>
          </cell>
          <cell r="T11">
            <v>506.8</v>
          </cell>
          <cell r="X11">
            <v>0</v>
          </cell>
          <cell r="Z11">
            <v>0</v>
          </cell>
          <cell r="AD11">
            <v>505.2</v>
          </cell>
          <cell r="AF11">
            <v>1.6</v>
          </cell>
          <cell r="AH11">
            <v>506.8</v>
          </cell>
          <cell r="AJ11">
            <v>5.1590144230769228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0.25350683722981909</v>
          </cell>
          <cell r="AV11">
            <v>39.788531098367883</v>
          </cell>
          <cell r="AX11">
            <v>40.042037935597705</v>
          </cell>
          <cell r="AZ11">
            <v>7.4633750127243732E-4</v>
          </cell>
          <cell r="BB11">
            <v>505.45350683722978</v>
          </cell>
          <cell r="BD11">
            <v>41.388531098367885</v>
          </cell>
          <cell r="BF11">
            <v>546.84203793559766</v>
          </cell>
          <cell r="BH11">
            <v>5.1597607605781954</v>
          </cell>
          <cell r="BN11">
            <v>0</v>
          </cell>
          <cell r="BR11">
            <v>505.45350683722978</v>
          </cell>
          <cell r="BT11">
            <v>41.388531098367885</v>
          </cell>
          <cell r="BV11">
            <v>546.84203793559766</v>
          </cell>
          <cell r="BX11">
            <v>5.1597607605781954</v>
          </cell>
          <cell r="CB11">
            <v>1.73854</v>
          </cell>
          <cell r="CD11">
            <v>1.73854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507.19204683722978</v>
          </cell>
          <cell r="CR11">
            <v>41.388531098367885</v>
          </cell>
          <cell r="CT11">
            <v>548.58057793559772</v>
          </cell>
          <cell r="CV11">
            <v>5.1597607605781954</v>
          </cell>
        </row>
        <row r="12">
          <cell r="B12" t="str">
            <v>PUR</v>
          </cell>
          <cell r="D12" t="str">
            <v>PURCHASING &amp; STORES</v>
          </cell>
          <cell r="F12" t="str">
            <v>C4</v>
          </cell>
          <cell r="H12">
            <v>1196840.4079845827</v>
          </cell>
          <cell r="J12">
            <v>1283411.8700000001</v>
          </cell>
          <cell r="L12">
            <v>2480252.2779845828</v>
          </cell>
          <cell r="N12">
            <v>20.308173076923076</v>
          </cell>
          <cell r="O12" t="str">
            <v>PUR</v>
          </cell>
          <cell r="P12">
            <v>1196.8</v>
          </cell>
          <cell r="R12">
            <v>1283.4000000000001</v>
          </cell>
          <cell r="T12">
            <v>2480.1999999999998</v>
          </cell>
          <cell r="X12">
            <v>0</v>
          </cell>
          <cell r="Z12">
            <v>0</v>
          </cell>
          <cell r="AD12">
            <v>1196.8</v>
          </cell>
          <cell r="AF12">
            <v>1283.4000000000001</v>
          </cell>
          <cell r="AH12">
            <v>2480.1999999999998</v>
          </cell>
          <cell r="AJ12">
            <v>20.308173076923076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0.76052051168945745</v>
          </cell>
          <cell r="AV12">
            <v>119.36559329510366</v>
          </cell>
          <cell r="AX12">
            <v>120.12611380679313</v>
          </cell>
          <cell r="AZ12">
            <v>2.2390125038173119E-3</v>
          </cell>
          <cell r="BB12">
            <v>1197.5605205116894</v>
          </cell>
          <cell r="BD12">
            <v>1402.7655932951038</v>
          </cell>
          <cell r="BF12">
            <v>2600.3261138067933</v>
          </cell>
          <cell r="BH12">
            <v>20.310412089426894</v>
          </cell>
          <cell r="BN12">
            <v>0</v>
          </cell>
          <cell r="BR12">
            <v>1197.5605205116894</v>
          </cell>
          <cell r="BT12">
            <v>1402.7655932951038</v>
          </cell>
          <cell r="BV12">
            <v>2600.3261138067933</v>
          </cell>
          <cell r="BX12">
            <v>20.310412089426894</v>
          </cell>
          <cell r="CB12">
            <v>6.7582500000000003</v>
          </cell>
          <cell r="CD12">
            <v>6.7582500000000003</v>
          </cell>
          <cell r="CG12" t="str">
            <v>PUR</v>
          </cell>
          <cell r="CH12">
            <v>-14.896809208674396</v>
          </cell>
          <cell r="CJ12">
            <v>-15.974345147431144</v>
          </cell>
          <cell r="CL12">
            <v>-30.871154356105542</v>
          </cell>
          <cell r="CN12">
            <v>-0.25277136173326648</v>
          </cell>
          <cell r="CO12" t="str">
            <v>PUR</v>
          </cell>
          <cell r="CP12">
            <v>1189.4219613030152</v>
          </cell>
          <cell r="CR12">
            <v>1386.7912481476726</v>
          </cell>
          <cell r="CT12">
            <v>2576.2132094506878</v>
          </cell>
          <cell r="CV12">
            <v>20.057640727693627</v>
          </cell>
        </row>
        <row r="13">
          <cell r="B13" t="str">
            <v>POP</v>
          </cell>
          <cell r="D13" t="str">
            <v>PLANT OPERATIONS</v>
          </cell>
          <cell r="F13" t="str">
            <v>C5</v>
          </cell>
          <cell r="H13">
            <v>3230654.4345939183</v>
          </cell>
          <cell r="J13">
            <v>8976277.0500000026</v>
          </cell>
          <cell r="L13">
            <v>12206931.48459392</v>
          </cell>
          <cell r="N13">
            <v>46.156129807692309</v>
          </cell>
          <cell r="O13" t="str">
            <v>POP</v>
          </cell>
          <cell r="P13">
            <v>3230.7</v>
          </cell>
          <cell r="R13">
            <v>8976.2999999999993</v>
          </cell>
          <cell r="T13">
            <v>12207</v>
          </cell>
          <cell r="X13">
            <v>0</v>
          </cell>
          <cell r="Z13">
            <v>0</v>
          </cell>
          <cell r="AD13">
            <v>3230.7</v>
          </cell>
          <cell r="AF13">
            <v>8976.2999999999993</v>
          </cell>
          <cell r="AH13">
            <v>12207</v>
          </cell>
          <cell r="AJ13">
            <v>46.156129807692309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1.8469783855315394</v>
          </cell>
          <cell r="AV13">
            <v>289.88786943096602</v>
          </cell>
          <cell r="AX13">
            <v>291.73484781649756</v>
          </cell>
          <cell r="AZ13">
            <v>5.4376017949849011E-3</v>
          </cell>
          <cell r="BB13">
            <v>3232.5469783855315</v>
          </cell>
          <cell r="BD13">
            <v>9266.1878694309653</v>
          </cell>
          <cell r="BF13">
            <v>12498.734847816497</v>
          </cell>
          <cell r="BH13">
            <v>46.161567409487297</v>
          </cell>
          <cell r="BN13">
            <v>0</v>
          </cell>
          <cell r="BR13">
            <v>3232.5469783855315</v>
          </cell>
          <cell r="BT13">
            <v>9266.1878694309653</v>
          </cell>
          <cell r="BV13">
            <v>12498.734847816497</v>
          </cell>
          <cell r="BX13">
            <v>46.161567409487297</v>
          </cell>
          <cell r="CB13">
            <v>15.19537</v>
          </cell>
          <cell r="CD13">
            <v>15.19537</v>
          </cell>
          <cell r="CG13" t="str">
            <v>POP</v>
          </cell>
          <cell r="CH13">
            <v>-74.445502264154484</v>
          </cell>
          <cell r="CJ13">
            <v>-206.84460903459296</v>
          </cell>
          <cell r="CL13">
            <v>-281.29011129874743</v>
          </cell>
          <cell r="CN13">
            <v>-1.0635975885595059</v>
          </cell>
          <cell r="CO13" t="str">
            <v>POP</v>
          </cell>
          <cell r="CP13">
            <v>3173.2968461213768</v>
          </cell>
          <cell r="CR13">
            <v>9059.343260396372</v>
          </cell>
          <cell r="CT13">
            <v>12232.640106517749</v>
          </cell>
          <cell r="CV13">
            <v>45.097969820927794</v>
          </cell>
        </row>
        <row r="14">
          <cell r="B14" t="str">
            <v>HKP</v>
          </cell>
          <cell r="D14" t="str">
            <v>HOUSEKEEPING</v>
          </cell>
          <cell r="F14" t="str">
            <v>C6</v>
          </cell>
          <cell r="H14">
            <v>0</v>
          </cell>
          <cell r="J14">
            <v>4307363.5899999989</v>
          </cell>
          <cell r="L14">
            <v>4307363.5899999989</v>
          </cell>
          <cell r="N14">
            <v>0</v>
          </cell>
          <cell r="O14" t="str">
            <v>HKP</v>
          </cell>
          <cell r="P14">
            <v>0</v>
          </cell>
          <cell r="R14">
            <v>4307.3999999999996</v>
          </cell>
          <cell r="T14">
            <v>4307.3999999999996</v>
          </cell>
          <cell r="X14">
            <v>0</v>
          </cell>
          <cell r="Z14">
            <v>0</v>
          </cell>
          <cell r="AD14">
            <v>0</v>
          </cell>
          <cell r="AF14">
            <v>4307.3999999999996</v>
          </cell>
          <cell r="AH14">
            <v>4307.3999999999996</v>
          </cell>
          <cell r="AJ14">
            <v>0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0.28972209969122187</v>
          </cell>
          <cell r="AV14">
            <v>45.472606969563294</v>
          </cell>
          <cell r="AX14">
            <v>45.76232906925452</v>
          </cell>
          <cell r="AZ14">
            <v>8.5295714431135692E-4</v>
          </cell>
          <cell r="BB14">
            <v>0.28972209969122187</v>
          </cell>
          <cell r="BD14">
            <v>4352.8726069695631</v>
          </cell>
          <cell r="BF14">
            <v>4353.1623290692542</v>
          </cell>
          <cell r="BH14">
            <v>8.5295714431135692E-4</v>
          </cell>
          <cell r="BN14">
            <v>0</v>
          </cell>
          <cell r="BR14">
            <v>0.28972209969122187</v>
          </cell>
          <cell r="BT14">
            <v>4352.8726069695631</v>
          </cell>
          <cell r="BV14">
            <v>4353.1623290692542</v>
          </cell>
          <cell r="BX14">
            <v>8.5295714431135692E-4</v>
          </cell>
          <cell r="CB14">
            <v>2.9E-4</v>
          </cell>
          <cell r="CD14">
            <v>2.9E-4</v>
          </cell>
          <cell r="CG14" t="str">
            <v>HKP</v>
          </cell>
          <cell r="CH14">
            <v>0</v>
          </cell>
          <cell r="CJ14">
            <v>-99.256621958141366</v>
          </cell>
          <cell r="CL14">
            <v>-99.256621958141366</v>
          </cell>
          <cell r="CN14">
            <v>0</v>
          </cell>
          <cell r="CO14" t="str">
            <v>HKP</v>
          </cell>
          <cell r="CP14">
            <v>0.29001209969122188</v>
          </cell>
          <cell r="CR14">
            <v>4253.6159850114218</v>
          </cell>
          <cell r="CT14">
            <v>4253.9059971111128</v>
          </cell>
          <cell r="CV14">
            <v>8.5295714431135692E-4</v>
          </cell>
        </row>
        <row r="15">
          <cell r="B15" t="str">
            <v>CSS</v>
          </cell>
          <cell r="D15" t="str">
            <v>CENTRAL SVCS &amp; SUPPLY</v>
          </cell>
          <cell r="F15" t="str">
            <v>C7</v>
          </cell>
          <cell r="H15">
            <v>937464.79110080563</v>
          </cell>
          <cell r="J15">
            <v>1632441.2820899966</v>
          </cell>
          <cell r="L15">
            <v>2569906.0731908022</v>
          </cell>
          <cell r="N15">
            <v>18.771569437643187</v>
          </cell>
          <cell r="O15" t="str">
            <v>CSS</v>
          </cell>
          <cell r="P15">
            <v>937.5</v>
          </cell>
          <cell r="R15">
            <v>1632.4</v>
          </cell>
          <cell r="T15">
            <v>2569.9</v>
          </cell>
          <cell r="X15">
            <v>0</v>
          </cell>
          <cell r="Z15">
            <v>0</v>
          </cell>
          <cell r="AD15">
            <v>937.5</v>
          </cell>
          <cell r="AF15">
            <v>1632.4</v>
          </cell>
          <cell r="AH15">
            <v>2569.9</v>
          </cell>
          <cell r="AJ15">
            <v>18.771569437643187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0.76052051168945745</v>
          </cell>
          <cell r="AV15">
            <v>119.36559329510366</v>
          </cell>
          <cell r="AX15">
            <v>120.12611380679313</v>
          </cell>
          <cell r="AZ15">
            <v>2.2390125038173119E-3</v>
          </cell>
          <cell r="BB15">
            <v>938.26052051168949</v>
          </cell>
          <cell r="BD15">
            <v>1751.7655932951038</v>
          </cell>
          <cell r="BF15">
            <v>2690.0261138067935</v>
          </cell>
          <cell r="BH15">
            <v>18.773808450147005</v>
          </cell>
          <cell r="BN15">
            <v>0</v>
          </cell>
          <cell r="BR15">
            <v>938.26052051168949</v>
          </cell>
          <cell r="BT15">
            <v>1751.7655932951038</v>
          </cell>
          <cell r="BV15">
            <v>2690.0261138067935</v>
          </cell>
          <cell r="BX15">
            <v>18.773808450147005</v>
          </cell>
          <cell r="CB15">
            <v>6.24695</v>
          </cell>
          <cell r="CD15">
            <v>6.24695</v>
          </cell>
          <cell r="CG15" t="str">
            <v>CSS</v>
          </cell>
          <cell r="CH15">
            <v>-11.668417977627637</v>
          </cell>
          <cell r="CJ15">
            <v>-20.318637440232344</v>
          </cell>
          <cell r="CL15">
            <v>-31.987055417859981</v>
          </cell>
          <cell r="CN15">
            <v>-0.2336455943452371</v>
          </cell>
          <cell r="CO15" t="str">
            <v>CSS</v>
          </cell>
          <cell r="CP15">
            <v>932.83905253406181</v>
          </cell>
          <cell r="CR15">
            <v>1731.4469558548715</v>
          </cell>
          <cell r="CT15">
            <v>2664.2860083889332</v>
          </cell>
          <cell r="CV15">
            <v>18.540162855801768</v>
          </cell>
        </row>
        <row r="16">
          <cell r="B16" t="str">
            <v>PHM</v>
          </cell>
          <cell r="D16" t="str">
            <v>PHARMACY</v>
          </cell>
          <cell r="F16" t="str">
            <v>C8</v>
          </cell>
          <cell r="H16">
            <v>4175589.7868170217</v>
          </cell>
          <cell r="J16">
            <v>696734.90000000154</v>
          </cell>
          <cell r="L16">
            <v>4872324.686817023</v>
          </cell>
          <cell r="N16">
            <v>36.261538461538464</v>
          </cell>
          <cell r="O16" t="str">
            <v>PHM</v>
          </cell>
          <cell r="P16">
            <v>4175.6000000000004</v>
          </cell>
          <cell r="R16">
            <v>696.7</v>
          </cell>
          <cell r="T16">
            <v>4872.3</v>
          </cell>
          <cell r="X16">
            <v>0</v>
          </cell>
          <cell r="Z16">
            <v>0</v>
          </cell>
          <cell r="AD16">
            <v>4175.6000000000004</v>
          </cell>
          <cell r="AF16">
            <v>696.7</v>
          </cell>
          <cell r="AH16">
            <v>4872.3</v>
          </cell>
          <cell r="AJ16">
            <v>36.261538461538464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0.79673577415086005</v>
          </cell>
          <cell r="AV16">
            <v>125.04966916629907</v>
          </cell>
          <cell r="AX16">
            <v>125.84640494044993</v>
          </cell>
          <cell r="AZ16">
            <v>2.3456321468562314E-3</v>
          </cell>
          <cell r="BB16">
            <v>4176.3967357741512</v>
          </cell>
          <cell r="BD16">
            <v>821.7496691662991</v>
          </cell>
          <cell r="BF16">
            <v>4998.1464049404503</v>
          </cell>
          <cell r="BH16">
            <v>36.26388409368532</v>
          </cell>
          <cell r="BN16">
            <v>0</v>
          </cell>
          <cell r="BR16">
            <v>4176.3967357741512</v>
          </cell>
          <cell r="BT16">
            <v>821.7496691662991</v>
          </cell>
          <cell r="BV16">
            <v>4998.1464049404503</v>
          </cell>
          <cell r="BX16">
            <v>36.26388409368532</v>
          </cell>
          <cell r="CB16">
            <v>12.2188</v>
          </cell>
          <cell r="CD16">
            <v>12.2188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4188.6155357741509</v>
          </cell>
          <cell r="CR16">
            <v>821.7496691662991</v>
          </cell>
          <cell r="CT16">
            <v>5010.36520494045</v>
          </cell>
          <cell r="CV16">
            <v>36.26388409368532</v>
          </cell>
        </row>
        <row r="17">
          <cell r="B17" t="str">
            <v>FIS</v>
          </cell>
          <cell r="D17" t="str">
            <v>GENERAL ACCOUNTING</v>
          </cell>
          <cell r="F17" t="str">
            <v>C9</v>
          </cell>
          <cell r="H17">
            <v>626548.3932811406</v>
          </cell>
          <cell r="J17">
            <v>1360973.3</v>
          </cell>
          <cell r="L17">
            <v>1987521.6932811406</v>
          </cell>
          <cell r="N17">
            <v>7.2557692307692312</v>
          </cell>
          <cell r="O17" t="str">
            <v>FIS</v>
          </cell>
          <cell r="P17">
            <v>626.5</v>
          </cell>
          <cell r="R17">
            <v>1361</v>
          </cell>
          <cell r="T17">
            <v>1987.5</v>
          </cell>
          <cell r="X17">
            <v>0</v>
          </cell>
          <cell r="Z17">
            <v>0</v>
          </cell>
          <cell r="AD17">
            <v>626.5</v>
          </cell>
          <cell r="AF17">
            <v>1361</v>
          </cell>
          <cell r="AH17">
            <v>1987.5</v>
          </cell>
          <cell r="AJ17">
            <v>7.2557692307692312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1.2675341861490956</v>
          </cell>
          <cell r="AV17">
            <v>198.94265549183942</v>
          </cell>
          <cell r="AX17">
            <v>200.21018967798852</v>
          </cell>
          <cell r="AZ17">
            <v>3.7316875063621866E-3</v>
          </cell>
          <cell r="BB17">
            <v>627.76753418614908</v>
          </cell>
          <cell r="BD17">
            <v>1559.9426554918393</v>
          </cell>
          <cell r="BF17">
            <v>2187.7101896779886</v>
          </cell>
          <cell r="BH17">
            <v>7.2595009182755934</v>
          </cell>
          <cell r="BN17">
            <v>0</v>
          </cell>
          <cell r="BR17">
            <v>627.76753418614908</v>
          </cell>
          <cell r="BT17">
            <v>1559.9426554918393</v>
          </cell>
          <cell r="BV17">
            <v>2187.7101896779886</v>
          </cell>
          <cell r="BX17">
            <v>7.2595009182755934</v>
          </cell>
          <cell r="CB17">
            <v>2.0626500000000001</v>
          </cell>
          <cell r="CD17">
            <v>2.0626500000000001</v>
          </cell>
          <cell r="CG17" t="str">
            <v>FIS</v>
          </cell>
          <cell r="CH17">
            <v>-46.630683412520824</v>
          </cell>
          <cell r="CJ17">
            <v>-101.29004521557681</v>
          </cell>
          <cell r="CL17">
            <v>-147.92072862809763</v>
          </cell>
          <cell r="CN17">
            <v>-1.1378022146232296</v>
          </cell>
          <cell r="CO17" t="str">
            <v>FIS</v>
          </cell>
          <cell r="CP17">
            <v>583.19950077362819</v>
          </cell>
          <cell r="CR17">
            <v>1458.6526102762625</v>
          </cell>
          <cell r="CT17">
            <v>2041.8521110498907</v>
          </cell>
          <cell r="CV17">
            <v>6.1216987036523633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2063997.8161338044</v>
          </cell>
          <cell r="J18">
            <v>1839675.7916799195</v>
          </cell>
          <cell r="L18">
            <v>3903673.6078137239</v>
          </cell>
          <cell r="N18">
            <v>41.834535940821986</v>
          </cell>
          <cell r="O18" t="str">
            <v>PAC</v>
          </cell>
          <cell r="P18">
            <v>2064</v>
          </cell>
          <cell r="R18">
            <v>1839.7</v>
          </cell>
          <cell r="T18">
            <v>3903.7</v>
          </cell>
          <cell r="X18">
            <v>0</v>
          </cell>
          <cell r="Z18">
            <v>0</v>
          </cell>
          <cell r="AD18">
            <v>2064</v>
          </cell>
          <cell r="AF18">
            <v>1839.7</v>
          </cell>
          <cell r="AH18">
            <v>3903.7</v>
          </cell>
          <cell r="AJ18">
            <v>41.834535940821986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1.6296868107631231</v>
          </cell>
          <cell r="AV18">
            <v>255.78341420379357</v>
          </cell>
          <cell r="AX18">
            <v>257.41310101455667</v>
          </cell>
          <cell r="AZ18">
            <v>4.7978839367513832E-3</v>
          </cell>
          <cell r="BB18">
            <v>2065.6296868107629</v>
          </cell>
          <cell r="BD18">
            <v>2095.4834142037935</v>
          </cell>
          <cell r="BF18">
            <v>4161.1131010145564</v>
          </cell>
          <cell r="BH18">
            <v>41.839333824758739</v>
          </cell>
          <cell r="BN18">
            <v>0</v>
          </cell>
          <cell r="BR18">
            <v>2065.6296868107629</v>
          </cell>
          <cell r="BT18">
            <v>2095.4834142037935</v>
          </cell>
          <cell r="BV18">
            <v>4161.1131010145564</v>
          </cell>
          <cell r="BX18">
            <v>41.839333824758739</v>
          </cell>
          <cell r="CB18">
            <v>13.86509</v>
          </cell>
          <cell r="CD18">
            <v>13.86509</v>
          </cell>
          <cell r="CG18" t="str">
            <v>PAC</v>
          </cell>
          <cell r="CH18">
            <v>-34.016264477645606</v>
          </cell>
          <cell r="CJ18">
            <v>-30.319265744246966</v>
          </cell>
          <cell r="CL18">
            <v>-64.335530221892569</v>
          </cell>
          <cell r="CN18">
            <v>-0.68946518631893661</v>
          </cell>
          <cell r="CO18" t="str">
            <v>PAC</v>
          </cell>
          <cell r="CP18">
            <v>2045.4785123331171</v>
          </cell>
          <cell r="CR18">
            <v>2065.1641484595466</v>
          </cell>
          <cell r="CT18">
            <v>4110.6426607926642</v>
          </cell>
          <cell r="CV18">
            <v>41.149868638439806</v>
          </cell>
        </row>
        <row r="19">
          <cell r="B19" t="str">
            <v>MGT</v>
          </cell>
          <cell r="D19" t="str">
            <v>HOSPITAL ADMIN</v>
          </cell>
          <cell r="F19" t="str">
            <v>C11</v>
          </cell>
          <cell r="H19">
            <v>7567683.2097787801</v>
          </cell>
          <cell r="J19">
            <v>16064168.598713309</v>
          </cell>
          <cell r="L19">
            <v>23631851.808492087</v>
          </cell>
          <cell r="N19">
            <v>52.141689834654663</v>
          </cell>
          <cell r="O19" t="str">
            <v>MGT</v>
          </cell>
          <cell r="P19">
            <v>7567.7</v>
          </cell>
          <cell r="R19">
            <v>16064.2</v>
          </cell>
          <cell r="T19">
            <v>23631.9</v>
          </cell>
          <cell r="X19">
            <v>0</v>
          </cell>
          <cell r="Z19">
            <v>0</v>
          </cell>
          <cell r="AD19">
            <v>7567.7</v>
          </cell>
          <cell r="AF19">
            <v>16064.2</v>
          </cell>
          <cell r="AH19">
            <v>23631.9</v>
          </cell>
          <cell r="AJ19">
            <v>52.141689834654663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13.182355535950595</v>
          </cell>
          <cell r="AV19">
            <v>2069.0036171151301</v>
          </cell>
          <cell r="AX19">
            <v>2082.1859726510806</v>
          </cell>
          <cell r="AZ19">
            <v>3.8809550066166744E-2</v>
          </cell>
          <cell r="BB19">
            <v>7580.8823555359504</v>
          </cell>
          <cell r="BD19">
            <v>18133.20361711513</v>
          </cell>
          <cell r="BF19">
            <v>25714.085972651083</v>
          </cell>
          <cell r="BH19">
            <v>52.180499384720832</v>
          </cell>
          <cell r="BN19">
            <v>0</v>
          </cell>
          <cell r="BR19">
            <v>7580.8823555359504</v>
          </cell>
          <cell r="BT19">
            <v>18133.20361711513</v>
          </cell>
          <cell r="BV19">
            <v>25714.085972651083</v>
          </cell>
          <cell r="BX19">
            <v>52.180499384720832</v>
          </cell>
          <cell r="CB19">
            <v>16.27422</v>
          </cell>
          <cell r="CD19">
            <v>16.27422</v>
          </cell>
          <cell r="CG19" t="str">
            <v>MGT</v>
          </cell>
          <cell r="CH19">
            <v>-563.22263963272007</v>
          </cell>
          <cell r="CJ19">
            <v>-1195.571113492322</v>
          </cell>
          <cell r="CL19">
            <v>-1758.793753125042</v>
          </cell>
          <cell r="CN19">
            <v>-3.8806302232150709</v>
          </cell>
          <cell r="CO19" t="str">
            <v>MGT</v>
          </cell>
          <cell r="CP19">
            <v>7033.933935903231</v>
          </cell>
          <cell r="CR19">
            <v>16937.632503622808</v>
          </cell>
          <cell r="CT19">
            <v>23971.566439526039</v>
          </cell>
          <cell r="CV19">
            <v>48.299869161505761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2165684.0751297451</v>
          </cell>
          <cell r="J20">
            <v>1138448.8</v>
          </cell>
          <cell r="L20">
            <v>3304132.8751297453</v>
          </cell>
          <cell r="N20">
            <v>33.092067307692311</v>
          </cell>
          <cell r="O20" t="str">
            <v>MRD</v>
          </cell>
          <cell r="P20">
            <v>2165.6999999999998</v>
          </cell>
          <cell r="R20">
            <v>1138.4000000000001</v>
          </cell>
          <cell r="T20">
            <v>3304.1</v>
          </cell>
          <cell r="X20">
            <v>0</v>
          </cell>
          <cell r="Z20">
            <v>0</v>
          </cell>
          <cell r="AD20">
            <v>2165.6999999999998</v>
          </cell>
          <cell r="AF20">
            <v>1138.4000000000001</v>
          </cell>
          <cell r="AH20">
            <v>3304.1</v>
          </cell>
          <cell r="AJ20">
            <v>33.092067307692311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1.9194089104543448</v>
          </cell>
          <cell r="AV20">
            <v>301.25602117335683</v>
          </cell>
          <cell r="AX20">
            <v>303.17543008381119</v>
          </cell>
          <cell r="AZ20">
            <v>5.6508410810627392E-3</v>
          </cell>
          <cell r="BB20">
            <v>2167.6194089104542</v>
          </cell>
          <cell r="BD20">
            <v>1439.656021173357</v>
          </cell>
          <cell r="BF20">
            <v>3607.2754300838114</v>
          </cell>
          <cell r="BH20">
            <v>33.097718148773374</v>
          </cell>
          <cell r="BN20">
            <v>0</v>
          </cell>
          <cell r="BR20">
            <v>2167.6194089104542</v>
          </cell>
          <cell r="BT20">
            <v>1439.656021173357</v>
          </cell>
          <cell r="BV20">
            <v>3607.2754300838114</v>
          </cell>
          <cell r="BX20">
            <v>33.097718148773374</v>
          </cell>
          <cell r="CB20">
            <v>11.15199</v>
          </cell>
          <cell r="CD20">
            <v>11.15199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2178.7713989104541</v>
          </cell>
          <cell r="CR20">
            <v>1439.656021173357</v>
          </cell>
          <cell r="CT20">
            <v>3618.4274200838108</v>
          </cell>
          <cell r="CV20">
            <v>33.097718148773374</v>
          </cell>
        </row>
        <row r="21">
          <cell r="B21" t="str">
            <v>MSA</v>
          </cell>
          <cell r="D21" t="str">
            <v>MEDICAL STAFF ADMIN</v>
          </cell>
          <cell r="F21" t="str">
            <v>C13</v>
          </cell>
          <cell r="H21">
            <v>1010539.0321373952</v>
          </cell>
          <cell r="J21">
            <v>132766.52999999997</v>
          </cell>
          <cell r="L21">
            <v>1143305.5621373951</v>
          </cell>
          <cell r="N21">
            <v>10.087259615384616</v>
          </cell>
          <cell r="O21" t="str">
            <v>MSA</v>
          </cell>
          <cell r="P21">
            <v>1010.5</v>
          </cell>
          <cell r="R21">
            <v>132.80000000000001</v>
          </cell>
          <cell r="T21">
            <v>1143.3</v>
          </cell>
          <cell r="X21">
            <v>0</v>
          </cell>
          <cell r="Z21">
            <v>0</v>
          </cell>
          <cell r="AD21">
            <v>1010.5</v>
          </cell>
          <cell r="AF21">
            <v>132.80000000000001</v>
          </cell>
          <cell r="AH21">
            <v>1143.3</v>
          </cell>
          <cell r="AJ21">
            <v>10.087259615384616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0.2172915747684164</v>
          </cell>
          <cell r="AV21">
            <v>34.104455227172473</v>
          </cell>
          <cell r="AX21">
            <v>34.32174680194089</v>
          </cell>
          <cell r="AZ21">
            <v>6.3971785823351772E-4</v>
          </cell>
          <cell r="BB21">
            <v>1010.7172915747684</v>
          </cell>
          <cell r="BD21">
            <v>166.90445522717249</v>
          </cell>
          <cell r="BF21">
            <v>1177.6217468019408</v>
          </cell>
          <cell r="BH21">
            <v>10.087899333242849</v>
          </cell>
          <cell r="BJ21">
            <v>0</v>
          </cell>
          <cell r="BN21">
            <v>0</v>
          </cell>
          <cell r="BP21">
            <v>3.5524999422426848</v>
          </cell>
          <cell r="BR21">
            <v>1010.7172915747684</v>
          </cell>
          <cell r="BT21">
            <v>166.90445522717249</v>
          </cell>
          <cell r="BV21">
            <v>1177.6217468019408</v>
          </cell>
          <cell r="BX21">
            <v>13.640399275485533</v>
          </cell>
          <cell r="CB21">
            <v>4.3523300000000003</v>
          </cell>
          <cell r="CD21">
            <v>4.3523300000000003</v>
          </cell>
          <cell r="CG21" t="str">
            <v>MSA</v>
          </cell>
          <cell r="CH21">
            <v>-72.451077377226383</v>
          </cell>
          <cell r="CJ21">
            <v>-9.5187596245446304</v>
          </cell>
          <cell r="CL21">
            <v>-81.969837001771012</v>
          </cell>
          <cell r="CN21">
            <v>-0.72321088416804047</v>
          </cell>
          <cell r="CO21" t="str">
            <v>MSA</v>
          </cell>
          <cell r="CP21">
            <v>942.61854419754206</v>
          </cell>
          <cell r="CR21">
            <v>157.38569560262786</v>
          </cell>
          <cell r="CT21">
            <v>1100.0042398001699</v>
          </cell>
          <cell r="CV21">
            <v>12.917188391317493</v>
          </cell>
        </row>
        <row r="22">
          <cell r="B22" t="str">
            <v>NAD</v>
          </cell>
          <cell r="D22" t="str">
            <v>NURSING ADMIN</v>
          </cell>
          <cell r="F22" t="str">
            <v>C14</v>
          </cell>
          <cell r="H22">
            <v>3493932.9802738382</v>
          </cell>
          <cell r="J22">
            <v>114606.89</v>
          </cell>
          <cell r="L22">
            <v>3608539.8702738383</v>
          </cell>
          <cell r="N22">
            <v>28.542329545454546</v>
          </cell>
          <cell r="O22" t="str">
            <v>NAD</v>
          </cell>
          <cell r="P22">
            <v>3493.9</v>
          </cell>
          <cell r="R22">
            <v>114.6</v>
          </cell>
          <cell r="T22">
            <v>3608.5</v>
          </cell>
          <cell r="X22">
            <v>0</v>
          </cell>
          <cell r="Z22">
            <v>0</v>
          </cell>
          <cell r="AD22">
            <v>3493.9</v>
          </cell>
          <cell r="AF22">
            <v>114.6</v>
          </cell>
          <cell r="AH22">
            <v>3608.5</v>
          </cell>
          <cell r="AJ22">
            <v>28.542329545454546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1.3761799735333038</v>
          </cell>
          <cell r="AV22">
            <v>215.99488310542566</v>
          </cell>
          <cell r="AX22">
            <v>217.37106307895897</v>
          </cell>
          <cell r="AZ22">
            <v>4.0515464354789451E-3</v>
          </cell>
          <cell r="BB22">
            <v>3495.2761799735335</v>
          </cell>
          <cell r="BD22">
            <v>330.59488310542565</v>
          </cell>
          <cell r="BF22">
            <v>3825.8710630789592</v>
          </cell>
          <cell r="BH22">
            <v>28.546381091890026</v>
          </cell>
          <cell r="BN22">
            <v>0</v>
          </cell>
          <cell r="BR22">
            <v>3495.2761799735335</v>
          </cell>
          <cell r="BT22">
            <v>330.59488310542565</v>
          </cell>
          <cell r="BV22">
            <v>3825.8710630789592</v>
          </cell>
          <cell r="BX22">
            <v>28.546381091890026</v>
          </cell>
          <cell r="CB22">
            <v>9.6184499999999993</v>
          </cell>
          <cell r="CD22">
            <v>9.6184499999999993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3504.8946299735335</v>
          </cell>
          <cell r="CR22">
            <v>330.59488310542565</v>
          </cell>
          <cell r="CT22">
            <v>3835.4895130789591</v>
          </cell>
          <cell r="CV22">
            <v>28.546381091890026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4">
          <cell r="B24" t="str">
            <v>MSG</v>
          </cell>
          <cell r="D24" t="str">
            <v>MED/SURG ACUTE</v>
          </cell>
          <cell r="F24" t="str">
            <v>D1</v>
          </cell>
          <cell r="H24">
            <v>22816149.738658499</v>
          </cell>
          <cell r="J24">
            <v>1479263.6125219455</v>
          </cell>
          <cell r="L24">
            <v>24295413.351180445</v>
          </cell>
          <cell r="N24">
            <v>272.15276218659403</v>
          </cell>
          <cell r="O24" t="str">
            <v>MSG</v>
          </cell>
          <cell r="P24">
            <v>22816.1</v>
          </cell>
          <cell r="R24">
            <v>1479.3</v>
          </cell>
          <cell r="T24">
            <v>24295.399999999998</v>
          </cell>
          <cell r="AD24">
            <v>22816.1</v>
          </cell>
          <cell r="AF24">
            <v>1479.3</v>
          </cell>
          <cell r="AH24">
            <v>24295.399999999998</v>
          </cell>
          <cell r="AJ24">
            <v>272.15276218659403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14.962987560652845</v>
          </cell>
          <cell r="AV24">
            <v>2348.4782595500665</v>
          </cell>
          <cell r="AX24">
            <v>2363.4412471107194</v>
          </cell>
          <cell r="AZ24">
            <v>4.4051824675104344E-2</v>
          </cell>
          <cell r="BB24">
            <v>22831.06298756065</v>
          </cell>
          <cell r="BD24">
            <v>3827.7782595500667</v>
          </cell>
          <cell r="BF24">
            <v>26658.841247110715</v>
          </cell>
          <cell r="BH24">
            <v>272.19681401126911</v>
          </cell>
          <cell r="BJ24">
            <v>795.82601276400476</v>
          </cell>
          <cell r="BN24">
            <v>795.82601276400476</v>
          </cell>
          <cell r="BP24">
            <v>3.921194456900996</v>
          </cell>
          <cell r="BR24">
            <v>23626.889000324656</v>
          </cell>
          <cell r="BT24">
            <v>3827.7782595500667</v>
          </cell>
          <cell r="BV24">
            <v>27454.667259874725</v>
          </cell>
          <cell r="BX24">
            <v>276.1180084681701</v>
          </cell>
          <cell r="CB24">
            <v>93.035560000000004</v>
          </cell>
          <cell r="CD24">
            <v>93.035560000000004</v>
          </cell>
          <cell r="CG24" t="str">
            <v>MSG</v>
          </cell>
          <cell r="CO24" t="str">
            <v>MSG</v>
          </cell>
          <cell r="CP24">
            <v>23719.924560324656</v>
          </cell>
          <cell r="CR24">
            <v>3827.7782595500667</v>
          </cell>
          <cell r="CT24">
            <v>27547.702819874721</v>
          </cell>
          <cell r="CV24">
            <v>276.1180084681701</v>
          </cell>
        </row>
        <row r="25">
          <cell r="B25" t="str">
            <v>PED</v>
          </cell>
          <cell r="D25" t="str">
            <v>PEDIATRIC ACUTE</v>
          </cell>
          <cell r="F25" t="str">
            <v>D2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PED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PED</v>
          </cell>
          <cell r="CO25" t="str">
            <v>PED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PSY</v>
          </cell>
          <cell r="D26" t="str">
            <v>PSYCHIATRIC ACUTE</v>
          </cell>
          <cell r="F26" t="str">
            <v>D3</v>
          </cell>
          <cell r="H26">
            <v>2210449.2960213041</v>
          </cell>
          <cell r="J26">
            <v>617618.15877720644</v>
          </cell>
          <cell r="L26">
            <v>2828067.4547985103</v>
          </cell>
          <cell r="N26">
            <v>25.304027887309399</v>
          </cell>
          <cell r="O26" t="str">
            <v>PSY</v>
          </cell>
          <cell r="P26">
            <v>2210.4</v>
          </cell>
          <cell r="R26">
            <v>617.6</v>
          </cell>
          <cell r="T26">
            <v>2828</v>
          </cell>
          <cell r="AD26">
            <v>2210.4</v>
          </cell>
          <cell r="AF26">
            <v>617.6</v>
          </cell>
          <cell r="AH26">
            <v>2828</v>
          </cell>
          <cell r="AJ26">
            <v>25.304027887309399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1.5210410233789149</v>
          </cell>
          <cell r="AV26">
            <v>238.73118659020733</v>
          </cell>
          <cell r="AX26">
            <v>240.25222761358626</v>
          </cell>
          <cell r="AZ26">
            <v>4.4780250076346239E-3</v>
          </cell>
          <cell r="BB26">
            <v>2211.9210410233791</v>
          </cell>
          <cell r="BD26">
            <v>856.33118659020738</v>
          </cell>
          <cell r="BF26">
            <v>3068.2522276135865</v>
          </cell>
          <cell r="BH26">
            <v>25.308505912317035</v>
          </cell>
          <cell r="BJ26">
            <v>161.95601171341869</v>
          </cell>
          <cell r="BN26">
            <v>161.95601171341869</v>
          </cell>
          <cell r="BP26">
            <v>0.90986523434504885</v>
          </cell>
          <cell r="BR26">
            <v>2373.8770527367979</v>
          </cell>
          <cell r="BT26">
            <v>856.33118659020738</v>
          </cell>
          <cell r="BV26">
            <v>3230.2082393270052</v>
          </cell>
          <cell r="BX26">
            <v>26.218371146662083</v>
          </cell>
          <cell r="CB26">
            <v>8.8340499999999995</v>
          </cell>
          <cell r="CD26">
            <v>8.8340499999999995</v>
          </cell>
          <cell r="CG26" t="str">
            <v>PSY</v>
          </cell>
          <cell r="CO26" t="str">
            <v>PSY</v>
          </cell>
          <cell r="CP26">
            <v>2382.7111027367978</v>
          </cell>
          <cell r="CR26">
            <v>856.33118659020738</v>
          </cell>
          <cell r="CT26">
            <v>3239.0422893270052</v>
          </cell>
          <cell r="CV26">
            <v>26.218371146662083</v>
          </cell>
        </row>
        <row r="27">
          <cell r="B27" t="str">
            <v>OBS</v>
          </cell>
          <cell r="D27" t="str">
            <v>OBSTETRICS ACUTE</v>
          </cell>
          <cell r="F27" t="str">
            <v>D4</v>
          </cell>
          <cell r="H27">
            <v>1589205.6215546136</v>
          </cell>
          <cell r="J27">
            <v>47139.153005748529</v>
          </cell>
          <cell r="L27">
            <v>1636344.7745603621</v>
          </cell>
          <cell r="N27">
            <v>17.130312206197871</v>
          </cell>
          <cell r="O27" t="str">
            <v>OBS</v>
          </cell>
          <cell r="P27">
            <v>1589.2</v>
          </cell>
          <cell r="R27">
            <v>47.1</v>
          </cell>
          <cell r="T27">
            <v>1636.3</v>
          </cell>
          <cell r="AD27">
            <v>1589.2</v>
          </cell>
          <cell r="AF27">
            <v>47.1</v>
          </cell>
          <cell r="AH27">
            <v>1636.3</v>
          </cell>
          <cell r="AJ27">
            <v>17.130312206197871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1.1588883987648875</v>
          </cell>
          <cell r="AV27">
            <v>181.89042787825318</v>
          </cell>
          <cell r="AX27">
            <v>183.04931627701808</v>
          </cell>
          <cell r="AZ27">
            <v>3.4118285772454277E-3</v>
          </cell>
          <cell r="BB27">
            <v>1590.358888398765</v>
          </cell>
          <cell r="BD27">
            <v>228.99042787825317</v>
          </cell>
          <cell r="BF27">
            <v>1819.3493162770183</v>
          </cell>
          <cell r="BH27">
            <v>17.133724034775117</v>
          </cell>
          <cell r="BJ27">
            <v>112.60127434256647</v>
          </cell>
          <cell r="BN27">
            <v>112.60127434256647</v>
          </cell>
          <cell r="BP27">
            <v>0.47441025634112688</v>
          </cell>
          <cell r="BR27">
            <v>1702.9601627413315</v>
          </cell>
          <cell r="BT27">
            <v>228.99042787825317</v>
          </cell>
          <cell r="BV27">
            <v>1931.9505906195845</v>
          </cell>
          <cell r="BX27">
            <v>17.608134291116244</v>
          </cell>
          <cell r="CB27">
            <v>5.9329099999999997</v>
          </cell>
          <cell r="CD27">
            <v>5.9329099999999997</v>
          </cell>
          <cell r="CG27" t="str">
            <v>OBS</v>
          </cell>
          <cell r="CO27" t="str">
            <v>OBS</v>
          </cell>
          <cell r="CP27">
            <v>1708.8930727413315</v>
          </cell>
          <cell r="CR27">
            <v>228.99042787825317</v>
          </cell>
          <cell r="CT27">
            <v>1937.8835006195845</v>
          </cell>
          <cell r="CV27">
            <v>17.608134291116244</v>
          </cell>
        </row>
        <row r="28">
          <cell r="B28" t="str">
            <v>DEF</v>
          </cell>
          <cell r="D28" t="str">
            <v>DEFINITIVE OBSERVATION</v>
          </cell>
          <cell r="F28" t="str">
            <v>D5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DEF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DEF</v>
          </cell>
          <cell r="CO28" t="str">
            <v>DEF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MIS</v>
          </cell>
          <cell r="D29" t="str">
            <v>MED/SURG INTENSIVE CARE</v>
          </cell>
          <cell r="F29" t="str">
            <v>D6</v>
          </cell>
          <cell r="H29">
            <v>6831969.2489291634</v>
          </cell>
          <cell r="J29">
            <v>352802.09749182116</v>
          </cell>
          <cell r="L29">
            <v>7184771.3464209847</v>
          </cell>
          <cell r="N29">
            <v>62.821008117436271</v>
          </cell>
          <cell r="O29" t="str">
            <v>MIS</v>
          </cell>
          <cell r="P29">
            <v>6832</v>
          </cell>
          <cell r="R29">
            <v>352.8</v>
          </cell>
          <cell r="T29">
            <v>7184.8</v>
          </cell>
          <cell r="AD29">
            <v>6832</v>
          </cell>
          <cell r="AF29">
            <v>352.8</v>
          </cell>
          <cell r="AH29">
            <v>7184.8</v>
          </cell>
          <cell r="AJ29">
            <v>62.821008117436271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3.6939567710630787</v>
          </cell>
          <cell r="AV29">
            <v>579.77573886193204</v>
          </cell>
          <cell r="AX29">
            <v>583.46969563299513</v>
          </cell>
          <cell r="AZ29">
            <v>1.0875203589969802E-2</v>
          </cell>
          <cell r="BB29">
            <v>6835.6939567710633</v>
          </cell>
          <cell r="BD29">
            <v>932.575738861932</v>
          </cell>
          <cell r="BF29">
            <v>7768.2696956329955</v>
          </cell>
          <cell r="BH29">
            <v>62.83188332102624</v>
          </cell>
          <cell r="BJ29">
            <v>0</v>
          </cell>
          <cell r="BN29">
            <v>0</v>
          </cell>
          <cell r="BP29">
            <v>0</v>
          </cell>
          <cell r="BR29">
            <v>6835.6939567710633</v>
          </cell>
          <cell r="BT29">
            <v>932.575738861932</v>
          </cell>
          <cell r="BV29">
            <v>7768.2696956329955</v>
          </cell>
          <cell r="BX29">
            <v>62.83188332102624</v>
          </cell>
          <cell r="CB29">
            <v>21.170660000000002</v>
          </cell>
          <cell r="CD29">
            <v>21.170660000000002</v>
          </cell>
          <cell r="CG29" t="str">
            <v>MIS</v>
          </cell>
          <cell r="CO29" t="str">
            <v>MIS</v>
          </cell>
          <cell r="CP29">
            <v>6856.8646167710631</v>
          </cell>
          <cell r="CR29">
            <v>932.575738861932</v>
          </cell>
          <cell r="CT29">
            <v>7789.4403556329953</v>
          </cell>
          <cell r="CV29">
            <v>62.83188332102624</v>
          </cell>
        </row>
        <row r="30">
          <cell r="B30" t="str">
            <v>CCU</v>
          </cell>
          <cell r="D30" t="str">
            <v>CORONARY CARE</v>
          </cell>
          <cell r="F30" t="str">
            <v>D7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CCU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CCU</v>
          </cell>
          <cell r="CO30" t="str">
            <v>CCU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PIC</v>
          </cell>
          <cell r="D31" t="str">
            <v>PEDIATRIC INTENSIVE CARE</v>
          </cell>
          <cell r="F31" t="str">
            <v>D8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PIC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PIC</v>
          </cell>
          <cell r="CO31" t="str">
            <v>PIC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NEO</v>
          </cell>
          <cell r="D32" t="str">
            <v>NEONATAL INTENSIVE CARE</v>
          </cell>
          <cell r="F32" t="str">
            <v>D9</v>
          </cell>
          <cell r="H32">
            <v>3589011.3784555392</v>
          </cell>
          <cell r="J32">
            <v>67347.72457021891</v>
          </cell>
          <cell r="L32">
            <v>3656359.1030257582</v>
          </cell>
          <cell r="N32">
            <v>32.716144492315678</v>
          </cell>
          <cell r="O32" t="str">
            <v>NEO</v>
          </cell>
          <cell r="P32">
            <v>3589</v>
          </cell>
          <cell r="R32">
            <v>67.3</v>
          </cell>
          <cell r="T32">
            <v>3656.3</v>
          </cell>
          <cell r="AD32">
            <v>3589</v>
          </cell>
          <cell r="AF32">
            <v>67.3</v>
          </cell>
          <cell r="AH32">
            <v>3656.3</v>
          </cell>
          <cell r="AJ32">
            <v>32.716144492315678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1.5572562858403176</v>
          </cell>
          <cell r="AV32">
            <v>244.41526246140273</v>
          </cell>
          <cell r="AX32">
            <v>245.97251874724304</v>
          </cell>
          <cell r="AZ32">
            <v>4.5846446506735434E-3</v>
          </cell>
          <cell r="BB32">
            <v>3590.5572562858401</v>
          </cell>
          <cell r="BD32">
            <v>311.71526246140274</v>
          </cell>
          <cell r="BF32">
            <v>3902.2725187472429</v>
          </cell>
          <cell r="BH32">
            <v>32.720729136966348</v>
          </cell>
          <cell r="BJ32">
            <v>36.222840995699734</v>
          </cell>
          <cell r="BN32">
            <v>36.222840995699734</v>
          </cell>
          <cell r="BP32">
            <v>0.15261361278997149</v>
          </cell>
          <cell r="BR32">
            <v>3626.7800972815398</v>
          </cell>
          <cell r="BT32">
            <v>311.71526246140274</v>
          </cell>
          <cell r="BV32">
            <v>3938.4953597429426</v>
          </cell>
          <cell r="BX32">
            <v>32.873342749756318</v>
          </cell>
          <cell r="CB32">
            <v>11.07639</v>
          </cell>
          <cell r="CD32">
            <v>11.07639</v>
          </cell>
          <cell r="CG32" t="str">
            <v>NEO</v>
          </cell>
          <cell r="CO32" t="str">
            <v>NEO</v>
          </cell>
          <cell r="CP32">
            <v>3637.85648728154</v>
          </cell>
          <cell r="CR32">
            <v>311.71526246140274</v>
          </cell>
          <cell r="CT32">
            <v>3949.5717497429428</v>
          </cell>
          <cell r="CV32">
            <v>32.873342749756318</v>
          </cell>
        </row>
        <row r="33">
          <cell r="B33" t="str">
            <v>BUR</v>
          </cell>
          <cell r="D33" t="str">
            <v>BURN CARE</v>
          </cell>
          <cell r="F33" t="str">
            <v>D10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BUR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BUR</v>
          </cell>
          <cell r="CO33" t="str">
            <v>BUR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PSI</v>
          </cell>
          <cell r="D34" t="str">
            <v>PSYCHIATRIC - ICU</v>
          </cell>
          <cell r="F34" t="str">
            <v>D11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PSI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PSI</v>
          </cell>
          <cell r="CO34" t="str">
            <v>PSI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TRM</v>
          </cell>
          <cell r="D35" t="str">
            <v>SHOCK TRAUMA</v>
          </cell>
          <cell r="F35" t="str">
            <v>D12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TRM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TRM</v>
          </cell>
          <cell r="CO35" t="str">
            <v>TRM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ONC</v>
          </cell>
          <cell r="D36" t="str">
            <v>ONCOLOGY</v>
          </cell>
          <cell r="F36" t="str">
            <v>D13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ONC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ONC</v>
          </cell>
          <cell r="CO36" t="str">
            <v>ONC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NUR</v>
          </cell>
          <cell r="D37" t="str">
            <v>NEWBORN NURSERY</v>
          </cell>
          <cell r="F37" t="str">
            <v>D14</v>
          </cell>
          <cell r="H37">
            <v>1194606.7824904532</v>
          </cell>
          <cell r="J37">
            <v>17214.704837734549</v>
          </cell>
          <cell r="L37">
            <v>1211821.4873281878</v>
          </cell>
          <cell r="N37">
            <v>12.735775507653214</v>
          </cell>
          <cell r="O37" t="str">
            <v>NUR</v>
          </cell>
          <cell r="P37">
            <v>1194.5999999999999</v>
          </cell>
          <cell r="R37">
            <v>17.2</v>
          </cell>
          <cell r="T37">
            <v>1211.8</v>
          </cell>
          <cell r="AD37">
            <v>1194.5999999999999</v>
          </cell>
          <cell r="AF37">
            <v>17.2</v>
          </cell>
          <cell r="AH37">
            <v>1211.8</v>
          </cell>
          <cell r="AJ37">
            <v>12.735775507653214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1194.5999999999999</v>
          </cell>
          <cell r="BD37">
            <v>17.2</v>
          </cell>
          <cell r="BF37">
            <v>1211.8</v>
          </cell>
          <cell r="BH37">
            <v>12.735775507653214</v>
          </cell>
          <cell r="BJ37">
            <v>0</v>
          </cell>
          <cell r="BN37">
            <v>0</v>
          </cell>
          <cell r="BP37">
            <v>0</v>
          </cell>
          <cell r="BR37">
            <v>1194.5999999999999</v>
          </cell>
          <cell r="BT37">
            <v>17.2</v>
          </cell>
          <cell r="BV37">
            <v>1211.8</v>
          </cell>
          <cell r="BX37">
            <v>12.735775507653214</v>
          </cell>
          <cell r="CB37">
            <v>4.2912100000000004</v>
          </cell>
          <cell r="CD37">
            <v>4.2912100000000004</v>
          </cell>
          <cell r="CG37" t="str">
            <v>NUR</v>
          </cell>
          <cell r="CO37" t="str">
            <v>NUR</v>
          </cell>
          <cell r="CP37">
            <v>1198.89121</v>
          </cell>
          <cell r="CR37">
            <v>17.2</v>
          </cell>
          <cell r="CT37">
            <v>1216.09121</v>
          </cell>
          <cell r="CV37">
            <v>12.735775507653214</v>
          </cell>
        </row>
        <row r="38">
          <cell r="B38" t="str">
            <v>PRE</v>
          </cell>
          <cell r="D38" t="str">
            <v>PREMATURE NURSERY</v>
          </cell>
          <cell r="F38" t="str">
            <v>D15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PRE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PRE</v>
          </cell>
          <cell r="CO38" t="str">
            <v>PRE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ECF</v>
          </cell>
          <cell r="D39" t="str">
            <v>SKILLED NURSING CARE</v>
          </cell>
          <cell r="F39" t="str">
            <v>D16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ECF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G39" t="str">
            <v>ECF</v>
          </cell>
          <cell r="CO39" t="str">
            <v>ECF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CHR</v>
          </cell>
          <cell r="D40" t="str">
            <v>CHRONIC CARE</v>
          </cell>
          <cell r="F40" t="str">
            <v>D17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ICC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ICC</v>
          </cell>
          <cell r="CO40" t="str">
            <v>ICC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EMG</v>
          </cell>
          <cell r="D41" t="str">
            <v>EMERGENCY SERVICES</v>
          </cell>
          <cell r="F41" t="str">
            <v>D18</v>
          </cell>
          <cell r="H41">
            <v>7079413.5498396112</v>
          </cell>
          <cell r="J41">
            <v>289021.27100307803</v>
          </cell>
          <cell r="L41">
            <v>7368434.8208426889</v>
          </cell>
          <cell r="N41">
            <v>77.866268045204308</v>
          </cell>
          <cell r="O41" t="str">
            <v>EMG</v>
          </cell>
          <cell r="P41">
            <v>7079.4</v>
          </cell>
          <cell r="R41">
            <v>289</v>
          </cell>
          <cell r="T41">
            <v>7368.4</v>
          </cell>
          <cell r="AD41">
            <v>7079.4</v>
          </cell>
          <cell r="AF41">
            <v>289</v>
          </cell>
          <cell r="AH41">
            <v>7368.4</v>
          </cell>
          <cell r="AJ41">
            <v>77.866268045204308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3.1869430966034402</v>
          </cell>
          <cell r="AV41">
            <v>500.19867666519627</v>
          </cell>
          <cell r="AX41">
            <v>503.38561976179972</v>
          </cell>
          <cell r="AZ41">
            <v>9.3825285874249258E-3</v>
          </cell>
          <cell r="BB41">
            <v>7082.5869430966031</v>
          </cell>
          <cell r="BD41">
            <v>789.19867666519622</v>
          </cell>
          <cell r="BF41">
            <v>7871.7856197617994</v>
          </cell>
          <cell r="BH41">
            <v>77.875650573791731</v>
          </cell>
          <cell r="BJ41">
            <v>1571.9131435023805</v>
          </cell>
          <cell r="BN41">
            <v>1571.9131435023805</v>
          </cell>
          <cell r="BP41">
            <v>6.3981809881066534</v>
          </cell>
          <cell r="BR41">
            <v>8654.5000865989841</v>
          </cell>
          <cell r="BT41">
            <v>789.19867666519622</v>
          </cell>
          <cell r="BV41">
            <v>9443.6987632641794</v>
          </cell>
          <cell r="BX41">
            <v>84.27383156189839</v>
          </cell>
          <cell r="CB41">
            <v>28.395330000000001</v>
          </cell>
          <cell r="CD41">
            <v>28.395330000000001</v>
          </cell>
          <cell r="CG41" t="str">
            <v>EMG</v>
          </cell>
          <cell r="CO41" t="str">
            <v>EMG</v>
          </cell>
          <cell r="CP41">
            <v>8682.8954165989835</v>
          </cell>
          <cell r="CR41">
            <v>789.19867666519622</v>
          </cell>
          <cell r="CT41">
            <v>9472.0940932641788</v>
          </cell>
          <cell r="CV41">
            <v>84.27383156189839</v>
          </cell>
        </row>
        <row r="42">
          <cell r="B42" t="str">
            <v>CL</v>
          </cell>
          <cell r="D42" t="str">
            <v>CLINIC SERVICES</v>
          </cell>
          <cell r="F42" t="str">
            <v>D19</v>
          </cell>
          <cell r="H42">
            <v>4516137.5106393443</v>
          </cell>
          <cell r="J42">
            <v>368443.22588849516</v>
          </cell>
          <cell r="L42">
            <v>4884580.7365278397</v>
          </cell>
          <cell r="N42">
            <v>43.559388020658474</v>
          </cell>
          <cell r="O42" t="str">
            <v>CL</v>
          </cell>
          <cell r="P42">
            <v>4516.1000000000004</v>
          </cell>
          <cell r="R42">
            <v>368.4</v>
          </cell>
          <cell r="T42">
            <v>4884.5</v>
          </cell>
          <cell r="AD42">
            <v>4516.1000000000004</v>
          </cell>
          <cell r="AF42">
            <v>368.4</v>
          </cell>
          <cell r="AH42">
            <v>4884.5</v>
          </cell>
          <cell r="AJ42">
            <v>43.559388020658474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6.0841640935156596</v>
          </cell>
          <cell r="AV42">
            <v>954.92474636082932</v>
          </cell>
          <cell r="AX42">
            <v>961.00891045434503</v>
          </cell>
          <cell r="AZ42">
            <v>1.7912100030538496E-2</v>
          </cell>
          <cell r="BB42">
            <v>4522.1841640935163</v>
          </cell>
          <cell r="BD42">
            <v>1323.3247463608293</v>
          </cell>
          <cell r="BF42">
            <v>5845.5089104543458</v>
          </cell>
          <cell r="BH42">
            <v>43.57730012068901</v>
          </cell>
          <cell r="BJ42">
            <v>415.68891127611147</v>
          </cell>
          <cell r="BN42">
            <v>415.68891127611147</v>
          </cell>
          <cell r="BP42">
            <v>1.9195978354934726</v>
          </cell>
          <cell r="BR42">
            <v>4937.8730753696282</v>
          </cell>
          <cell r="BT42">
            <v>1323.3247463608293</v>
          </cell>
          <cell r="BV42">
            <v>6261.1978217304577</v>
          </cell>
          <cell r="BX42">
            <v>45.49689795618248</v>
          </cell>
          <cell r="CB42">
            <v>15.32978</v>
          </cell>
          <cell r="CD42">
            <v>15.32978</v>
          </cell>
          <cell r="CG42" t="str">
            <v>CL</v>
          </cell>
          <cell r="CO42" t="str">
            <v>CL</v>
          </cell>
          <cell r="CP42">
            <v>4953.2028553696282</v>
          </cell>
          <cell r="CR42">
            <v>1323.3247463608293</v>
          </cell>
          <cell r="CT42">
            <v>6276.5276017304577</v>
          </cell>
          <cell r="CV42">
            <v>45.49689795618248</v>
          </cell>
        </row>
        <row r="43">
          <cell r="B43" t="str">
            <v>PDC</v>
          </cell>
          <cell r="D43" t="str">
            <v>PSYCH DAY &amp; NIGHT</v>
          </cell>
          <cell r="F43" t="str">
            <v>D20</v>
          </cell>
          <cell r="H43">
            <v>206447.95325074942</v>
          </cell>
          <cell r="J43">
            <v>1357.1825971445019</v>
          </cell>
          <cell r="L43">
            <v>207805.13584789392</v>
          </cell>
          <cell r="N43">
            <v>2.5468235060726627</v>
          </cell>
          <cell r="O43" t="str">
            <v>PDC</v>
          </cell>
          <cell r="P43">
            <v>206.4</v>
          </cell>
          <cell r="R43">
            <v>1.4</v>
          </cell>
          <cell r="T43">
            <v>207.8</v>
          </cell>
          <cell r="AD43">
            <v>206.4</v>
          </cell>
          <cell r="AF43">
            <v>1.4</v>
          </cell>
          <cell r="AH43">
            <v>207.8</v>
          </cell>
          <cell r="AJ43">
            <v>2.5468235060726627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206.4</v>
          </cell>
          <cell r="BD43">
            <v>1.4</v>
          </cell>
          <cell r="BF43">
            <v>207.8</v>
          </cell>
          <cell r="BH43">
            <v>2.5468235060726627</v>
          </cell>
          <cell r="BJ43">
            <v>25.908562499999999</v>
          </cell>
          <cell r="BN43">
            <v>25.908562499999999</v>
          </cell>
          <cell r="BP43">
            <v>0.15514109281437125</v>
          </cell>
          <cell r="BR43">
            <v>232.30856249999999</v>
          </cell>
          <cell r="BT43">
            <v>1.4</v>
          </cell>
          <cell r="BV43">
            <v>233.7085625</v>
          </cell>
          <cell r="BX43">
            <v>2.701964598887034</v>
          </cell>
          <cell r="CB43">
            <v>0.91039999999999999</v>
          </cell>
          <cell r="CD43">
            <v>0.91039999999999999</v>
          </cell>
          <cell r="CG43" t="str">
            <v>PDC</v>
          </cell>
          <cell r="CO43" t="str">
            <v>PDC</v>
          </cell>
          <cell r="CP43">
            <v>233.2189625</v>
          </cell>
          <cell r="CR43">
            <v>1.4</v>
          </cell>
          <cell r="CT43">
            <v>234.61896250000001</v>
          </cell>
          <cell r="CV43">
            <v>2.701964598887034</v>
          </cell>
        </row>
        <row r="44">
          <cell r="B44" t="str">
            <v>AMS</v>
          </cell>
          <cell r="D44" t="str">
            <v>AMBULATORY SURGERY (PBP)</v>
          </cell>
          <cell r="F44" t="str">
            <v>D21</v>
          </cell>
          <cell r="H44">
            <v>0</v>
          </cell>
          <cell r="L44">
            <v>0</v>
          </cell>
          <cell r="N44">
            <v>0</v>
          </cell>
          <cell r="O44" t="str">
            <v>AMS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AMS</v>
          </cell>
          <cell r="CO44" t="str">
            <v>FSC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SDS</v>
          </cell>
          <cell r="D45" t="str">
            <v>SAME DAY SURGERY</v>
          </cell>
          <cell r="F45" t="str">
            <v>D22</v>
          </cell>
          <cell r="H45">
            <v>1036822.5153078837</v>
          </cell>
          <cell r="J45">
            <v>827837.15973266331</v>
          </cell>
          <cell r="L45">
            <v>1864659.675040547</v>
          </cell>
          <cell r="N45">
            <v>11.053790619202736</v>
          </cell>
          <cell r="O45" t="str">
            <v>SDS</v>
          </cell>
          <cell r="P45">
            <v>1036.8</v>
          </cell>
          <cell r="R45">
            <v>827.8</v>
          </cell>
          <cell r="T45">
            <v>1864.6</v>
          </cell>
          <cell r="AD45">
            <v>1036.8</v>
          </cell>
          <cell r="AF45">
            <v>827.8</v>
          </cell>
          <cell r="AH45">
            <v>1864.6</v>
          </cell>
          <cell r="AJ45">
            <v>11.053790619202736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1036.8</v>
          </cell>
          <cell r="BD45">
            <v>827.8</v>
          </cell>
          <cell r="BF45">
            <v>1864.6</v>
          </cell>
          <cell r="BH45">
            <v>11.053790619202736</v>
          </cell>
          <cell r="BJ45">
            <v>0</v>
          </cell>
          <cell r="BN45">
            <v>0</v>
          </cell>
          <cell r="BP45">
            <v>0</v>
          </cell>
          <cell r="BR45">
            <v>1036.8</v>
          </cell>
          <cell r="BT45">
            <v>827.8</v>
          </cell>
          <cell r="BV45">
            <v>1864.6</v>
          </cell>
          <cell r="BX45">
            <v>11.053790619202736</v>
          </cell>
          <cell r="CB45">
            <v>3.7244799999999998</v>
          </cell>
          <cell r="CD45">
            <v>3.7244799999999998</v>
          </cell>
          <cell r="CG45" t="str">
            <v>SDS</v>
          </cell>
          <cell r="CO45" t="str">
            <v>SDS</v>
          </cell>
          <cell r="CP45">
            <v>1040.52448</v>
          </cell>
          <cell r="CR45">
            <v>827.8</v>
          </cell>
          <cell r="CT45">
            <v>1868.32448</v>
          </cell>
          <cell r="CV45">
            <v>11.053790619202736</v>
          </cell>
        </row>
        <row r="46">
          <cell r="B46" t="str">
            <v>DEL</v>
          </cell>
          <cell r="D46" t="str">
            <v>LABOR &amp; DELIVERY</v>
          </cell>
          <cell r="F46" t="str">
            <v>D23</v>
          </cell>
          <cell r="H46">
            <v>3781374.9130327888</v>
          </cell>
          <cell r="J46">
            <v>223393.90267328231</v>
          </cell>
          <cell r="L46">
            <v>4004768.815706071</v>
          </cell>
          <cell r="N46">
            <v>35.605166638871999</v>
          </cell>
          <cell r="O46" t="str">
            <v>DEL</v>
          </cell>
          <cell r="P46">
            <v>3781.4</v>
          </cell>
          <cell r="R46">
            <v>223.4</v>
          </cell>
          <cell r="T46">
            <v>4004.8</v>
          </cell>
          <cell r="AD46">
            <v>3781.4</v>
          </cell>
          <cell r="AF46">
            <v>223.4</v>
          </cell>
          <cell r="AH46">
            <v>4004.8</v>
          </cell>
          <cell r="AJ46">
            <v>35.605166638871999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1.2313189236876929</v>
          </cell>
          <cell r="AV46">
            <v>193.25857962064401</v>
          </cell>
          <cell r="AX46">
            <v>194.48989854433171</v>
          </cell>
          <cell r="AZ46">
            <v>3.6250678633232671E-3</v>
          </cell>
          <cell r="BB46">
            <v>3782.6313189236876</v>
          </cell>
          <cell r="BD46">
            <v>416.65857962064399</v>
          </cell>
          <cell r="BF46">
            <v>4199.2898985443317</v>
          </cell>
          <cell r="BH46">
            <v>35.608791706735325</v>
          </cell>
          <cell r="BJ46">
            <v>0</v>
          </cell>
          <cell r="BN46">
            <v>0</v>
          </cell>
          <cell r="BP46">
            <v>0</v>
          </cell>
          <cell r="BR46">
            <v>3782.6313189236876</v>
          </cell>
          <cell r="BT46">
            <v>416.65857962064399</v>
          </cell>
          <cell r="BV46">
            <v>4199.2898985443317</v>
          </cell>
          <cell r="BX46">
            <v>35.608791706735325</v>
          </cell>
          <cell r="CB46">
            <v>11.99807</v>
          </cell>
          <cell r="CD46">
            <v>11.99807</v>
          </cell>
          <cell r="CG46" t="str">
            <v>DEL</v>
          </cell>
          <cell r="CO46" t="str">
            <v>DEL</v>
          </cell>
          <cell r="CP46">
            <v>3794.6293889236877</v>
          </cell>
          <cell r="CR46">
            <v>416.65857962064399</v>
          </cell>
          <cell r="CT46">
            <v>4211.2879685443313</v>
          </cell>
          <cell r="CV46">
            <v>35.608791706735325</v>
          </cell>
        </row>
        <row r="47">
          <cell r="B47" t="str">
            <v>OR</v>
          </cell>
          <cell r="D47" t="str">
            <v>OPERATING ROOM</v>
          </cell>
          <cell r="F47" t="str">
            <v>D24</v>
          </cell>
          <cell r="H47">
            <v>12598969.184747577</v>
          </cell>
          <cell r="J47">
            <v>1114737.2902705127</v>
          </cell>
          <cell r="L47">
            <v>13713706.47501809</v>
          </cell>
          <cell r="N47">
            <v>118.17592667822278</v>
          </cell>
          <cell r="O47" t="str">
            <v>OR</v>
          </cell>
          <cell r="P47">
            <v>12599</v>
          </cell>
          <cell r="R47">
            <v>1114.7</v>
          </cell>
          <cell r="T47">
            <v>13713.7</v>
          </cell>
          <cell r="AD47">
            <v>12599</v>
          </cell>
          <cell r="AF47">
            <v>1114.7</v>
          </cell>
          <cell r="AH47">
            <v>13713.7</v>
          </cell>
          <cell r="AJ47">
            <v>118.17592667822278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8.3295103661226282</v>
          </cell>
          <cell r="AV47">
            <v>1307.3374503749449</v>
          </cell>
          <cell r="AX47">
            <v>1315.6669607410674</v>
          </cell>
          <cell r="AZ47">
            <v>2.4522517898951511E-2</v>
          </cell>
          <cell r="BB47">
            <v>12607.329510366122</v>
          </cell>
          <cell r="BD47">
            <v>2422.0374503749449</v>
          </cell>
          <cell r="BF47">
            <v>15029.366960741067</v>
          </cell>
          <cell r="BH47">
            <v>118.20044919612174</v>
          </cell>
          <cell r="BJ47">
            <v>821.15759726840076</v>
          </cell>
          <cell r="BN47">
            <v>821.15759726840076</v>
          </cell>
          <cell r="BP47">
            <v>2.6576057467838683</v>
          </cell>
          <cell r="BR47">
            <v>13428.487107634523</v>
          </cell>
          <cell r="BT47">
            <v>2422.0374503749449</v>
          </cell>
          <cell r="BV47">
            <v>15850.524558009467</v>
          </cell>
          <cell r="BX47">
            <v>120.85805494290561</v>
          </cell>
          <cell r="CB47">
            <v>40.722070000000002</v>
          </cell>
          <cell r="CD47">
            <v>40.722070000000002</v>
          </cell>
          <cell r="CG47" t="str">
            <v>OR</v>
          </cell>
          <cell r="CO47" t="str">
            <v>OR</v>
          </cell>
          <cell r="CP47">
            <v>13469.209177634522</v>
          </cell>
          <cell r="CR47">
            <v>2422.0374503749449</v>
          </cell>
          <cell r="CT47">
            <v>15891.246628009467</v>
          </cell>
          <cell r="CV47">
            <v>120.85805494290561</v>
          </cell>
        </row>
        <row r="48">
          <cell r="B48" t="str">
            <v>ORC</v>
          </cell>
          <cell r="D48" t="str">
            <v>OPERATING ROOM CLINIC</v>
          </cell>
          <cell r="F48" t="str">
            <v>D24a</v>
          </cell>
          <cell r="H48">
            <v>9437.877399643472</v>
          </cell>
          <cell r="J48">
            <v>2015.3453021177916</v>
          </cell>
          <cell r="L48">
            <v>11453.222701761264</v>
          </cell>
          <cell r="N48">
            <v>0.11352586450944882</v>
          </cell>
          <cell r="O48" t="str">
            <v>ORC</v>
          </cell>
          <cell r="P48">
            <v>9.4</v>
          </cell>
          <cell r="R48">
            <v>2</v>
          </cell>
          <cell r="T48">
            <v>11.4</v>
          </cell>
          <cell r="AD48">
            <v>9.4</v>
          </cell>
          <cell r="AF48">
            <v>2</v>
          </cell>
          <cell r="AH48">
            <v>11.4</v>
          </cell>
          <cell r="AJ48">
            <v>0.11352586450944882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9.4</v>
          </cell>
          <cell r="BD48">
            <v>2</v>
          </cell>
          <cell r="BF48">
            <v>11.4</v>
          </cell>
          <cell r="BH48">
            <v>0.11352586450944882</v>
          </cell>
          <cell r="BJ48">
            <v>0</v>
          </cell>
          <cell r="BN48">
            <v>0</v>
          </cell>
          <cell r="BP48">
            <v>0</v>
          </cell>
          <cell r="BR48">
            <v>9.4</v>
          </cell>
          <cell r="BT48">
            <v>2</v>
          </cell>
          <cell r="BV48">
            <v>11.4</v>
          </cell>
          <cell r="BX48">
            <v>0.11352586450944882</v>
          </cell>
          <cell r="CB48">
            <v>3.8249999999999999E-2</v>
          </cell>
          <cell r="CD48">
            <v>3.8249999999999999E-2</v>
          </cell>
          <cell r="CG48" t="str">
            <v>ORC</v>
          </cell>
          <cell r="CO48" t="str">
            <v>OR</v>
          </cell>
          <cell r="CP48">
            <v>9.43825</v>
          </cell>
          <cell r="CR48">
            <v>2</v>
          </cell>
          <cell r="CT48">
            <v>11.43825</v>
          </cell>
          <cell r="CV48">
            <v>0.11352586450944882</v>
          </cell>
        </row>
        <row r="49">
          <cell r="B49" t="str">
            <v>ANS</v>
          </cell>
          <cell r="D49" t="str">
            <v>ANESTHESIOLOGY</v>
          </cell>
          <cell r="F49" t="str">
            <v>D25</v>
          </cell>
          <cell r="H49">
            <v>794831.14063894982</v>
          </cell>
          <cell r="J49">
            <v>335003.34920000029</v>
          </cell>
          <cell r="L49">
            <v>1129834.4898389501</v>
          </cell>
          <cell r="N49">
            <v>11.277304347826085</v>
          </cell>
          <cell r="O49" t="str">
            <v>ANS</v>
          </cell>
          <cell r="P49">
            <v>794.8</v>
          </cell>
          <cell r="R49">
            <v>335</v>
          </cell>
          <cell r="T49">
            <v>1129.8</v>
          </cell>
          <cell r="AD49">
            <v>794.8</v>
          </cell>
          <cell r="AF49">
            <v>335</v>
          </cell>
          <cell r="AH49">
            <v>1129.8</v>
          </cell>
          <cell r="AJ49">
            <v>11.277304347826085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0.47079841199823552</v>
          </cell>
          <cell r="AV49">
            <v>73.892986325540363</v>
          </cell>
          <cell r="AX49">
            <v>74.363784737538595</v>
          </cell>
          <cell r="AZ49">
            <v>1.3860553595059549E-3</v>
          </cell>
          <cell r="BB49">
            <v>795.27079841199816</v>
          </cell>
          <cell r="BD49">
            <v>408.89298632554039</v>
          </cell>
          <cell r="BF49">
            <v>1204.1637847375387</v>
          </cell>
          <cell r="BH49">
            <v>11.278690403185591</v>
          </cell>
          <cell r="BJ49">
            <v>75.581916229677049</v>
          </cell>
          <cell r="BN49">
            <v>75.581916229677049</v>
          </cell>
          <cell r="BP49">
            <v>0.2438519639608874</v>
          </cell>
          <cell r="BR49">
            <v>870.85271464167522</v>
          </cell>
          <cell r="BT49">
            <v>408.89298632554039</v>
          </cell>
          <cell r="BV49">
            <v>1279.7457009672157</v>
          </cell>
          <cell r="BX49">
            <v>11.522542367146478</v>
          </cell>
          <cell r="CB49">
            <v>3.8824200000000002</v>
          </cell>
          <cell r="CD49">
            <v>3.8824200000000002</v>
          </cell>
          <cell r="CG49" t="str">
            <v>ANS</v>
          </cell>
          <cell r="CO49" t="str">
            <v>ANS</v>
          </cell>
          <cell r="CP49">
            <v>874.73513464167524</v>
          </cell>
          <cell r="CR49">
            <v>408.89298632554039</v>
          </cell>
          <cell r="CT49">
            <v>1283.6281209672156</v>
          </cell>
          <cell r="CV49">
            <v>11.522542367146478</v>
          </cell>
        </row>
        <row r="50">
          <cell r="B50" t="str">
            <v>MSS</v>
          </cell>
          <cell r="D50" t="str">
            <v>MEDICAL SUPPLIES SOLD</v>
          </cell>
          <cell r="F50" t="str">
            <v>D26</v>
          </cell>
          <cell r="H50">
            <v>0</v>
          </cell>
          <cell r="J50">
            <v>39859726.466053896</v>
          </cell>
          <cell r="L50">
            <v>39859726.466053896</v>
          </cell>
          <cell r="N50">
            <v>0</v>
          </cell>
          <cell r="O50" t="str">
            <v>MSS</v>
          </cell>
          <cell r="P50">
            <v>0</v>
          </cell>
          <cell r="R50">
            <v>39859.699999999997</v>
          </cell>
          <cell r="T50">
            <v>39859.699999999997</v>
          </cell>
          <cell r="AD50">
            <v>0</v>
          </cell>
          <cell r="AF50">
            <v>39859.699999999997</v>
          </cell>
          <cell r="AH50">
            <v>39859.699999999997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39859.699999999997</v>
          </cell>
          <cell r="BF50">
            <v>39859.699999999997</v>
          </cell>
          <cell r="BH50">
            <v>0</v>
          </cell>
          <cell r="BJ50">
            <v>0</v>
          </cell>
          <cell r="BN50">
            <v>0</v>
          </cell>
          <cell r="BR50">
            <v>0</v>
          </cell>
          <cell r="BT50">
            <v>39859.699999999997</v>
          </cell>
          <cell r="BV50">
            <v>39859.699999999997</v>
          </cell>
          <cell r="BX50">
            <v>0</v>
          </cell>
          <cell r="CD50">
            <v>0</v>
          </cell>
          <cell r="CG50" t="str">
            <v>MSS</v>
          </cell>
          <cell r="CO50" t="str">
            <v>MSS</v>
          </cell>
          <cell r="CP50">
            <v>0</v>
          </cell>
          <cell r="CR50">
            <v>39859.699999999997</v>
          </cell>
          <cell r="CT50">
            <v>39859.699999999997</v>
          </cell>
          <cell r="CV50">
            <v>0</v>
          </cell>
        </row>
        <row r="51">
          <cell r="B51" t="str">
            <v>CDS</v>
          </cell>
          <cell r="D51" t="str">
            <v>DRUGS SOLD</v>
          </cell>
          <cell r="F51" t="str">
            <v>D27</v>
          </cell>
          <cell r="H51">
            <v>0</v>
          </cell>
          <cell r="J51">
            <v>19398338.430000003</v>
          </cell>
          <cell r="L51">
            <v>19398338.430000003</v>
          </cell>
          <cell r="N51">
            <v>0</v>
          </cell>
          <cell r="O51" t="str">
            <v>CDS</v>
          </cell>
          <cell r="P51">
            <v>0</v>
          </cell>
          <cell r="R51">
            <v>19398.3</v>
          </cell>
          <cell r="T51">
            <v>19398.3</v>
          </cell>
          <cell r="AD51">
            <v>0</v>
          </cell>
          <cell r="AF51">
            <v>19398.3</v>
          </cell>
          <cell r="AH51">
            <v>19398.3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19398.3</v>
          </cell>
          <cell r="BF51">
            <v>19398.3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19398.3</v>
          </cell>
          <cell r="BV51">
            <v>19398.3</v>
          </cell>
          <cell r="BX51">
            <v>0</v>
          </cell>
          <cell r="CD51">
            <v>0</v>
          </cell>
          <cell r="CG51" t="str">
            <v>CDS</v>
          </cell>
          <cell r="CO51" t="str">
            <v>CDS</v>
          </cell>
          <cell r="CP51">
            <v>0</v>
          </cell>
          <cell r="CR51">
            <v>19398.3</v>
          </cell>
          <cell r="CT51">
            <v>19398.3</v>
          </cell>
          <cell r="CV51">
            <v>0</v>
          </cell>
        </row>
        <row r="52">
          <cell r="B52" t="str">
            <v>LAB</v>
          </cell>
          <cell r="D52" t="str">
            <v>LABORATORY SERVICES</v>
          </cell>
          <cell r="F52" t="str">
            <v>D28</v>
          </cell>
          <cell r="H52">
            <v>4817373.8178668022</v>
          </cell>
          <cell r="J52">
            <v>4515041.5696472218</v>
          </cell>
          <cell r="L52">
            <v>9332415.387514025</v>
          </cell>
          <cell r="N52">
            <v>61.512599158111954</v>
          </cell>
          <cell r="O52" t="str">
            <v>LAB</v>
          </cell>
          <cell r="P52">
            <v>4817.3999999999996</v>
          </cell>
          <cell r="R52">
            <v>4515</v>
          </cell>
          <cell r="T52">
            <v>9332.4</v>
          </cell>
          <cell r="AD52">
            <v>4817.3999999999996</v>
          </cell>
          <cell r="AF52">
            <v>4515</v>
          </cell>
          <cell r="AH52">
            <v>9332.4</v>
          </cell>
          <cell r="AJ52">
            <v>61.512599158111954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6.8808998676665185</v>
          </cell>
          <cell r="AV52">
            <v>1079.9744155271283</v>
          </cell>
          <cell r="AX52">
            <v>1086.8553153947948</v>
          </cell>
          <cell r="AZ52">
            <v>2.0257732177394724E-2</v>
          </cell>
          <cell r="BB52">
            <v>4824.2808998676664</v>
          </cell>
          <cell r="BD52">
            <v>5594.9744155271283</v>
          </cell>
          <cell r="BF52">
            <v>10419.255315394796</v>
          </cell>
          <cell r="BH52">
            <v>61.532856890289345</v>
          </cell>
          <cell r="BJ52">
            <v>103.48</v>
          </cell>
          <cell r="BN52">
            <v>103.48</v>
          </cell>
          <cell r="BP52">
            <v>0.61964071856287428</v>
          </cell>
          <cell r="BR52">
            <v>4927.760899867666</v>
          </cell>
          <cell r="BT52">
            <v>5594.9744155271283</v>
          </cell>
          <cell r="BV52">
            <v>10522.735315394795</v>
          </cell>
          <cell r="BX52">
            <v>62.152497608852222</v>
          </cell>
          <cell r="CB52">
            <v>20.941739999999999</v>
          </cell>
          <cell r="CD52">
            <v>20.941739999999999</v>
          </cell>
          <cell r="CG52" t="str">
            <v>LAB</v>
          </cell>
          <cell r="CO52" t="str">
            <v>LAB</v>
          </cell>
          <cell r="CP52">
            <v>4948.7026398676662</v>
          </cell>
          <cell r="CR52">
            <v>5594.9744155271283</v>
          </cell>
          <cell r="CT52">
            <v>10543.677055394794</v>
          </cell>
          <cell r="CV52">
            <v>62.152497608852222</v>
          </cell>
        </row>
        <row r="53">
          <cell r="H53" t="str">
            <v>XXXXXXXXX</v>
          </cell>
          <cell r="J53" t="str">
            <v>XXXXXXXXX</v>
          </cell>
          <cell r="L53">
            <v>0</v>
          </cell>
          <cell r="O53">
            <v>0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D53">
            <v>0</v>
          </cell>
          <cell r="CG53">
            <v>0</v>
          </cell>
          <cell r="CO53" t="str">
            <v>BB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</row>
        <row r="54">
          <cell r="B54" t="str">
            <v>EKG</v>
          </cell>
          <cell r="D54" t="str">
            <v>ELECTROCARDIOLOGY</v>
          </cell>
          <cell r="F54" t="str">
            <v>D30</v>
          </cell>
          <cell r="H54">
            <v>842528.74475403584</v>
          </cell>
          <cell r="J54">
            <v>11993.029856697831</v>
          </cell>
          <cell r="L54">
            <v>854521.77461073361</v>
          </cell>
          <cell r="N54">
            <v>11.166502081835612</v>
          </cell>
          <cell r="O54" t="str">
            <v>EKG</v>
          </cell>
          <cell r="P54">
            <v>842.5</v>
          </cell>
          <cell r="R54">
            <v>12</v>
          </cell>
          <cell r="T54">
            <v>854.5</v>
          </cell>
          <cell r="AD54">
            <v>842.5</v>
          </cell>
          <cell r="AF54">
            <v>12</v>
          </cell>
          <cell r="AH54">
            <v>854.5</v>
          </cell>
          <cell r="AJ54">
            <v>11.166502081835612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0.83295103661226289</v>
          </cell>
          <cell r="AV54">
            <v>130.73374503749449</v>
          </cell>
          <cell r="AX54">
            <v>131.56669607410674</v>
          </cell>
          <cell r="AZ54">
            <v>2.4522517898951514E-3</v>
          </cell>
          <cell r="BB54">
            <v>843.33295103661226</v>
          </cell>
          <cell r="BD54">
            <v>142.73374503749449</v>
          </cell>
          <cell r="BF54">
            <v>986.06669607410674</v>
          </cell>
          <cell r="BH54">
            <v>11.168954333625507</v>
          </cell>
          <cell r="BJ54">
            <v>0</v>
          </cell>
          <cell r="BN54">
            <v>0</v>
          </cell>
          <cell r="BP54">
            <v>0</v>
          </cell>
          <cell r="BR54">
            <v>843.33295103661226</v>
          </cell>
          <cell r="BT54">
            <v>142.73374503749449</v>
          </cell>
          <cell r="BV54">
            <v>986.06669607410674</v>
          </cell>
          <cell r="BX54">
            <v>11.168954333625507</v>
          </cell>
          <cell r="CB54">
            <v>3.76328</v>
          </cell>
          <cell r="CD54">
            <v>3.76328</v>
          </cell>
          <cell r="CG54" t="str">
            <v>EKG</v>
          </cell>
          <cell r="CO54" t="str">
            <v>EKG</v>
          </cell>
          <cell r="CP54">
            <v>847.09623103661227</v>
          </cell>
          <cell r="CR54">
            <v>142.73374503749449</v>
          </cell>
          <cell r="CT54">
            <v>989.82997607410675</v>
          </cell>
          <cell r="CV54">
            <v>11.168954333625507</v>
          </cell>
        </row>
        <row r="55">
          <cell r="B55" t="str">
            <v>IRC</v>
          </cell>
          <cell r="D55" t="str">
            <v>INVASIVE RADIOLOGY/CARDIOVASCULAR</v>
          </cell>
          <cell r="F55" t="str">
            <v>D31</v>
          </cell>
          <cell r="H55">
            <v>4467359.4025463676</v>
          </cell>
          <cell r="J55">
            <v>496308.38822417153</v>
          </cell>
          <cell r="L55">
            <v>4963667.7907705391</v>
          </cell>
          <cell r="N55">
            <v>39.840175951768899</v>
          </cell>
          <cell r="O55" t="str">
            <v>IRC</v>
          </cell>
          <cell r="P55">
            <v>4467.3999999999996</v>
          </cell>
          <cell r="R55">
            <v>496.3</v>
          </cell>
          <cell r="T55">
            <v>4963.7</v>
          </cell>
          <cell r="AD55">
            <v>4467.3999999999996</v>
          </cell>
          <cell r="AF55">
            <v>496.3</v>
          </cell>
          <cell r="AH55">
            <v>4963.7</v>
          </cell>
          <cell r="AJ55">
            <v>39.840175951768899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1.9556241729157477</v>
          </cell>
          <cell r="AV55">
            <v>306.94009704455226</v>
          </cell>
          <cell r="AX55">
            <v>308.89572121746801</v>
          </cell>
          <cell r="AZ55">
            <v>5.7574607241016595E-3</v>
          </cell>
          <cell r="BB55">
            <v>4469.3556241729157</v>
          </cell>
          <cell r="BD55">
            <v>803.24009704455227</v>
          </cell>
          <cell r="BF55">
            <v>5272.5957212174681</v>
          </cell>
          <cell r="BH55">
            <v>39.845933412493004</v>
          </cell>
          <cell r="BJ55">
            <v>332.22820320737162</v>
          </cell>
          <cell r="BN55">
            <v>332.22820320737162</v>
          </cell>
          <cell r="BP55">
            <v>1.0064471469475058</v>
          </cell>
          <cell r="BR55">
            <v>4801.5838273802874</v>
          </cell>
          <cell r="BT55">
            <v>803.24009704455227</v>
          </cell>
          <cell r="BV55">
            <v>5604.8239244248398</v>
          </cell>
          <cell r="BX55">
            <v>40.852380559440512</v>
          </cell>
          <cell r="CB55">
            <v>13.764849999999999</v>
          </cell>
          <cell r="CD55">
            <v>13.764849999999999</v>
          </cell>
          <cell r="CG55" t="str">
            <v>IRC</v>
          </cell>
          <cell r="CO55" t="str">
            <v>IRC</v>
          </cell>
          <cell r="CP55">
            <v>4815.348677380287</v>
          </cell>
          <cell r="CR55">
            <v>803.24009704455227</v>
          </cell>
          <cell r="CT55">
            <v>5618.5887744248394</v>
          </cell>
          <cell r="CV55">
            <v>40.852380559440512</v>
          </cell>
        </row>
        <row r="56">
          <cell r="B56" t="str">
            <v>RAD</v>
          </cell>
          <cell r="D56" t="str">
            <v>RADIOLOGY DIAGNOSTIC</v>
          </cell>
          <cell r="F56" t="str">
            <v>D32</v>
          </cell>
          <cell r="H56">
            <v>3723684.5643729172</v>
          </cell>
          <cell r="J56">
            <v>399552.58229635027</v>
          </cell>
          <cell r="L56">
            <v>4123237.1466692677</v>
          </cell>
          <cell r="N56">
            <v>42.887770384138861</v>
          </cell>
          <cell r="O56" t="str">
            <v>RAD</v>
          </cell>
          <cell r="P56">
            <v>3723.7</v>
          </cell>
          <cell r="R56">
            <v>399.6</v>
          </cell>
          <cell r="T56">
            <v>4123.3</v>
          </cell>
          <cell r="AD56">
            <v>3723.7</v>
          </cell>
          <cell r="AF56">
            <v>399.6</v>
          </cell>
          <cell r="AH56">
            <v>4123.3</v>
          </cell>
          <cell r="AJ56">
            <v>42.887770384138861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1.7021173356859283</v>
          </cell>
          <cell r="AV56">
            <v>267.15156594618435</v>
          </cell>
          <cell r="AX56">
            <v>268.8536832818703</v>
          </cell>
          <cell r="AZ56">
            <v>5.0111232228292214E-3</v>
          </cell>
          <cell r="BB56">
            <v>3725.4021173356859</v>
          </cell>
          <cell r="BD56">
            <v>666.75156594618443</v>
          </cell>
          <cell r="BF56">
            <v>4392.1536832818701</v>
          </cell>
          <cell r="BH56">
            <v>42.89278150736169</v>
          </cell>
          <cell r="BJ56">
            <v>159.16933585170062</v>
          </cell>
          <cell r="BN56">
            <v>159.16933585170062</v>
          </cell>
          <cell r="BP56">
            <v>0.26031020403423394</v>
          </cell>
          <cell r="BR56">
            <v>3884.5714531873864</v>
          </cell>
          <cell r="BT56">
            <v>666.75156594618443</v>
          </cell>
          <cell r="BV56">
            <v>4551.3230191335706</v>
          </cell>
          <cell r="BX56">
            <v>43.153091711395923</v>
          </cell>
          <cell r="CB56">
            <v>14.54006</v>
          </cell>
          <cell r="CD56">
            <v>14.54006</v>
          </cell>
          <cell r="CG56" t="str">
            <v>RAD</v>
          </cell>
          <cell r="CO56" t="str">
            <v>RAD</v>
          </cell>
          <cell r="CP56">
            <v>3899.1115131873862</v>
          </cell>
          <cell r="CR56">
            <v>666.75156594618443</v>
          </cell>
          <cell r="CT56">
            <v>4565.8630791335709</v>
          </cell>
          <cell r="CV56">
            <v>43.153091711395923</v>
          </cell>
        </row>
        <row r="57">
          <cell r="B57" t="str">
            <v>CAT</v>
          </cell>
          <cell r="D57" t="str">
            <v>CT SCANNER</v>
          </cell>
          <cell r="F57" t="str">
            <v>D33</v>
          </cell>
          <cell r="H57">
            <v>919567.66602557711</v>
          </cell>
          <cell r="J57">
            <v>669195.31346512295</v>
          </cell>
          <cell r="L57">
            <v>1588762.9794907002</v>
          </cell>
          <cell r="N57">
            <v>9.2600372361466246</v>
          </cell>
          <cell r="O57" t="str">
            <v>CAT</v>
          </cell>
          <cell r="P57">
            <v>919.6</v>
          </cell>
          <cell r="R57">
            <v>669.2</v>
          </cell>
          <cell r="T57">
            <v>1588.8000000000002</v>
          </cell>
          <cell r="AD57">
            <v>919.6</v>
          </cell>
          <cell r="AF57">
            <v>669.2</v>
          </cell>
          <cell r="AH57">
            <v>1588.8000000000002</v>
          </cell>
          <cell r="AJ57">
            <v>9.2600372361466246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0.2172915747684164</v>
          </cell>
          <cell r="AV57">
            <v>34.104455227172473</v>
          </cell>
          <cell r="AX57">
            <v>34.32174680194089</v>
          </cell>
          <cell r="AZ57">
            <v>6.3971785823351772E-4</v>
          </cell>
          <cell r="BB57">
            <v>919.81729157476843</v>
          </cell>
          <cell r="BD57">
            <v>703.30445522717253</v>
          </cell>
          <cell r="BF57">
            <v>1623.1217468019408</v>
          </cell>
          <cell r="BH57">
            <v>9.2606769540048575</v>
          </cell>
          <cell r="BJ57">
            <v>0</v>
          </cell>
          <cell r="BN57">
            <v>0</v>
          </cell>
          <cell r="BP57">
            <v>0</v>
          </cell>
          <cell r="BR57">
            <v>919.81729157476843</v>
          </cell>
          <cell r="BT57">
            <v>703.30445522717253</v>
          </cell>
          <cell r="BV57">
            <v>1623.1217468019408</v>
          </cell>
          <cell r="BX57">
            <v>9.2606769540048575</v>
          </cell>
          <cell r="CB57">
            <v>3.1202999999999999</v>
          </cell>
          <cell r="CD57">
            <v>3.1202999999999999</v>
          </cell>
          <cell r="CG57" t="str">
            <v>CAT</v>
          </cell>
          <cell r="CO57" t="str">
            <v>CT</v>
          </cell>
          <cell r="CP57">
            <v>922.93759157476848</v>
          </cell>
          <cell r="CR57">
            <v>703.30445522717253</v>
          </cell>
          <cell r="CT57">
            <v>1626.2420468019409</v>
          </cell>
          <cell r="CV57">
            <v>9.2606769540048575</v>
          </cell>
        </row>
        <row r="58">
          <cell r="B58" t="str">
            <v>RAT</v>
          </cell>
          <cell r="D58" t="str">
            <v>RADIOLOGY THERAPEUTIC</v>
          </cell>
          <cell r="F58" t="str">
            <v>D34</v>
          </cell>
          <cell r="H58">
            <v>0</v>
          </cell>
          <cell r="J58">
            <v>3686299.9635374825</v>
          </cell>
          <cell r="L58">
            <v>3686299.9635374825</v>
          </cell>
          <cell r="N58">
            <v>0</v>
          </cell>
          <cell r="O58" t="str">
            <v>RAT</v>
          </cell>
          <cell r="P58">
            <v>0</v>
          </cell>
          <cell r="R58">
            <v>3686.3</v>
          </cell>
          <cell r="T58">
            <v>3686.3</v>
          </cell>
          <cell r="AD58">
            <v>0</v>
          </cell>
          <cell r="AF58">
            <v>3686.3</v>
          </cell>
          <cell r="AH58">
            <v>3686.3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3686.3</v>
          </cell>
          <cell r="BF58">
            <v>3686.3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3686.3</v>
          </cell>
          <cell r="BV58">
            <v>3686.3</v>
          </cell>
          <cell r="BX58">
            <v>0</v>
          </cell>
          <cell r="CB58">
            <v>0</v>
          </cell>
          <cell r="CD58">
            <v>0</v>
          </cell>
          <cell r="CG58" t="str">
            <v>RAT</v>
          </cell>
          <cell r="CO58" t="str">
            <v>RAT</v>
          </cell>
          <cell r="CP58">
            <v>0</v>
          </cell>
          <cell r="CR58">
            <v>3686.3</v>
          </cell>
          <cell r="CT58">
            <v>3686.3</v>
          </cell>
          <cell r="CV58">
            <v>0</v>
          </cell>
        </row>
        <row r="59">
          <cell r="B59" t="str">
            <v>NUC</v>
          </cell>
          <cell r="D59" t="str">
            <v>NUCLEAR MEDICINE</v>
          </cell>
          <cell r="F59" t="str">
            <v>D35</v>
          </cell>
          <cell r="H59">
            <v>545095.80447363283</v>
          </cell>
          <cell r="J59">
            <v>1535752.0176161304</v>
          </cell>
          <cell r="L59">
            <v>2080847.8220897634</v>
          </cell>
          <cell r="N59">
            <v>6.188052376221477</v>
          </cell>
          <cell r="O59" t="str">
            <v>NUC</v>
          </cell>
          <cell r="P59">
            <v>545.1</v>
          </cell>
          <cell r="R59">
            <v>1535.8</v>
          </cell>
          <cell r="T59">
            <v>2080.9</v>
          </cell>
          <cell r="AD59">
            <v>545.1</v>
          </cell>
          <cell r="AF59">
            <v>1535.8</v>
          </cell>
          <cell r="AH59">
            <v>2080.9</v>
          </cell>
          <cell r="AJ59">
            <v>6.188052376221477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0.39836788707543003</v>
          </cell>
          <cell r="AV59">
            <v>62.524834583149534</v>
          </cell>
          <cell r="AX59">
            <v>62.923202470224965</v>
          </cell>
          <cell r="AZ59">
            <v>1.1728160734281157E-3</v>
          </cell>
          <cell r="BB59">
            <v>545.49836788707546</v>
          </cell>
          <cell r="BD59">
            <v>1598.3248345831496</v>
          </cell>
          <cell r="BF59">
            <v>2143.8232024702252</v>
          </cell>
          <cell r="BH59">
            <v>6.1892251922949049</v>
          </cell>
          <cell r="BJ59">
            <v>0</v>
          </cell>
          <cell r="BN59">
            <v>0</v>
          </cell>
          <cell r="BP59">
            <v>0</v>
          </cell>
          <cell r="BR59">
            <v>545.49836788707546</v>
          </cell>
          <cell r="BT59">
            <v>1598.3248345831496</v>
          </cell>
          <cell r="BV59">
            <v>2143.8232024702252</v>
          </cell>
          <cell r="BX59">
            <v>6.1892251922949049</v>
          </cell>
          <cell r="CB59">
            <v>2.08541</v>
          </cell>
          <cell r="CD59">
            <v>2.08541</v>
          </cell>
          <cell r="CG59" t="str">
            <v>NUC</v>
          </cell>
          <cell r="CO59" t="str">
            <v>NUC</v>
          </cell>
          <cell r="CP59">
            <v>547.58377788707548</v>
          </cell>
          <cell r="CR59">
            <v>1598.3248345831496</v>
          </cell>
          <cell r="CT59">
            <v>2145.9086124702253</v>
          </cell>
          <cell r="CV59">
            <v>6.1892251922949049</v>
          </cell>
        </row>
        <row r="60">
          <cell r="B60" t="str">
            <v>RES</v>
          </cell>
          <cell r="D60" t="str">
            <v>RESPIRATORY THERAPY</v>
          </cell>
          <cell r="F60" t="str">
            <v>D36</v>
          </cell>
          <cell r="H60">
            <v>2500813.8730860786</v>
          </cell>
          <cell r="J60">
            <v>389200.73999999993</v>
          </cell>
          <cell r="L60">
            <v>2890014.6130860783</v>
          </cell>
          <cell r="N60">
            <v>25.933089743589743</v>
          </cell>
          <cell r="O60" t="str">
            <v>RES</v>
          </cell>
          <cell r="P60">
            <v>2500.8000000000002</v>
          </cell>
          <cell r="R60">
            <v>389.2</v>
          </cell>
          <cell r="T60">
            <v>2890</v>
          </cell>
          <cell r="AD60">
            <v>2500.8000000000002</v>
          </cell>
          <cell r="AF60">
            <v>389.2</v>
          </cell>
          <cell r="AH60">
            <v>2890</v>
          </cell>
          <cell r="AJ60">
            <v>25.933089743589743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0.4345831495368328</v>
          </cell>
          <cell r="AV60">
            <v>68.208910454344945</v>
          </cell>
          <cell r="AX60">
            <v>68.64349360388178</v>
          </cell>
          <cell r="AZ60">
            <v>1.2794357164670354E-3</v>
          </cell>
          <cell r="BB60">
            <v>2501.2345831495372</v>
          </cell>
          <cell r="BD60">
            <v>457.40891045434495</v>
          </cell>
          <cell r="BF60">
            <v>2958.6434936038822</v>
          </cell>
          <cell r="BH60">
            <v>25.934369179306209</v>
          </cell>
          <cell r="BJ60">
            <v>0</v>
          </cell>
          <cell r="BN60">
            <v>0</v>
          </cell>
          <cell r="BP60">
            <v>0</v>
          </cell>
          <cell r="BR60">
            <v>2501.2345831495372</v>
          </cell>
          <cell r="BT60">
            <v>457.40891045434495</v>
          </cell>
          <cell r="BV60">
            <v>2958.6434936038822</v>
          </cell>
          <cell r="BX60">
            <v>25.934369179306209</v>
          </cell>
          <cell r="CB60">
            <v>8.7383600000000001</v>
          </cell>
          <cell r="CD60">
            <v>8.7383600000000001</v>
          </cell>
          <cell r="CG60" t="str">
            <v>RES</v>
          </cell>
          <cell r="CO60" t="str">
            <v>RES</v>
          </cell>
          <cell r="CP60">
            <v>2509.9729431495371</v>
          </cell>
          <cell r="CR60">
            <v>457.40891045434495</v>
          </cell>
          <cell r="CT60">
            <v>2967.3818536038821</v>
          </cell>
          <cell r="CV60">
            <v>25.934369179306209</v>
          </cell>
        </row>
        <row r="61">
          <cell r="B61" t="str">
            <v>PUL</v>
          </cell>
          <cell r="D61" t="str">
            <v>PULMONARY FUNCTION</v>
          </cell>
          <cell r="F61" t="str">
            <v>D37</v>
          </cell>
          <cell r="H61">
            <v>115309.26425329995</v>
          </cell>
          <cell r="J61">
            <v>11158.312835929386</v>
          </cell>
          <cell r="L61">
            <v>126467.57708922934</v>
          </cell>
          <cell r="N61">
            <v>1.3809642954551187</v>
          </cell>
          <cell r="O61" t="str">
            <v>PUL</v>
          </cell>
          <cell r="P61">
            <v>115.3</v>
          </cell>
          <cell r="R61">
            <v>11.2</v>
          </cell>
          <cell r="T61">
            <v>126.5</v>
          </cell>
          <cell r="AD61">
            <v>115.3</v>
          </cell>
          <cell r="AF61">
            <v>11.2</v>
          </cell>
          <cell r="AH61">
            <v>126.5</v>
          </cell>
          <cell r="AJ61">
            <v>1.3809642954551187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0.32593736215262453</v>
          </cell>
          <cell r="AV61">
            <v>51.156682840758705</v>
          </cell>
          <cell r="AX61">
            <v>51.482620202911328</v>
          </cell>
          <cell r="AZ61">
            <v>9.5957678735027641E-4</v>
          </cell>
          <cell r="BB61">
            <v>115.62593736215263</v>
          </cell>
          <cell r="BD61">
            <v>62.356682840758708</v>
          </cell>
          <cell r="BF61">
            <v>177.98262020291133</v>
          </cell>
          <cell r="BH61">
            <v>1.3819238722424689</v>
          </cell>
          <cell r="BJ61">
            <v>0</v>
          </cell>
          <cell r="BN61">
            <v>0</v>
          </cell>
          <cell r="BP61">
            <v>0</v>
          </cell>
          <cell r="BR61">
            <v>115.62593736215263</v>
          </cell>
          <cell r="BT61">
            <v>62.356682840758708</v>
          </cell>
          <cell r="BV61">
            <v>177.98262020291133</v>
          </cell>
          <cell r="BX61">
            <v>1.3819238722424689</v>
          </cell>
          <cell r="CB61">
            <v>0.46562999999999999</v>
          </cell>
          <cell r="CD61">
            <v>0.46562999999999999</v>
          </cell>
          <cell r="CG61" t="str">
            <v>PUL</v>
          </cell>
          <cell r="CO61" t="str">
            <v>PUL</v>
          </cell>
          <cell r="CP61">
            <v>116.09156736215263</v>
          </cell>
          <cell r="CR61">
            <v>62.356682840758708</v>
          </cell>
          <cell r="CT61">
            <v>178.44825020291134</v>
          </cell>
          <cell r="CV61">
            <v>1.3819238722424689</v>
          </cell>
        </row>
        <row r="62">
          <cell r="B62" t="str">
            <v>EEG</v>
          </cell>
          <cell r="D62" t="str">
            <v>ELECTROENCEPHALOGRAPHY</v>
          </cell>
          <cell r="F62" t="str">
            <v>D38</v>
          </cell>
          <cell r="H62">
            <v>347072.31103139039</v>
          </cell>
          <cell r="J62">
            <v>21547.01999999999</v>
          </cell>
          <cell r="L62">
            <v>368619.33103139035</v>
          </cell>
          <cell r="N62">
            <v>3.8228873425551058</v>
          </cell>
          <cell r="O62" t="str">
            <v>EEG</v>
          </cell>
          <cell r="P62">
            <v>347.1</v>
          </cell>
          <cell r="R62">
            <v>21.5</v>
          </cell>
          <cell r="T62">
            <v>368.6</v>
          </cell>
          <cell r="AD62">
            <v>347.1</v>
          </cell>
          <cell r="AF62">
            <v>21.5</v>
          </cell>
          <cell r="AH62">
            <v>368.6</v>
          </cell>
          <cell r="AJ62">
            <v>3.8228873425551058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0.47079841199823552</v>
          </cell>
          <cell r="AV62">
            <v>73.892986325540363</v>
          </cell>
          <cell r="AX62">
            <v>74.363784737538595</v>
          </cell>
          <cell r="AZ62">
            <v>1.3860553595059549E-3</v>
          </cell>
          <cell r="BB62">
            <v>347.57079841199828</v>
          </cell>
          <cell r="BD62">
            <v>95.392986325540363</v>
          </cell>
          <cell r="BF62">
            <v>442.96378473753862</v>
          </cell>
          <cell r="BH62">
            <v>3.8242733979146117</v>
          </cell>
          <cell r="BJ62">
            <v>0</v>
          </cell>
          <cell r="BN62">
            <v>0</v>
          </cell>
          <cell r="BP62">
            <v>0</v>
          </cell>
          <cell r="BR62">
            <v>347.57079841199828</v>
          </cell>
          <cell r="BT62">
            <v>95.392986325540363</v>
          </cell>
          <cell r="BV62">
            <v>442.96378473753862</v>
          </cell>
          <cell r="BX62">
            <v>3.8242733979146117</v>
          </cell>
          <cell r="CB62">
            <v>1.2885599999999999</v>
          </cell>
          <cell r="CD62">
            <v>1.2885599999999999</v>
          </cell>
          <cell r="CG62" t="str">
            <v>EEG</v>
          </cell>
          <cell r="CO62" t="str">
            <v>EEG</v>
          </cell>
          <cell r="CP62">
            <v>348.8593584119983</v>
          </cell>
          <cell r="CR62">
            <v>95.392986325540363</v>
          </cell>
          <cell r="CT62">
            <v>444.25234473753869</v>
          </cell>
          <cell r="CV62">
            <v>3.8242733979146117</v>
          </cell>
        </row>
        <row r="63">
          <cell r="B63" t="str">
            <v>PTH</v>
          </cell>
          <cell r="D63" t="str">
            <v>PHYSICAL THERAPY</v>
          </cell>
          <cell r="F63" t="str">
            <v>D39</v>
          </cell>
          <cell r="H63">
            <v>1220239.8522483653</v>
          </cell>
          <cell r="J63">
            <v>106419.72418023055</v>
          </cell>
          <cell r="L63">
            <v>1326659.5764285959</v>
          </cell>
          <cell r="N63">
            <v>12.238221153846155</v>
          </cell>
          <cell r="O63" t="str">
            <v>PTH</v>
          </cell>
          <cell r="P63">
            <v>1220.2</v>
          </cell>
          <cell r="R63">
            <v>106.4</v>
          </cell>
          <cell r="T63">
            <v>1326.6000000000001</v>
          </cell>
          <cell r="AD63">
            <v>1220.2</v>
          </cell>
          <cell r="AF63">
            <v>106.4</v>
          </cell>
          <cell r="AH63">
            <v>1326.6000000000001</v>
          </cell>
          <cell r="AJ63">
            <v>12.238221153846155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0.36215262461402736</v>
          </cell>
          <cell r="AV63">
            <v>56.840758711954123</v>
          </cell>
          <cell r="AX63">
            <v>57.20291133656815</v>
          </cell>
          <cell r="AZ63">
            <v>1.0661964303891962E-3</v>
          </cell>
          <cell r="BB63">
            <v>1220.5621526246141</v>
          </cell>
          <cell r="BD63">
            <v>163.24075871195413</v>
          </cell>
          <cell r="BF63">
            <v>1383.8029113365683</v>
          </cell>
          <cell r="BH63">
            <v>12.239287350276545</v>
          </cell>
          <cell r="BJ63">
            <v>0</v>
          </cell>
          <cell r="BN63">
            <v>0</v>
          </cell>
          <cell r="BP63">
            <v>0</v>
          </cell>
          <cell r="BR63">
            <v>1220.5621526246141</v>
          </cell>
          <cell r="BT63">
            <v>163.24075871195413</v>
          </cell>
          <cell r="BV63">
            <v>1383.8029113365683</v>
          </cell>
          <cell r="BX63">
            <v>12.239287350276545</v>
          </cell>
          <cell r="CB63">
            <v>4.12392</v>
          </cell>
          <cell r="CD63">
            <v>4.12392</v>
          </cell>
          <cell r="CG63" t="str">
            <v>PTH</v>
          </cell>
          <cell r="CO63" t="str">
            <v>PTH</v>
          </cell>
          <cell r="CP63">
            <v>1224.6860726246141</v>
          </cell>
          <cell r="CR63">
            <v>163.24075871195413</v>
          </cell>
          <cell r="CT63">
            <v>1387.9268313365683</v>
          </cell>
          <cell r="CV63">
            <v>12.239287350276545</v>
          </cell>
        </row>
        <row r="64">
          <cell r="B64" t="str">
            <v>OTH</v>
          </cell>
          <cell r="D64" t="str">
            <v>OCCUPATIONAL THERAPY</v>
          </cell>
          <cell r="F64" t="str">
            <v>D40</v>
          </cell>
          <cell r="H64">
            <v>1304208.2894824471</v>
          </cell>
          <cell r="J64">
            <v>5227.9699999999993</v>
          </cell>
          <cell r="L64">
            <v>1309436.2594824471</v>
          </cell>
          <cell r="N64">
            <v>13.937379807692308</v>
          </cell>
          <cell r="O64" t="str">
            <v>OTH</v>
          </cell>
          <cell r="P64">
            <v>1304.2</v>
          </cell>
          <cell r="R64">
            <v>5.2</v>
          </cell>
          <cell r="T64">
            <v>1309.4000000000001</v>
          </cell>
          <cell r="AD64">
            <v>1304.2</v>
          </cell>
          <cell r="AF64">
            <v>5.2</v>
          </cell>
          <cell r="AH64">
            <v>1309.4000000000001</v>
          </cell>
          <cell r="AJ64">
            <v>13.937379807692308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0.2172915747684164</v>
          </cell>
          <cell r="AV64">
            <v>34.104455227172473</v>
          </cell>
          <cell r="AX64">
            <v>34.32174680194089</v>
          </cell>
          <cell r="AZ64">
            <v>6.3971785823351772E-4</v>
          </cell>
          <cell r="BB64">
            <v>1304.4172915747686</v>
          </cell>
          <cell r="BD64">
            <v>39.304455227172475</v>
          </cell>
          <cell r="BF64">
            <v>1343.721746801941</v>
          </cell>
          <cell r="BH64">
            <v>13.938019525550541</v>
          </cell>
          <cell r="BJ64">
            <v>0</v>
          </cell>
          <cell r="BN64">
            <v>0</v>
          </cell>
          <cell r="BP64">
            <v>0</v>
          </cell>
          <cell r="BR64">
            <v>1304.4172915747686</v>
          </cell>
          <cell r="BT64">
            <v>39.304455227172475</v>
          </cell>
          <cell r="BV64">
            <v>1343.721746801941</v>
          </cell>
          <cell r="BX64">
            <v>13.938019525550541</v>
          </cell>
          <cell r="CB64">
            <v>4.6962900000000003</v>
          </cell>
          <cell r="CD64">
            <v>4.6962900000000003</v>
          </cell>
          <cell r="CG64" t="str">
            <v>OTH</v>
          </cell>
          <cell r="CO64" t="str">
            <v>OTH</v>
          </cell>
          <cell r="CP64">
            <v>1309.1135815747687</v>
          </cell>
          <cell r="CR64">
            <v>39.304455227172475</v>
          </cell>
          <cell r="CT64">
            <v>1348.4180368019411</v>
          </cell>
          <cell r="CV64">
            <v>13.938019525550541</v>
          </cell>
        </row>
        <row r="65">
          <cell r="B65" t="str">
            <v>STH</v>
          </cell>
          <cell r="D65" t="str">
            <v>SPEECH LANGUAGE PATHOLOGY</v>
          </cell>
          <cell r="F65" t="str">
            <v>D41</v>
          </cell>
          <cell r="H65">
            <v>162965.80667164596</v>
          </cell>
          <cell r="J65">
            <v>2741.9500000000003</v>
          </cell>
          <cell r="L65">
            <v>165707.75667164597</v>
          </cell>
          <cell r="N65">
            <v>1.3858173076923077</v>
          </cell>
          <cell r="O65" t="str">
            <v>STH</v>
          </cell>
          <cell r="P65">
            <v>163</v>
          </cell>
          <cell r="R65">
            <v>2.7</v>
          </cell>
          <cell r="T65">
            <v>165.7</v>
          </cell>
          <cell r="AD65">
            <v>163</v>
          </cell>
          <cell r="AF65">
            <v>2.7</v>
          </cell>
          <cell r="AH65">
            <v>165.7</v>
          </cell>
          <cell r="AJ65">
            <v>1.3858173076923077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163</v>
          </cell>
          <cell r="BD65">
            <v>2.7</v>
          </cell>
          <cell r="BF65">
            <v>165.7</v>
          </cell>
          <cell r="BH65">
            <v>1.3858173076923077</v>
          </cell>
          <cell r="BJ65">
            <v>0</v>
          </cell>
          <cell r="BN65">
            <v>0</v>
          </cell>
          <cell r="BP65">
            <v>0</v>
          </cell>
          <cell r="BR65">
            <v>163</v>
          </cell>
          <cell r="BT65">
            <v>2.7</v>
          </cell>
          <cell r="BV65">
            <v>165.7</v>
          </cell>
          <cell r="BX65">
            <v>1.3858173076923077</v>
          </cell>
          <cell r="CB65">
            <v>0.46694000000000002</v>
          </cell>
          <cell r="CD65">
            <v>0.46694000000000002</v>
          </cell>
          <cell r="CG65" t="str">
            <v>STH</v>
          </cell>
          <cell r="CO65" t="str">
            <v>STH</v>
          </cell>
          <cell r="CP65">
            <v>163.46693999999999</v>
          </cell>
          <cell r="CR65">
            <v>2.7</v>
          </cell>
          <cell r="CT65">
            <v>166.16693999999998</v>
          </cell>
          <cell r="CV65">
            <v>1.3858173076923077</v>
          </cell>
        </row>
        <row r="66">
          <cell r="B66" t="str">
            <v>REC</v>
          </cell>
          <cell r="D66" t="str">
            <v>RECREATIONAL THERAPY</v>
          </cell>
          <cell r="F66" t="str">
            <v>D42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REC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REC</v>
          </cell>
          <cell r="CO66" t="str">
            <v>REC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AUD</v>
          </cell>
          <cell r="D67" t="str">
            <v>AUDIOLOGY</v>
          </cell>
          <cell r="F67" t="str">
            <v>D43</v>
          </cell>
          <cell r="H67">
            <v>0</v>
          </cell>
          <cell r="J67">
            <v>100500</v>
          </cell>
          <cell r="L67">
            <v>100500</v>
          </cell>
          <cell r="N67">
            <v>0</v>
          </cell>
          <cell r="O67" t="str">
            <v>AUD</v>
          </cell>
          <cell r="P67">
            <v>0</v>
          </cell>
          <cell r="R67">
            <v>100.5</v>
          </cell>
          <cell r="T67">
            <v>100.5</v>
          </cell>
          <cell r="AD67">
            <v>0</v>
          </cell>
          <cell r="AF67">
            <v>100.5</v>
          </cell>
          <cell r="AH67">
            <v>100.5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100.5</v>
          </cell>
          <cell r="BF67">
            <v>100.5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100.5</v>
          </cell>
          <cell r="BV67">
            <v>100.5</v>
          </cell>
          <cell r="BX67">
            <v>0</v>
          </cell>
          <cell r="CB67">
            <v>0</v>
          </cell>
          <cell r="CD67">
            <v>0</v>
          </cell>
          <cell r="CG67" t="str">
            <v>AUD</v>
          </cell>
          <cell r="CO67" t="str">
            <v>AUD</v>
          </cell>
          <cell r="CP67">
            <v>0</v>
          </cell>
          <cell r="CR67">
            <v>100.5</v>
          </cell>
          <cell r="CT67">
            <v>100.5</v>
          </cell>
          <cell r="CV67">
            <v>0</v>
          </cell>
        </row>
        <row r="68">
          <cell r="B68" t="str">
            <v>OPM</v>
          </cell>
          <cell r="D68" t="str">
            <v>OTHER PHYSICAL MEDICINE</v>
          </cell>
          <cell r="F68" t="str">
            <v>D44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OPM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OPM</v>
          </cell>
          <cell r="CO68" t="str">
            <v>OPM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RDL</v>
          </cell>
          <cell r="D69" t="str">
            <v>RENAL DIALYSIS</v>
          </cell>
          <cell r="F69" t="str">
            <v>D45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RDL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RDL</v>
          </cell>
          <cell r="CO69" t="str">
            <v>RDL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OA</v>
          </cell>
          <cell r="D70" t="str">
            <v>ORGAN ACQUISITION</v>
          </cell>
          <cell r="F70" t="str">
            <v>D46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OA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OA</v>
          </cell>
          <cell r="CO70" t="str">
            <v>OA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AOR</v>
          </cell>
          <cell r="D71" t="str">
            <v>AMBULATORY SURGERY SVCS</v>
          </cell>
          <cell r="F71" t="str">
            <v>D47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AOR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AOR</v>
          </cell>
          <cell r="CO71" t="str">
            <v>AOR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LEU</v>
          </cell>
          <cell r="D72" t="str">
            <v>LEUKOPHERESIS</v>
          </cell>
          <cell r="F72" t="str">
            <v>D48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LEU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LEU</v>
          </cell>
          <cell r="CO72" t="str">
            <v>LEU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HYP</v>
          </cell>
          <cell r="D73" t="str">
            <v>HYPERBARIC CHAMBER</v>
          </cell>
          <cell r="F73" t="str">
            <v>D49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HYP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HYP</v>
          </cell>
          <cell r="CO73" t="str">
            <v>HYP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FSE</v>
          </cell>
          <cell r="D74" t="str">
            <v>FREE STANDING EMERGENCY</v>
          </cell>
          <cell r="F74" t="str">
            <v>D50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FSE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FSE</v>
          </cell>
          <cell r="CO74" t="str">
            <v>FSE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MRI</v>
          </cell>
          <cell r="D75" t="str">
            <v>MAGNETIC RESONANCE IMAGING</v>
          </cell>
          <cell r="F75" t="str">
            <v>D51</v>
          </cell>
          <cell r="H75">
            <v>13458.13616812508</v>
          </cell>
          <cell r="J75">
            <v>790413.03073018207</v>
          </cell>
          <cell r="L75">
            <v>803871.16689830716</v>
          </cell>
          <cell r="N75">
            <v>0.41601918294015816</v>
          </cell>
          <cell r="O75" t="str">
            <v>MRI</v>
          </cell>
          <cell r="P75">
            <v>13.5</v>
          </cell>
          <cell r="R75">
            <v>790.4</v>
          </cell>
          <cell r="T75">
            <v>803.9</v>
          </cell>
          <cell r="AD75">
            <v>13.5</v>
          </cell>
          <cell r="AF75">
            <v>790.4</v>
          </cell>
          <cell r="AH75">
            <v>803.9</v>
          </cell>
          <cell r="AJ75">
            <v>0.41601918294015816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13.5</v>
          </cell>
          <cell r="BD75">
            <v>790.4</v>
          </cell>
          <cell r="BF75">
            <v>803.9</v>
          </cell>
          <cell r="BH75">
            <v>0.41601918294015816</v>
          </cell>
          <cell r="BJ75">
            <v>0</v>
          </cell>
          <cell r="BN75">
            <v>0</v>
          </cell>
          <cell r="BP75">
            <v>0</v>
          </cell>
          <cell r="BR75">
            <v>13.5</v>
          </cell>
          <cell r="BT75">
            <v>790.4</v>
          </cell>
          <cell r="BV75">
            <v>803.9</v>
          </cell>
          <cell r="BX75">
            <v>0.41601918294015816</v>
          </cell>
          <cell r="CB75">
            <v>0.14016999999999999</v>
          </cell>
          <cell r="CD75">
            <v>0.14016999999999999</v>
          </cell>
          <cell r="CG75" t="str">
            <v>MRI</v>
          </cell>
          <cell r="CO75" t="str">
            <v>MRI</v>
          </cell>
          <cell r="CP75">
            <v>13.640169999999999</v>
          </cell>
          <cell r="CR75">
            <v>790.4</v>
          </cell>
          <cell r="CT75">
            <v>804.04016999999999</v>
          </cell>
          <cell r="CV75">
            <v>0.41601918294015816</v>
          </cell>
        </row>
        <row r="76">
          <cell r="B76" t="str">
            <v>ADD</v>
          </cell>
          <cell r="D76" t="str">
            <v>ADOLESCENT DUAL DIAGNOSED</v>
          </cell>
          <cell r="F76" t="str">
            <v>D52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ADD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ADD</v>
          </cell>
          <cell r="CO76" t="str">
            <v>CNA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LIT</v>
          </cell>
          <cell r="D77" t="str">
            <v>LITHOTRIPSY</v>
          </cell>
          <cell r="F77" t="str">
            <v>D53</v>
          </cell>
          <cell r="H77">
            <v>0</v>
          </cell>
          <cell r="J77">
            <v>24000</v>
          </cell>
          <cell r="L77">
            <v>24000</v>
          </cell>
          <cell r="N77">
            <v>0</v>
          </cell>
          <cell r="O77" t="str">
            <v>LIT</v>
          </cell>
          <cell r="P77">
            <v>0</v>
          </cell>
          <cell r="R77">
            <v>24</v>
          </cell>
          <cell r="T77">
            <v>24</v>
          </cell>
          <cell r="AD77">
            <v>0</v>
          </cell>
          <cell r="AF77">
            <v>24</v>
          </cell>
          <cell r="AH77">
            <v>24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24</v>
          </cell>
          <cell r="BF77">
            <v>24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24</v>
          </cell>
          <cell r="BV77">
            <v>24</v>
          </cell>
          <cell r="BX77">
            <v>0</v>
          </cell>
          <cell r="CB77">
            <v>0</v>
          </cell>
          <cell r="CD77">
            <v>0</v>
          </cell>
          <cell r="CG77" t="str">
            <v>LIT</v>
          </cell>
          <cell r="CO77" t="str">
            <v>LIT</v>
          </cell>
          <cell r="CP77">
            <v>0</v>
          </cell>
          <cell r="CR77">
            <v>24</v>
          </cell>
          <cell r="CT77">
            <v>24</v>
          </cell>
          <cell r="CV77">
            <v>0</v>
          </cell>
        </row>
        <row r="78">
          <cell r="B78" t="str">
            <v>RHB</v>
          </cell>
          <cell r="D78" t="str">
            <v>REHABILITATION</v>
          </cell>
          <cell r="F78" t="str">
            <v>D54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RHB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RHB</v>
          </cell>
          <cell r="CO78" t="str">
            <v>RHB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OBV</v>
          </cell>
          <cell r="D79" t="str">
            <v>OBSERVATION</v>
          </cell>
          <cell r="F79" t="str">
            <v>D55</v>
          </cell>
          <cell r="H79">
            <v>1155817.9871927283</v>
          </cell>
          <cell r="J79">
            <v>51255.340573300877</v>
          </cell>
          <cell r="L79">
            <v>1207073.3277660292</v>
          </cell>
          <cell r="N79">
            <v>13.360608033994877</v>
          </cell>
          <cell r="O79" t="str">
            <v>OBV</v>
          </cell>
          <cell r="P79">
            <v>1155.8</v>
          </cell>
          <cell r="R79">
            <v>51.3</v>
          </cell>
          <cell r="T79">
            <v>1207.0999999999999</v>
          </cell>
          <cell r="AD79">
            <v>1155.8</v>
          </cell>
          <cell r="AF79">
            <v>51.3</v>
          </cell>
          <cell r="AH79">
            <v>1207.0999999999999</v>
          </cell>
          <cell r="AJ79">
            <v>13.360608033994877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0.7544363475959418</v>
          </cell>
          <cell r="AV79">
            <v>118.41066854874283</v>
          </cell>
          <cell r="AX79">
            <v>119.16510489633878</v>
          </cell>
          <cell r="AZ79">
            <v>2.2211004037867737E-3</v>
          </cell>
          <cell r="BB79">
            <v>1156.5544363475958</v>
          </cell>
          <cell r="BD79">
            <v>169.71066854874283</v>
          </cell>
          <cell r="BF79">
            <v>1326.2651048963387</v>
          </cell>
          <cell r="BH79">
            <v>13.362829134398664</v>
          </cell>
          <cell r="BJ79">
            <v>0</v>
          </cell>
          <cell r="BN79">
            <v>0</v>
          </cell>
          <cell r="BR79">
            <v>1156.5544363475958</v>
          </cell>
          <cell r="BT79">
            <v>169.71066854874283</v>
          </cell>
          <cell r="BV79">
            <v>1326.2651048963387</v>
          </cell>
          <cell r="BX79">
            <v>13.362829134398664</v>
          </cell>
          <cell r="CB79">
            <v>4.5024899999999999</v>
          </cell>
          <cell r="CD79">
            <v>4.5024899999999999</v>
          </cell>
          <cell r="CG79" t="str">
            <v>OBV</v>
          </cell>
          <cell r="CO79" t="str">
            <v>OBV</v>
          </cell>
          <cell r="CP79">
            <v>1161.0569263475959</v>
          </cell>
          <cell r="CR79">
            <v>169.71066854874283</v>
          </cell>
          <cell r="CT79">
            <v>1330.7675948963388</v>
          </cell>
          <cell r="CV79">
            <v>13.362829134398664</v>
          </cell>
        </row>
        <row r="80">
          <cell r="B80" t="str">
            <v>AMR</v>
          </cell>
          <cell r="D80" t="str">
            <v>AMBULANCE REBUNDLED SVCS</v>
          </cell>
          <cell r="F80" t="str">
            <v>D56</v>
          </cell>
          <cell r="H80">
            <v>0</v>
          </cell>
          <cell r="J80">
            <v>115571.89</v>
          </cell>
          <cell r="L80">
            <v>115571.89</v>
          </cell>
          <cell r="N80">
            <v>0</v>
          </cell>
          <cell r="O80" t="str">
            <v>AMR</v>
          </cell>
          <cell r="P80">
            <v>0</v>
          </cell>
          <cell r="R80">
            <v>115.6</v>
          </cell>
          <cell r="T80">
            <v>115.6</v>
          </cell>
          <cell r="AD80">
            <v>0</v>
          </cell>
          <cell r="AF80">
            <v>115.6</v>
          </cell>
          <cell r="AH80">
            <v>115.6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0.28972209969122187</v>
          </cell>
          <cell r="AV80">
            <v>45.472606969563294</v>
          </cell>
          <cell r="AX80">
            <v>45.76232906925452</v>
          </cell>
          <cell r="AZ80">
            <v>8.5295714431135692E-4</v>
          </cell>
          <cell r="BB80">
            <v>0.28972209969122187</v>
          </cell>
          <cell r="BD80">
            <v>161.07260696956328</v>
          </cell>
          <cell r="BF80">
            <v>161.36232906925451</v>
          </cell>
          <cell r="BH80">
            <v>8.5295714431135692E-4</v>
          </cell>
          <cell r="BJ80">
            <v>0</v>
          </cell>
          <cell r="BN80">
            <v>0</v>
          </cell>
          <cell r="BR80">
            <v>0.28972209969122187</v>
          </cell>
          <cell r="BT80">
            <v>161.07260696956328</v>
          </cell>
          <cell r="BV80">
            <v>161.36232906925451</v>
          </cell>
          <cell r="BX80">
            <v>8.5295714431135692E-4</v>
          </cell>
          <cell r="CB80">
            <v>2.9E-4</v>
          </cell>
          <cell r="CD80">
            <v>2.9E-4</v>
          </cell>
          <cell r="CG80" t="str">
            <v>AMR</v>
          </cell>
          <cell r="CO80" t="str">
            <v>AMR</v>
          </cell>
          <cell r="CP80">
            <v>0.29001209969122188</v>
          </cell>
          <cell r="CR80">
            <v>161.07260696956328</v>
          </cell>
          <cell r="CT80">
            <v>161.36261906925449</v>
          </cell>
          <cell r="CV80">
            <v>8.5295714431135692E-4</v>
          </cell>
        </row>
        <row r="81">
          <cell r="B81" t="str">
            <v>TMT</v>
          </cell>
          <cell r="D81" t="str">
            <v>TRANSURETHAL MICROWAVE THERMOTHERAPY</v>
          </cell>
          <cell r="F81" t="str">
            <v>D57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TMT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TMT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OCL</v>
          </cell>
          <cell r="D82" t="str">
            <v>ONCOLOGY O/P CLINIC</v>
          </cell>
          <cell r="F82" t="str">
            <v>D58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TNA</v>
          </cell>
          <cell r="D83" t="str">
            <v>TRANSURETHAL NEEDLE ABLATION</v>
          </cell>
          <cell r="F83" t="str">
            <v>D59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3.6215262461402734E-2</v>
          </cell>
          <cell r="AV83">
            <v>5.6840758711954118</v>
          </cell>
          <cell r="AX83">
            <v>5.720291133656815</v>
          </cell>
          <cell r="AZ83">
            <v>1.0661964303891961E-4</v>
          </cell>
          <cell r="BB83">
            <v>3.6215262461402734E-2</v>
          </cell>
          <cell r="BD83">
            <v>5.6840758711954118</v>
          </cell>
          <cell r="BF83">
            <v>5.720291133656815</v>
          </cell>
          <cell r="BH83">
            <v>1.0661964303891961E-4</v>
          </cell>
          <cell r="BJ83">
            <v>0</v>
          </cell>
          <cell r="BN83">
            <v>0</v>
          </cell>
          <cell r="BR83">
            <v>3.6215262461402734E-2</v>
          </cell>
          <cell r="BT83">
            <v>5.6840758711954118</v>
          </cell>
          <cell r="BV83">
            <v>5.720291133656815</v>
          </cell>
          <cell r="BX83">
            <v>1.0661964303891961E-4</v>
          </cell>
          <cell r="CB83">
            <v>4.0000000000000003E-5</v>
          </cell>
          <cell r="CD83">
            <v>4.0000000000000003E-5</v>
          </cell>
          <cell r="CP83">
            <v>3.6255262461402732E-2</v>
          </cell>
          <cell r="CR83">
            <v>5.6840758711954118</v>
          </cell>
          <cell r="CT83">
            <v>5.7203311336568143</v>
          </cell>
          <cell r="CV83">
            <v>1.0661964303891961E-4</v>
          </cell>
        </row>
        <row r="84">
          <cell r="B84" t="str">
            <v>PAD</v>
          </cell>
          <cell r="D84" t="str">
            <v>PSYCH ADULT</v>
          </cell>
          <cell r="F84" t="str">
            <v>D70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PAD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PAD</v>
          </cell>
          <cell r="CO84" t="str">
            <v>PAD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PCD</v>
          </cell>
          <cell r="D85" t="str">
            <v>PSYCH CHILD/ADOLESCENT</v>
          </cell>
          <cell r="F85" t="str">
            <v>D71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PCD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PCD</v>
          </cell>
          <cell r="CO85" t="str">
            <v>PCD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PSG</v>
          </cell>
          <cell r="D86" t="str">
            <v>PSYCH GERIATRIC</v>
          </cell>
          <cell r="F86" t="str">
            <v>D73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PSG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PSG</v>
          </cell>
          <cell r="CO86" t="str">
            <v>PSG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ITH</v>
          </cell>
          <cell r="D87" t="str">
            <v>INDIVIDUAL THERAPIES</v>
          </cell>
          <cell r="F87" t="str">
            <v>D74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ITH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ITH</v>
          </cell>
          <cell r="CO87" t="str">
            <v>ITH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GTH</v>
          </cell>
          <cell r="D88" t="str">
            <v>GROUP THERAPIES</v>
          </cell>
          <cell r="F88" t="str">
            <v>D75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GTH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GTH</v>
          </cell>
          <cell r="CO88" t="str">
            <v>GTH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FTH</v>
          </cell>
          <cell r="D89" t="str">
            <v>FAMILY THERAPIES</v>
          </cell>
          <cell r="F89" t="str">
            <v>D76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FTH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FTH</v>
          </cell>
          <cell r="CO89" t="str">
            <v>FTH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PST</v>
          </cell>
          <cell r="D90" t="str">
            <v>PSYCHOLOGICAL TESTING</v>
          </cell>
          <cell r="F90" t="str">
            <v>D77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PST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PST</v>
          </cell>
          <cell r="CO90" t="str">
            <v>PST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PSE</v>
          </cell>
          <cell r="D91" t="str">
            <v>EDUCATION</v>
          </cell>
          <cell r="F91" t="str">
            <v>D78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PSE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PSE</v>
          </cell>
          <cell r="CO91" t="str">
            <v>PSE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OPT</v>
          </cell>
          <cell r="D92" t="str">
            <v>OTHER THERAPIES</v>
          </cell>
          <cell r="F92" t="str">
            <v>D79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OPT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OPT</v>
          </cell>
          <cell r="CO92" t="str">
            <v>OPT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ETH</v>
          </cell>
          <cell r="D93" t="str">
            <v>ELECTROCONVULSIVE THERAPY</v>
          </cell>
          <cell r="F93" t="str">
            <v>D80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ETH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ETH</v>
          </cell>
          <cell r="CO93" t="str">
            <v>ETH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ATH</v>
          </cell>
          <cell r="D94" t="str">
            <v>ACTIVITY THERAPIES</v>
          </cell>
          <cell r="F94" t="str">
            <v>D81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ATH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ATH</v>
          </cell>
          <cell r="CO94" t="str">
            <v>ATH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EDP</v>
          </cell>
          <cell r="D95" t="str">
            <v>DATA PROCESSING</v>
          </cell>
          <cell r="F95" t="str">
            <v>DP1</v>
          </cell>
          <cell r="H95">
            <v>82078.977583687432</v>
          </cell>
          <cell r="J95">
            <v>12885763.25</v>
          </cell>
          <cell r="L95">
            <v>12967842.227583688</v>
          </cell>
          <cell r="N95">
            <v>0.24170673076923077</v>
          </cell>
          <cell r="O95" t="str">
            <v>EDP</v>
          </cell>
          <cell r="P95">
            <v>82.1</v>
          </cell>
          <cell r="R95">
            <v>12885.8</v>
          </cell>
          <cell r="T95">
            <v>12967.9</v>
          </cell>
          <cell r="X95">
            <v>0</v>
          </cell>
          <cell r="Z95">
            <v>0</v>
          </cell>
          <cell r="AD95">
            <v>82.1</v>
          </cell>
          <cell r="AF95">
            <v>12885.8</v>
          </cell>
          <cell r="AH95">
            <v>12967.9</v>
          </cell>
          <cell r="AJ95">
            <v>0.24170673076923077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-82.099999999999952</v>
          </cell>
          <cell r="AV95">
            <v>-12885.799999999997</v>
          </cell>
          <cell r="AX95">
            <v>-12967.899999999998</v>
          </cell>
          <cell r="AZ95">
            <v>-0.24170673076923083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N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D95">
            <v>0</v>
          </cell>
          <cell r="CG95" t="str">
            <v>EDP</v>
          </cell>
          <cell r="CO95" t="str">
            <v>EDP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AMB</v>
          </cell>
          <cell r="D96" t="str">
            <v>AMBULANCE SERVICE</v>
          </cell>
          <cell r="F96" t="str">
            <v>E1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AMB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N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AMB</v>
          </cell>
          <cell r="CH96">
            <v>0</v>
          </cell>
          <cell r="CJ96">
            <v>0</v>
          </cell>
          <cell r="CL96">
            <v>0</v>
          </cell>
          <cell r="CN96">
            <v>0</v>
          </cell>
          <cell r="CO96" t="str">
            <v>AMB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PAR</v>
          </cell>
          <cell r="D97" t="str">
            <v>PARKING</v>
          </cell>
          <cell r="F97" t="str">
            <v>E2</v>
          </cell>
          <cell r="H97">
            <v>486096.30523517111</v>
          </cell>
          <cell r="J97">
            <v>160882.76999999999</v>
          </cell>
          <cell r="L97">
            <v>646979.07523517113</v>
          </cell>
          <cell r="N97">
            <v>11.866105769230769</v>
          </cell>
          <cell r="O97" t="str">
            <v>PAR</v>
          </cell>
          <cell r="P97">
            <v>486.1</v>
          </cell>
          <cell r="R97">
            <v>160.9</v>
          </cell>
          <cell r="T97">
            <v>647</v>
          </cell>
          <cell r="AD97">
            <v>486.1</v>
          </cell>
          <cell r="AF97">
            <v>160.9</v>
          </cell>
          <cell r="AH97">
            <v>647</v>
          </cell>
          <cell r="AJ97">
            <v>11.866105769230769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486.1</v>
          </cell>
          <cell r="BD97">
            <v>160.9</v>
          </cell>
          <cell r="BF97">
            <v>647</v>
          </cell>
          <cell r="BH97">
            <v>11.866105769230769</v>
          </cell>
          <cell r="BN97">
            <v>0</v>
          </cell>
          <cell r="BR97">
            <v>486.1</v>
          </cell>
          <cell r="BT97">
            <v>160.9</v>
          </cell>
          <cell r="BV97">
            <v>647</v>
          </cell>
          <cell r="BX97">
            <v>11.866105769230769</v>
          </cell>
          <cell r="CD97">
            <v>0</v>
          </cell>
          <cell r="CG97" t="str">
            <v>PAR</v>
          </cell>
          <cell r="CH97">
            <v>19.271425771578574</v>
          </cell>
          <cell r="CJ97">
            <v>39.247814274602433</v>
          </cell>
          <cell r="CL97">
            <v>58.519240046181011</v>
          </cell>
          <cell r="CN97">
            <v>0.16490690175280032</v>
          </cell>
          <cell r="CO97" t="str">
            <v>PAR</v>
          </cell>
          <cell r="CP97">
            <v>505.37142577157857</v>
          </cell>
          <cell r="CR97">
            <v>200.14781427460244</v>
          </cell>
          <cell r="CT97">
            <v>705.51924004618104</v>
          </cell>
          <cell r="CV97">
            <v>12.03101267098357</v>
          </cell>
        </row>
        <row r="98">
          <cell r="B98" t="str">
            <v>DPO</v>
          </cell>
          <cell r="D98" t="str">
            <v>DOCTOR PRIVATE OFFICE RENT</v>
          </cell>
          <cell r="F98" t="str">
            <v>E3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DPO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N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DPO</v>
          </cell>
          <cell r="CH98">
            <v>0</v>
          </cell>
          <cell r="CJ98">
            <v>0</v>
          </cell>
          <cell r="CL98">
            <v>0</v>
          </cell>
          <cell r="CN98">
            <v>0</v>
          </cell>
          <cell r="CO98" t="str">
            <v>DPO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OOR</v>
          </cell>
          <cell r="D99" t="str">
            <v>OFFICE &amp; OTHER RENTALS</v>
          </cell>
          <cell r="F99" t="str">
            <v>E4</v>
          </cell>
          <cell r="H99">
            <v>0</v>
          </cell>
          <cell r="J99">
            <v>774411.71</v>
          </cell>
          <cell r="L99">
            <v>774411.71</v>
          </cell>
          <cell r="N99">
            <v>0</v>
          </cell>
          <cell r="O99" t="str">
            <v>OOR</v>
          </cell>
          <cell r="P99">
            <v>0</v>
          </cell>
          <cell r="R99">
            <v>774.4</v>
          </cell>
          <cell r="T99">
            <v>774.4</v>
          </cell>
          <cell r="AD99">
            <v>0</v>
          </cell>
          <cell r="AF99">
            <v>774.4</v>
          </cell>
          <cell r="AH99">
            <v>774.4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774.4</v>
          </cell>
          <cell r="BF99">
            <v>774.4</v>
          </cell>
          <cell r="BH99">
            <v>0</v>
          </cell>
          <cell r="BN99">
            <v>0</v>
          </cell>
          <cell r="BR99">
            <v>0</v>
          </cell>
          <cell r="BT99">
            <v>774.4</v>
          </cell>
          <cell r="BV99">
            <v>774.4</v>
          </cell>
          <cell r="BX99">
            <v>0</v>
          </cell>
          <cell r="CB99">
            <v>0</v>
          </cell>
          <cell r="CD99">
            <v>0</v>
          </cell>
          <cell r="CG99" t="str">
            <v>OOR</v>
          </cell>
          <cell r="CH99">
            <v>0</v>
          </cell>
          <cell r="CJ99">
            <v>1186.15104</v>
          </cell>
          <cell r="CL99">
            <v>1186.15104</v>
          </cell>
          <cell r="CN99">
            <v>0</v>
          </cell>
          <cell r="CO99" t="str">
            <v>OOR</v>
          </cell>
          <cell r="CP99">
            <v>0</v>
          </cell>
          <cell r="CR99">
            <v>1960.5510399999998</v>
          </cell>
          <cell r="CT99">
            <v>1960.5510399999998</v>
          </cell>
          <cell r="CV99">
            <v>0</v>
          </cell>
        </row>
        <row r="100">
          <cell r="B100" t="str">
            <v>REO</v>
          </cell>
          <cell r="D100" t="str">
            <v>RETAIL OPERATIONS</v>
          </cell>
          <cell r="F100" t="str">
            <v>E5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REO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N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4.122E-2</v>
          </cell>
          <cell r="CD100">
            <v>4.122E-2</v>
          </cell>
          <cell r="CG100" t="str">
            <v>REO</v>
          </cell>
          <cell r="CH100">
            <v>8.5637679637801902</v>
          </cell>
          <cell r="CJ100">
            <v>77.312426376411381</v>
          </cell>
          <cell r="CL100">
            <v>85.876194340191574</v>
          </cell>
          <cell r="CN100">
            <v>0.12234994295478692</v>
          </cell>
          <cell r="CO100" t="str">
            <v>REO</v>
          </cell>
          <cell r="CP100">
            <v>8.6049879637801894</v>
          </cell>
          <cell r="CR100">
            <v>77.312426376411381</v>
          </cell>
          <cell r="CT100">
            <v>85.91741434019157</v>
          </cell>
          <cell r="CV100">
            <v>0.12234994295478692</v>
          </cell>
        </row>
        <row r="101">
          <cell r="B101" t="str">
            <v>PTE</v>
          </cell>
          <cell r="D101" t="str">
            <v>PATIENT TELEPHONE</v>
          </cell>
          <cell r="F101" t="str">
            <v>E6</v>
          </cell>
          <cell r="H101">
            <v>68259.038287212446</v>
          </cell>
          <cell r="J101">
            <v>-270.57381615598882</v>
          </cell>
          <cell r="L101">
            <v>67988.464471056461</v>
          </cell>
          <cell r="N101">
            <v>1.4653774730376399</v>
          </cell>
          <cell r="O101" t="str">
            <v>PTE</v>
          </cell>
          <cell r="P101">
            <v>68.3</v>
          </cell>
          <cell r="R101">
            <v>-0.3</v>
          </cell>
          <cell r="T101">
            <v>68</v>
          </cell>
          <cell r="AD101">
            <v>68.3</v>
          </cell>
          <cell r="AF101">
            <v>-0.3</v>
          </cell>
          <cell r="AH101">
            <v>68</v>
          </cell>
          <cell r="AJ101">
            <v>1.4653774730376399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68.3</v>
          </cell>
          <cell r="BD101">
            <v>-0.3</v>
          </cell>
          <cell r="BF101">
            <v>68</v>
          </cell>
          <cell r="BH101">
            <v>1.4653774730376399</v>
          </cell>
          <cell r="BN101">
            <v>0</v>
          </cell>
          <cell r="BR101">
            <v>68.3</v>
          </cell>
          <cell r="BT101">
            <v>-0.3</v>
          </cell>
          <cell r="BV101">
            <v>68</v>
          </cell>
          <cell r="BX101">
            <v>1.4653774730376399</v>
          </cell>
          <cell r="CB101">
            <v>0.50116000000000005</v>
          </cell>
          <cell r="CD101">
            <v>0.50116000000000005</v>
          </cell>
          <cell r="CG101" t="str">
            <v>PTE</v>
          </cell>
          <cell r="CH101">
            <v>2.2315560482339452</v>
          </cell>
          <cell r="CJ101">
            <v>4.1927944603492264</v>
          </cell>
          <cell r="CL101">
            <v>6.4243505085831716</v>
          </cell>
          <cell r="CN101">
            <v>2.198945612038309E-2</v>
          </cell>
          <cell r="CO101" t="str">
            <v>PTE</v>
          </cell>
          <cell r="CP101">
            <v>71.032716048233937</v>
          </cell>
          <cell r="CR101">
            <v>3.8927944603492266</v>
          </cell>
          <cell r="CT101">
            <v>74.925510508583159</v>
          </cell>
          <cell r="CV101">
            <v>1.4873669291580229</v>
          </cell>
        </row>
        <row r="102">
          <cell r="B102" t="str">
            <v>CAF</v>
          </cell>
          <cell r="D102" t="str">
            <v>CAFETERIA</v>
          </cell>
          <cell r="F102" t="str">
            <v>E7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CAF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D102">
            <v>0</v>
          </cell>
          <cell r="CG102" t="str">
            <v>CAF</v>
          </cell>
          <cell r="CH102">
            <v>28.83793870258588</v>
          </cell>
          <cell r="CJ102">
            <v>260.3446312675411</v>
          </cell>
          <cell r="CL102">
            <v>289.18256997012696</v>
          </cell>
          <cell r="CN102">
            <v>0.41200557629746487</v>
          </cell>
          <cell r="CO102" t="str">
            <v>CAF</v>
          </cell>
          <cell r="CP102">
            <v>28.83793870258588</v>
          </cell>
          <cell r="CR102">
            <v>260.3446312675411</v>
          </cell>
          <cell r="CT102">
            <v>289.18256997012696</v>
          </cell>
          <cell r="CV102">
            <v>0.41200557629746487</v>
          </cell>
        </row>
        <row r="103">
          <cell r="B103" t="str">
            <v>DEB</v>
          </cell>
          <cell r="D103" t="str">
            <v>DAY CARE, REC AREAS, ECT.</v>
          </cell>
          <cell r="F103" t="str">
            <v>E8</v>
          </cell>
          <cell r="H103">
            <v>0</v>
          </cell>
          <cell r="J103">
            <v>-21914.23</v>
          </cell>
          <cell r="L103">
            <v>-21914.23</v>
          </cell>
          <cell r="N103">
            <v>0</v>
          </cell>
          <cell r="O103" t="str">
            <v>DEB</v>
          </cell>
          <cell r="P103">
            <v>0</v>
          </cell>
          <cell r="R103">
            <v>-21.9</v>
          </cell>
          <cell r="T103">
            <v>-21.9</v>
          </cell>
          <cell r="AD103">
            <v>0</v>
          </cell>
          <cell r="AF103">
            <v>-21.9</v>
          </cell>
          <cell r="AH103">
            <v>-21.9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-21.9</v>
          </cell>
          <cell r="BF103">
            <v>-21.9</v>
          </cell>
          <cell r="BH103">
            <v>0</v>
          </cell>
          <cell r="BN103">
            <v>0</v>
          </cell>
          <cell r="BR103">
            <v>0</v>
          </cell>
          <cell r="BT103">
            <v>-21.9</v>
          </cell>
          <cell r="BV103">
            <v>-21.9</v>
          </cell>
          <cell r="BX103">
            <v>0</v>
          </cell>
          <cell r="CD103">
            <v>0</v>
          </cell>
          <cell r="CG103" t="str">
            <v>DEB</v>
          </cell>
          <cell r="CH103">
            <v>18.874637682139213</v>
          </cell>
          <cell r="CJ103">
            <v>176.74932599240253</v>
          </cell>
          <cell r="CL103">
            <v>195.62396367454176</v>
          </cell>
          <cell r="CN103">
            <v>0.27247377462895339</v>
          </cell>
          <cell r="CO103" t="str">
            <v>DEB</v>
          </cell>
          <cell r="CP103">
            <v>18.874637682139213</v>
          </cell>
          <cell r="CR103">
            <v>154.84932599240253</v>
          </cell>
          <cell r="CT103">
            <v>173.72396367454175</v>
          </cell>
          <cell r="CV103">
            <v>0.27247377462895339</v>
          </cell>
        </row>
        <row r="104">
          <cell r="B104" t="str">
            <v>HOU</v>
          </cell>
          <cell r="D104" t="str">
            <v>HOUSING</v>
          </cell>
          <cell r="F104" t="str">
            <v>E9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HOU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HOU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HOU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REG</v>
          </cell>
          <cell r="D105" t="str">
            <v>RESEARCH</v>
          </cell>
          <cell r="F105" t="str">
            <v>F1</v>
          </cell>
          <cell r="H105">
            <v>565154.40333505149</v>
          </cell>
          <cell r="J105">
            <v>50186.729999999996</v>
          </cell>
          <cell r="L105">
            <v>615341.13333505148</v>
          </cell>
          <cell r="N105">
            <v>4.6439903846153845</v>
          </cell>
          <cell r="O105" t="str">
            <v>REG</v>
          </cell>
          <cell r="P105">
            <v>565.20000000000005</v>
          </cell>
          <cell r="R105">
            <v>50.2</v>
          </cell>
          <cell r="T105">
            <v>615.40000000000009</v>
          </cell>
          <cell r="AD105">
            <v>565.20000000000005</v>
          </cell>
          <cell r="AF105">
            <v>50.2</v>
          </cell>
          <cell r="AH105">
            <v>615.40000000000009</v>
          </cell>
          <cell r="AJ105">
            <v>4.6439903846153845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565.20000000000005</v>
          </cell>
          <cell r="BD105">
            <v>50.2</v>
          </cell>
          <cell r="BF105">
            <v>615.40000000000009</v>
          </cell>
          <cell r="BH105">
            <v>4.6439903846153845</v>
          </cell>
          <cell r="BJ105">
            <v>0</v>
          </cell>
          <cell r="BN105">
            <v>0</v>
          </cell>
          <cell r="BP105">
            <v>0</v>
          </cell>
          <cell r="BR105">
            <v>565.20000000000005</v>
          </cell>
          <cell r="BT105">
            <v>50.2</v>
          </cell>
          <cell r="BV105">
            <v>615.40000000000009</v>
          </cell>
          <cell r="BX105">
            <v>4.6439903846153845</v>
          </cell>
          <cell r="CB105">
            <v>1.6431100000000001</v>
          </cell>
          <cell r="CD105">
            <v>1.6431100000000001</v>
          </cell>
          <cell r="CG105" t="str">
            <v>REG</v>
          </cell>
          <cell r="CH105">
            <v>22.935869798338061</v>
          </cell>
          <cell r="CJ105">
            <v>39.228290726818564</v>
          </cell>
          <cell r="CL105">
            <v>62.164160525156625</v>
          </cell>
          <cell r="CN105">
            <v>0.23256895298668312</v>
          </cell>
          <cell r="CO105" t="str">
            <v>REG</v>
          </cell>
          <cell r="CP105">
            <v>589.77897979833813</v>
          </cell>
          <cell r="CR105">
            <v>89.428290726818574</v>
          </cell>
          <cell r="CT105">
            <v>679.20727052515667</v>
          </cell>
          <cell r="CV105">
            <v>4.8765593376020675</v>
          </cell>
        </row>
        <row r="106">
          <cell r="B106" t="str">
            <v>RNS</v>
          </cell>
          <cell r="D106" t="str">
            <v>NURSING EDUCATION</v>
          </cell>
          <cell r="F106" t="str">
            <v>F2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RNS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RNS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RNS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OHE</v>
          </cell>
          <cell r="D107" t="str">
            <v>OTHER HEALTH PROFESSION EDUC.</v>
          </cell>
          <cell r="F107" t="str">
            <v>F3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OHE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OHE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OHE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CHE</v>
          </cell>
          <cell r="D108" t="str">
            <v>COMMUNITY HEALTH EDUCATION</v>
          </cell>
          <cell r="F108" t="str">
            <v>F4</v>
          </cell>
          <cell r="H108">
            <v>941364.93419682421</v>
          </cell>
          <cell r="J108">
            <v>463924.52999999997</v>
          </cell>
          <cell r="L108">
            <v>1405289.4641968242</v>
          </cell>
          <cell r="N108">
            <v>10.088120192307693</v>
          </cell>
          <cell r="O108" t="str">
            <v>CHE</v>
          </cell>
          <cell r="P108">
            <v>941.4</v>
          </cell>
          <cell r="R108">
            <v>463.9</v>
          </cell>
          <cell r="T108">
            <v>1405.3</v>
          </cell>
          <cell r="AD108">
            <v>941.4</v>
          </cell>
          <cell r="AF108">
            <v>463.9</v>
          </cell>
          <cell r="AH108">
            <v>1405.3</v>
          </cell>
          <cell r="AJ108">
            <v>10.088120192307693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941.4</v>
          </cell>
          <cell r="BD108">
            <v>463.9</v>
          </cell>
          <cell r="BF108">
            <v>1405.3</v>
          </cell>
          <cell r="BH108">
            <v>10.088120192307693</v>
          </cell>
          <cell r="BN108">
            <v>0</v>
          </cell>
          <cell r="BR108">
            <v>941.4</v>
          </cell>
          <cell r="BT108">
            <v>463.9</v>
          </cell>
          <cell r="BV108">
            <v>1405.3</v>
          </cell>
          <cell r="BX108">
            <v>10.088120192307693</v>
          </cell>
          <cell r="CB108">
            <v>3.6087400000000001</v>
          </cell>
          <cell r="CD108">
            <v>3.6087400000000001</v>
          </cell>
          <cell r="CG108" t="str">
            <v>CHE</v>
          </cell>
          <cell r="CH108">
            <v>57.345523873291206</v>
          </cell>
          <cell r="CJ108">
            <v>96.514096895960208</v>
          </cell>
          <cell r="CL108">
            <v>153.85962076925142</v>
          </cell>
          <cell r="CN108">
            <v>0.62217593702762719</v>
          </cell>
          <cell r="CO108" t="str">
            <v>CHE</v>
          </cell>
          <cell r="CP108">
            <v>1002.3542638732912</v>
          </cell>
          <cell r="CR108">
            <v>560.41409689596014</v>
          </cell>
          <cell r="CT108">
            <v>1562.7683607692513</v>
          </cell>
          <cell r="CV108">
            <v>10.710296129335321</v>
          </cell>
        </row>
        <row r="109">
          <cell r="B109" t="str">
            <v>FB1</v>
          </cell>
          <cell r="D109" t="str">
            <v>FRINGE BENEFITS</v>
          </cell>
          <cell r="F109" t="str">
            <v>FB1</v>
          </cell>
          <cell r="H109" t="str">
            <v>XXXXXXXXX</v>
          </cell>
          <cell r="J109" t="str">
            <v>XXXXXXXXX</v>
          </cell>
          <cell r="L109">
            <v>0</v>
          </cell>
          <cell r="N109" t="str">
            <v>XXXXXXXXX</v>
          </cell>
          <cell r="O109" t="str">
            <v>FB1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FB1</v>
          </cell>
          <cell r="CL109">
            <v>0</v>
          </cell>
          <cell r="CO109" t="str">
            <v>FB1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MSV</v>
          </cell>
          <cell r="D110" t="str">
            <v>MEDICAL SERVICES</v>
          </cell>
          <cell r="F110" t="str">
            <v>MS1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MSV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MSV</v>
          </cell>
          <cell r="CL110">
            <v>0</v>
          </cell>
          <cell r="CO110" t="str">
            <v>MSV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P1</v>
          </cell>
          <cell r="D111" t="str">
            <v>HOSPITAL BASED PHYSICIANS</v>
          </cell>
          <cell r="F111" t="str">
            <v>P01</v>
          </cell>
          <cell r="H111">
            <v>5359432</v>
          </cell>
          <cell r="J111" t="str">
            <v>XXXXXXXXX</v>
          </cell>
          <cell r="L111">
            <v>5359432</v>
          </cell>
          <cell r="N111">
            <v>22.271359199323697</v>
          </cell>
          <cell r="O111" t="str">
            <v>P1</v>
          </cell>
          <cell r="P111">
            <v>5359.4</v>
          </cell>
          <cell r="R111">
            <v>0</v>
          </cell>
          <cell r="T111">
            <v>5359.4</v>
          </cell>
          <cell r="AD111">
            <v>5359.4</v>
          </cell>
          <cell r="AF111">
            <v>0</v>
          </cell>
          <cell r="AH111">
            <v>5359.4</v>
          </cell>
          <cell r="AJ111">
            <v>22.271359199323697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5359.4</v>
          </cell>
          <cell r="BD111">
            <v>0</v>
          </cell>
          <cell r="BF111">
            <v>5359.4</v>
          </cell>
          <cell r="BH111">
            <v>22.271359199323697</v>
          </cell>
          <cell r="BJ111">
            <v>-5359.4315237484625</v>
          </cell>
          <cell r="BN111">
            <v>-5359.4315237484625</v>
          </cell>
          <cell r="BP111">
            <v>-22.271359199323697</v>
          </cell>
          <cell r="BR111">
            <v>-3.1523748462859658E-2</v>
          </cell>
          <cell r="BT111">
            <v>0</v>
          </cell>
          <cell r="BV111">
            <v>-3.1523748462859658E-2</v>
          </cell>
          <cell r="BX111">
            <v>0</v>
          </cell>
          <cell r="CD111">
            <v>0</v>
          </cell>
          <cell r="CG111" t="str">
            <v>P1</v>
          </cell>
          <cell r="CL111">
            <v>0</v>
          </cell>
          <cell r="CO111" t="str">
            <v>P1</v>
          </cell>
          <cell r="CP111">
            <v>-3.1523748462859658E-2</v>
          </cell>
          <cell r="CR111">
            <v>0</v>
          </cell>
          <cell r="CT111">
            <v>-3.1523748462859658E-2</v>
          </cell>
          <cell r="CV111">
            <v>0</v>
          </cell>
        </row>
        <row r="112">
          <cell r="B112" t="str">
            <v>P2</v>
          </cell>
          <cell r="D112" t="str">
            <v>PHYSICIAN PART B SERVICES</v>
          </cell>
          <cell r="F112" t="str">
            <v>P02</v>
          </cell>
          <cell r="H112" t="str">
            <v>XXXXXXXXX</v>
          </cell>
          <cell r="J112" t="str">
            <v>XXXXXXXXX</v>
          </cell>
          <cell r="L112">
            <v>0</v>
          </cell>
          <cell r="N112" t="str">
            <v>XXXXXXXXX</v>
          </cell>
          <cell r="O112" t="str">
            <v>P2</v>
          </cell>
          <cell r="P112">
            <v>0</v>
          </cell>
          <cell r="R112">
            <v>0</v>
          </cell>
          <cell r="T112">
            <v>0</v>
          </cell>
          <cell r="X112">
            <v>0</v>
          </cell>
          <cell r="Z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P2</v>
          </cell>
          <cell r="CL112">
            <v>0</v>
          </cell>
          <cell r="CO112" t="str">
            <v>P2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P3</v>
          </cell>
          <cell r="D113" t="str">
            <v>PHYSICIAN SUPPORT SERVICES</v>
          </cell>
          <cell r="F113" t="str">
            <v>P03</v>
          </cell>
          <cell r="H113">
            <v>862591</v>
          </cell>
          <cell r="J113" t="str">
            <v>XXXXXXXXX</v>
          </cell>
          <cell r="L113">
            <v>862591</v>
          </cell>
          <cell r="N113">
            <v>4.7074519230769241</v>
          </cell>
          <cell r="O113" t="str">
            <v>P3</v>
          </cell>
          <cell r="P113">
            <v>862.6</v>
          </cell>
          <cell r="R113">
            <v>0</v>
          </cell>
          <cell r="T113">
            <v>862.6</v>
          </cell>
          <cell r="AD113">
            <v>862.6</v>
          </cell>
          <cell r="AF113">
            <v>0</v>
          </cell>
          <cell r="AH113">
            <v>862.6</v>
          </cell>
          <cell r="AJ113">
            <v>4.7074519230769241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862.6</v>
          </cell>
          <cell r="BD113">
            <v>0</v>
          </cell>
          <cell r="BF113">
            <v>862.6</v>
          </cell>
          <cell r="BH113">
            <v>4.7074519230769241</v>
          </cell>
          <cell r="BN113">
            <v>0</v>
          </cell>
          <cell r="BR113">
            <v>862.6</v>
          </cell>
          <cell r="BT113">
            <v>0</v>
          </cell>
          <cell r="BV113">
            <v>862.6</v>
          </cell>
          <cell r="BX113">
            <v>4.7074519230769241</v>
          </cell>
          <cell r="CB113">
            <v>1.5861299999999998</v>
          </cell>
          <cell r="CD113">
            <v>1.5861299999999998</v>
          </cell>
          <cell r="CG113" t="str">
            <v>P3</v>
          </cell>
          <cell r="CL113">
            <v>0</v>
          </cell>
          <cell r="CO113" t="str">
            <v>P3</v>
          </cell>
          <cell r="CP113">
            <v>864.18613000000005</v>
          </cell>
          <cell r="CR113">
            <v>0</v>
          </cell>
          <cell r="CT113">
            <v>864.18613000000005</v>
          </cell>
          <cell r="CV113">
            <v>4.7074519230769241</v>
          </cell>
        </row>
        <row r="114">
          <cell r="B114" t="str">
            <v>P4</v>
          </cell>
          <cell r="D114" t="str">
            <v>RESIDENT, INTERN SERVICES</v>
          </cell>
          <cell r="F114" t="str">
            <v>P04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P4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P4</v>
          </cell>
          <cell r="CL114">
            <v>0</v>
          </cell>
          <cell r="CO114" t="str">
            <v>P4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P5</v>
          </cell>
          <cell r="D115" t="str">
            <v>RESIDENT, INTERN INELIGIBLE</v>
          </cell>
          <cell r="F115" t="str">
            <v>P05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P5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P5</v>
          </cell>
          <cell r="CL115">
            <v>0</v>
          </cell>
          <cell r="CO115" t="str">
            <v>P4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MAL</v>
          </cell>
          <cell r="D116" t="str">
            <v>MALPRACTICE</v>
          </cell>
          <cell r="F116" t="str">
            <v>UAMAL</v>
          </cell>
          <cell r="H116">
            <v>0</v>
          </cell>
          <cell r="J116">
            <v>5057377.09</v>
          </cell>
          <cell r="L116">
            <v>5057377.09</v>
          </cell>
          <cell r="N116">
            <v>0</v>
          </cell>
          <cell r="O116" t="str">
            <v>MAL</v>
          </cell>
          <cell r="P116">
            <v>0</v>
          </cell>
          <cell r="R116">
            <v>5057.3999999999996</v>
          </cell>
          <cell r="T116">
            <v>5057.3999999999996</v>
          </cell>
          <cell r="AD116">
            <v>0</v>
          </cell>
          <cell r="AF116">
            <v>5057.3999999999996</v>
          </cell>
          <cell r="AH116">
            <v>5057.3999999999996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5057.3999999999996</v>
          </cell>
          <cell r="BF116">
            <v>5057.3999999999996</v>
          </cell>
          <cell r="BH116">
            <v>0</v>
          </cell>
          <cell r="BN116">
            <v>0</v>
          </cell>
          <cell r="BR116">
            <v>0</v>
          </cell>
          <cell r="BT116">
            <v>5057.3999999999996</v>
          </cell>
          <cell r="BV116">
            <v>5057.3999999999996</v>
          </cell>
          <cell r="BX116">
            <v>0</v>
          </cell>
          <cell r="CD116">
            <v>0</v>
          </cell>
          <cell r="CG116" t="str">
            <v>MAL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MAL</v>
          </cell>
          <cell r="CP116">
            <v>0</v>
          </cell>
          <cell r="CR116">
            <v>5057.3999999999996</v>
          </cell>
          <cell r="CT116">
            <v>5057.3999999999996</v>
          </cell>
          <cell r="CV116">
            <v>0</v>
          </cell>
        </row>
        <row r="117">
          <cell r="B117" t="str">
            <v>OIN</v>
          </cell>
          <cell r="D117" t="str">
            <v>OTHER INSURANCE</v>
          </cell>
          <cell r="F117" t="str">
            <v>UAOIN</v>
          </cell>
          <cell r="H117">
            <v>0</v>
          </cell>
          <cell r="J117">
            <v>-774575.62</v>
          </cell>
          <cell r="L117">
            <v>-774575.62</v>
          </cell>
          <cell r="N117">
            <v>0</v>
          </cell>
          <cell r="O117" t="str">
            <v>OIN</v>
          </cell>
          <cell r="P117">
            <v>0</v>
          </cell>
          <cell r="R117">
            <v>-774.6</v>
          </cell>
          <cell r="T117">
            <v>-774.6</v>
          </cell>
          <cell r="AD117">
            <v>0</v>
          </cell>
          <cell r="AF117">
            <v>-774.6</v>
          </cell>
          <cell r="AH117">
            <v>-774.6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-774.6</v>
          </cell>
          <cell r="BF117">
            <v>-774.6</v>
          </cell>
          <cell r="BH117">
            <v>0</v>
          </cell>
          <cell r="BN117">
            <v>0</v>
          </cell>
          <cell r="BR117">
            <v>0</v>
          </cell>
          <cell r="BT117">
            <v>-774.6</v>
          </cell>
          <cell r="BV117">
            <v>-774.6</v>
          </cell>
          <cell r="BX117">
            <v>0</v>
          </cell>
          <cell r="CD117">
            <v>0</v>
          </cell>
          <cell r="CG117" t="str">
            <v>OIN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OIN</v>
          </cell>
          <cell r="CP117">
            <v>0</v>
          </cell>
          <cell r="CR117">
            <v>-774.6</v>
          </cell>
          <cell r="CT117">
            <v>-774.6</v>
          </cell>
          <cell r="CV117">
            <v>0</v>
          </cell>
        </row>
        <row r="118">
          <cell r="B118" t="str">
            <v>MCR</v>
          </cell>
          <cell r="D118" t="str">
            <v>MEDICAL CARE REVIEW</v>
          </cell>
          <cell r="F118" t="str">
            <v>UAMCR</v>
          </cell>
          <cell r="H118">
            <v>790885.32518091425</v>
          </cell>
          <cell r="J118">
            <v>666427.30764347233</v>
          </cell>
          <cell r="L118">
            <v>1457312.6328243865</v>
          </cell>
          <cell r="N118">
            <v>6.8294471153846148</v>
          </cell>
          <cell r="O118" t="str">
            <v>MCR</v>
          </cell>
          <cell r="P118">
            <v>790.9</v>
          </cell>
          <cell r="R118">
            <v>666.4</v>
          </cell>
          <cell r="T118">
            <v>1457.3</v>
          </cell>
          <cell r="AD118">
            <v>790.9</v>
          </cell>
          <cell r="AF118">
            <v>666.4</v>
          </cell>
          <cell r="AH118">
            <v>1457.3</v>
          </cell>
          <cell r="AJ118">
            <v>6.8294471153846148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790.9</v>
          </cell>
          <cell r="BD118">
            <v>666.4</v>
          </cell>
          <cell r="BF118">
            <v>1457.3</v>
          </cell>
          <cell r="BH118">
            <v>6.8294471153846148</v>
          </cell>
          <cell r="BJ118">
            <v>747.69771409713201</v>
          </cell>
          <cell r="BN118">
            <v>747.69771409713201</v>
          </cell>
          <cell r="BP118">
            <v>0</v>
          </cell>
          <cell r="BR118">
            <v>1538.597714097132</v>
          </cell>
          <cell r="BT118">
            <v>666.4</v>
          </cell>
          <cell r="BV118">
            <v>2204.9977140971318</v>
          </cell>
          <cell r="BX118">
            <v>6.8294471153846148</v>
          </cell>
          <cell r="CD118">
            <v>0</v>
          </cell>
          <cell r="CG118" t="str">
            <v>MCR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MCR</v>
          </cell>
          <cell r="CP118">
            <v>1538.597714097132</v>
          </cell>
          <cell r="CR118">
            <v>666.4</v>
          </cell>
          <cell r="CT118">
            <v>2204.9977140971318</v>
          </cell>
          <cell r="CV118">
            <v>6.8294471153846148</v>
          </cell>
        </row>
        <row r="119">
          <cell r="B119" t="str">
            <v>DEP</v>
          </cell>
          <cell r="D119" t="str">
            <v>DEPRECIATION</v>
          </cell>
          <cell r="F119" t="str">
            <v>UADEP</v>
          </cell>
          <cell r="H119">
            <v>0</v>
          </cell>
          <cell r="J119">
            <v>16047228.189999999</v>
          </cell>
          <cell r="L119">
            <v>16047228.189999999</v>
          </cell>
          <cell r="N119">
            <v>0</v>
          </cell>
          <cell r="O119" t="str">
            <v>DEP</v>
          </cell>
          <cell r="P119">
            <v>0</v>
          </cell>
          <cell r="R119">
            <v>16047.2</v>
          </cell>
          <cell r="T119">
            <v>16047.2</v>
          </cell>
          <cell r="AD119">
            <v>0</v>
          </cell>
          <cell r="AF119">
            <v>16047.2</v>
          </cell>
          <cell r="AH119">
            <v>16047.2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16047.2</v>
          </cell>
          <cell r="BF119">
            <v>16047.2</v>
          </cell>
          <cell r="BH119">
            <v>0</v>
          </cell>
          <cell r="BN119">
            <v>0</v>
          </cell>
          <cell r="BR119">
            <v>0</v>
          </cell>
          <cell r="BT119">
            <v>16047.2</v>
          </cell>
          <cell r="BV119">
            <v>16047.2</v>
          </cell>
          <cell r="BX119">
            <v>0</v>
          </cell>
          <cell r="CD119">
            <v>0</v>
          </cell>
          <cell r="CG119" t="str">
            <v>DEP</v>
          </cell>
          <cell r="CH119">
            <v>0</v>
          </cell>
          <cell r="CJ119">
            <v>-530.98171627943907</v>
          </cell>
          <cell r="CL119">
            <v>-530.98171627943907</v>
          </cell>
          <cell r="CN119">
            <v>0</v>
          </cell>
          <cell r="CO119" t="str">
            <v>DEP</v>
          </cell>
          <cell r="CP119">
            <v>0</v>
          </cell>
          <cell r="CR119">
            <v>15516.218283720562</v>
          </cell>
          <cell r="CT119">
            <v>15516.218283720562</v>
          </cell>
          <cell r="CV119">
            <v>0</v>
          </cell>
        </row>
        <row r="120">
          <cell r="B120" t="str">
            <v>LEA</v>
          </cell>
          <cell r="D120" t="str">
            <v>LEASES &amp; RENTALS</v>
          </cell>
          <cell r="F120" t="str">
            <v>UALEASE</v>
          </cell>
          <cell r="H120">
            <v>0</v>
          </cell>
          <cell r="J120">
            <v>2472824.7399999998</v>
          </cell>
          <cell r="L120">
            <v>2472824.7399999998</v>
          </cell>
          <cell r="N120">
            <v>0</v>
          </cell>
          <cell r="O120" t="str">
            <v>LEA</v>
          </cell>
          <cell r="P120">
            <v>0</v>
          </cell>
          <cell r="R120">
            <v>2472.8000000000002</v>
          </cell>
          <cell r="T120">
            <v>2472.8000000000002</v>
          </cell>
          <cell r="AD120">
            <v>0</v>
          </cell>
          <cell r="AF120">
            <v>2472.8000000000002</v>
          </cell>
          <cell r="AH120">
            <v>2472.8000000000002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2472.8000000000002</v>
          </cell>
          <cell r="BF120">
            <v>2472.8000000000002</v>
          </cell>
          <cell r="BH120">
            <v>0</v>
          </cell>
          <cell r="BN120">
            <v>0</v>
          </cell>
          <cell r="BR120">
            <v>0</v>
          </cell>
          <cell r="BT120">
            <v>2472.8000000000002</v>
          </cell>
          <cell r="BV120">
            <v>2472.8000000000002</v>
          </cell>
          <cell r="BX120">
            <v>0</v>
          </cell>
          <cell r="CD120">
            <v>0</v>
          </cell>
          <cell r="CG120" t="str">
            <v>LEA</v>
          </cell>
          <cell r="CH120">
            <v>0</v>
          </cell>
          <cell r="CJ120">
            <v>-950.61315999999999</v>
          </cell>
          <cell r="CL120">
            <v>-950.61315999999999</v>
          </cell>
          <cell r="CN120">
            <v>0</v>
          </cell>
          <cell r="CO120" t="str">
            <v>LEA</v>
          </cell>
          <cell r="CP120">
            <v>0</v>
          </cell>
          <cell r="CR120">
            <v>1522.1868400000003</v>
          </cell>
          <cell r="CT120">
            <v>1522.1868400000003</v>
          </cell>
          <cell r="CV120">
            <v>0</v>
          </cell>
        </row>
        <row r="121">
          <cell r="B121" t="str">
            <v>LIC</v>
          </cell>
          <cell r="D121" t="str">
            <v>LICENSE &amp; TAXES</v>
          </cell>
          <cell r="F121" t="str">
            <v>UALIC</v>
          </cell>
          <cell r="H121">
            <v>0</v>
          </cell>
          <cell r="J121">
            <v>522995.77999999997</v>
          </cell>
          <cell r="L121">
            <v>522995.77999999997</v>
          </cell>
          <cell r="M121" t="str">
            <v>Allocate</v>
          </cell>
          <cell r="N121">
            <v>0</v>
          </cell>
          <cell r="O121" t="str">
            <v>LIC</v>
          </cell>
          <cell r="P121">
            <v>0</v>
          </cell>
          <cell r="R121">
            <v>523</v>
          </cell>
          <cell r="T121">
            <v>523</v>
          </cell>
          <cell r="AD121">
            <v>0</v>
          </cell>
          <cell r="AF121">
            <v>523</v>
          </cell>
          <cell r="AH121">
            <v>523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523</v>
          </cell>
          <cell r="BF121">
            <v>523</v>
          </cell>
          <cell r="BH121">
            <v>0</v>
          </cell>
          <cell r="BN121">
            <v>0</v>
          </cell>
          <cell r="BR121">
            <v>0</v>
          </cell>
          <cell r="BT121">
            <v>523</v>
          </cell>
          <cell r="BV121">
            <v>523</v>
          </cell>
          <cell r="BX121">
            <v>0</v>
          </cell>
          <cell r="CD121">
            <v>0</v>
          </cell>
          <cell r="CG121" t="str">
            <v>LIC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LIC</v>
          </cell>
          <cell r="CP121">
            <v>0</v>
          </cell>
          <cell r="CR121">
            <v>523</v>
          </cell>
          <cell r="CT121">
            <v>523</v>
          </cell>
          <cell r="CV121">
            <v>0</v>
          </cell>
        </row>
        <row r="122">
          <cell r="B122" t="str">
            <v>IST</v>
          </cell>
          <cell r="D122" t="str">
            <v>INTEREST SHORT TERM</v>
          </cell>
          <cell r="F122" t="str">
            <v>UAIST</v>
          </cell>
          <cell r="H122">
            <v>0</v>
          </cell>
          <cell r="J122">
            <v>0</v>
          </cell>
          <cell r="L122">
            <v>0</v>
          </cell>
          <cell r="M122" t="str">
            <v>Loss as</v>
          </cell>
          <cell r="N122">
            <v>0</v>
          </cell>
          <cell r="O122" t="str">
            <v>IST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IST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IST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ILT</v>
          </cell>
          <cell r="D123" t="str">
            <v>INTEREST LONG TERM</v>
          </cell>
          <cell r="F123" t="str">
            <v>UAILT</v>
          </cell>
          <cell r="H123">
            <v>0</v>
          </cell>
          <cell r="J123">
            <v>6846966.79</v>
          </cell>
          <cell r="L123">
            <v>6846966.79</v>
          </cell>
          <cell r="M123" t="str">
            <v>Fringe?</v>
          </cell>
          <cell r="N123">
            <v>0</v>
          </cell>
          <cell r="O123" t="str">
            <v>ILT</v>
          </cell>
          <cell r="P123">
            <v>0</v>
          </cell>
          <cell r="R123">
            <v>6847</v>
          </cell>
          <cell r="T123">
            <v>6847</v>
          </cell>
          <cell r="AD123">
            <v>0</v>
          </cell>
          <cell r="AF123">
            <v>6847</v>
          </cell>
          <cell r="AH123">
            <v>6847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6847</v>
          </cell>
          <cell r="BF123">
            <v>6847</v>
          </cell>
          <cell r="BH123">
            <v>0</v>
          </cell>
          <cell r="BN123">
            <v>0</v>
          </cell>
          <cell r="BR123">
            <v>0</v>
          </cell>
          <cell r="BT123">
            <v>6847</v>
          </cell>
          <cell r="BV123">
            <v>6847</v>
          </cell>
          <cell r="BX123">
            <v>0</v>
          </cell>
          <cell r="CD123">
            <v>0</v>
          </cell>
          <cell r="CG123" t="str">
            <v>ILT</v>
          </cell>
          <cell r="CH123">
            <v>0</v>
          </cell>
          <cell r="CJ123">
            <v>-451.33508</v>
          </cell>
          <cell r="CL123">
            <v>-451.33508</v>
          </cell>
          <cell r="CN123">
            <v>0</v>
          </cell>
          <cell r="CO123" t="str">
            <v>ILT</v>
          </cell>
          <cell r="CP123">
            <v>0</v>
          </cell>
          <cell r="CR123">
            <v>6395.6649200000002</v>
          </cell>
          <cell r="CT123">
            <v>6395.6649200000002</v>
          </cell>
          <cell r="CV123">
            <v>0</v>
          </cell>
        </row>
        <row r="124">
          <cell r="B124" t="str">
            <v>FSC1</v>
          </cell>
          <cell r="D124" t="str">
            <v>FREE STANDING CLINIC SERVICES</v>
          </cell>
          <cell r="F124" t="str">
            <v>UR1</v>
          </cell>
          <cell r="H124">
            <v>0</v>
          </cell>
          <cell r="J124">
            <v>0</v>
          </cell>
          <cell r="L124">
            <v>0</v>
          </cell>
          <cell r="M124">
            <v>1</v>
          </cell>
          <cell r="N124">
            <v>0</v>
          </cell>
          <cell r="O124" t="str">
            <v>FSC1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FSC1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FSC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HHC</v>
          </cell>
          <cell r="D125" t="str">
            <v>HOME HEALTH CARE</v>
          </cell>
          <cell r="F125" t="str">
            <v>UR2</v>
          </cell>
          <cell r="H125">
            <v>0</v>
          </cell>
          <cell r="J125">
            <v>0</v>
          </cell>
          <cell r="L125">
            <v>0</v>
          </cell>
          <cell r="M125">
            <v>1</v>
          </cell>
          <cell r="N125">
            <v>0</v>
          </cell>
          <cell r="O125" t="str">
            <v>HHC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HHC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HHC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ORD</v>
          </cell>
          <cell r="D126" t="str">
            <v>OUTPATIENT RENAL DIALYSIS</v>
          </cell>
          <cell r="F126" t="str">
            <v>UR3</v>
          </cell>
          <cell r="H126">
            <v>0</v>
          </cell>
          <cell r="J126">
            <v>0</v>
          </cell>
          <cell r="L126">
            <v>0</v>
          </cell>
          <cell r="M126">
            <v>1</v>
          </cell>
          <cell r="N126">
            <v>0</v>
          </cell>
          <cell r="O126" t="str">
            <v>ORD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ORD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ORD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ECF1</v>
          </cell>
          <cell r="D127" t="str">
            <v>SKILLED NURSING CARE</v>
          </cell>
          <cell r="F127" t="str">
            <v>UR4</v>
          </cell>
          <cell r="H127">
            <v>0</v>
          </cell>
          <cell r="J127">
            <v>0</v>
          </cell>
          <cell r="L127">
            <v>0</v>
          </cell>
          <cell r="M127">
            <v>1</v>
          </cell>
          <cell r="N127">
            <v>0</v>
          </cell>
          <cell r="O127" t="str">
            <v>ECF1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ECF1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ECF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ULB</v>
          </cell>
          <cell r="D128" t="str">
            <v>LAB NON-PATIENT</v>
          </cell>
          <cell r="F128" t="str">
            <v>UR5</v>
          </cell>
          <cell r="H128">
            <v>1831216.7467120574</v>
          </cell>
          <cell r="J128">
            <v>1222160.8968007369</v>
          </cell>
          <cell r="L128">
            <v>3053377.6435127943</v>
          </cell>
          <cell r="M128">
            <v>1</v>
          </cell>
          <cell r="N128">
            <v>26.711519786631506</v>
          </cell>
          <cell r="O128" t="str">
            <v>ULB</v>
          </cell>
          <cell r="P128">
            <v>1831.2</v>
          </cell>
          <cell r="R128">
            <v>1222.2</v>
          </cell>
          <cell r="T128">
            <v>3053.4</v>
          </cell>
          <cell r="AD128">
            <v>1831.2</v>
          </cell>
          <cell r="AF128">
            <v>1222.2</v>
          </cell>
          <cell r="AH128">
            <v>3053.4</v>
          </cell>
          <cell r="AJ128">
            <v>26.711519786631506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1831.2</v>
          </cell>
          <cell r="BD128">
            <v>1222.2</v>
          </cell>
          <cell r="BF128">
            <v>3053.4</v>
          </cell>
          <cell r="BH128">
            <v>26.711519786631506</v>
          </cell>
          <cell r="BN128">
            <v>0</v>
          </cell>
          <cell r="BR128">
            <v>1831.2</v>
          </cell>
          <cell r="BT128">
            <v>1222.2</v>
          </cell>
          <cell r="BV128">
            <v>3053.4</v>
          </cell>
          <cell r="BX128">
            <v>26.711519786631506</v>
          </cell>
          <cell r="CB128">
            <v>9.4741199999999992</v>
          </cell>
          <cell r="CD128">
            <v>9.4741199999999992</v>
          </cell>
          <cell r="CG128" t="str">
            <v>ULB</v>
          </cell>
          <cell r="CH128">
            <v>127.59747522615247</v>
          </cell>
          <cell r="CJ128">
            <v>304.04719324633828</v>
          </cell>
          <cell r="CL128">
            <v>431.64466847249076</v>
          </cell>
          <cell r="CN128">
            <v>1.4064835934924826</v>
          </cell>
          <cell r="CO128" t="str">
            <v>ULB</v>
          </cell>
          <cell r="CP128">
            <v>1968.2715952261526</v>
          </cell>
          <cell r="CR128">
            <v>1526.2471932463384</v>
          </cell>
          <cell r="CT128">
            <v>3494.518788472491</v>
          </cell>
          <cell r="CV128">
            <v>28.118003380123987</v>
          </cell>
        </row>
        <row r="129">
          <cell r="B129" t="str">
            <v>UPB</v>
          </cell>
          <cell r="D129" t="str">
            <v>PHYSICIANS PART B SERVICES</v>
          </cell>
          <cell r="F129" t="str">
            <v>UR6</v>
          </cell>
          <cell r="H129">
            <v>9919464.8282712158</v>
          </cell>
          <cell r="J129">
            <v>7375505.9999999991</v>
          </cell>
          <cell r="L129">
            <v>17294970.828271214</v>
          </cell>
          <cell r="M129">
            <v>1</v>
          </cell>
          <cell r="N129">
            <v>33.615231201623502</v>
          </cell>
          <cell r="O129" t="str">
            <v>UPB</v>
          </cell>
          <cell r="P129">
            <v>9919.5</v>
          </cell>
          <cell r="R129">
            <v>7375.5</v>
          </cell>
          <cell r="T129">
            <v>17295</v>
          </cell>
          <cell r="X129">
            <v>0</v>
          </cell>
          <cell r="Z129">
            <v>0</v>
          </cell>
          <cell r="AD129">
            <v>9919.5</v>
          </cell>
          <cell r="AF129">
            <v>7375.5</v>
          </cell>
          <cell r="AH129">
            <v>17295</v>
          </cell>
          <cell r="AJ129">
            <v>33.615231201623502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9919.5</v>
          </cell>
          <cell r="BD129">
            <v>7375.5</v>
          </cell>
          <cell r="BF129">
            <v>17295</v>
          </cell>
          <cell r="BH129">
            <v>33.615231201623502</v>
          </cell>
          <cell r="BN129">
            <v>0</v>
          </cell>
          <cell r="BR129">
            <v>9919.5</v>
          </cell>
          <cell r="BT129">
            <v>7375.5</v>
          </cell>
          <cell r="BV129">
            <v>17295</v>
          </cell>
          <cell r="BX129">
            <v>33.615231201623502</v>
          </cell>
          <cell r="CB129">
            <v>12.915139999999999</v>
          </cell>
          <cell r="CD129">
            <v>12.915139999999999</v>
          </cell>
          <cell r="CG129" t="str">
            <v>UPB</v>
          </cell>
          <cell r="CH129">
            <v>528.25780421869615</v>
          </cell>
          <cell r="CJ129">
            <v>1251.3219722892391</v>
          </cell>
          <cell r="CL129">
            <v>1779.5797765079351</v>
          </cell>
          <cell r="CN129">
            <v>4.7152994450136632</v>
          </cell>
          <cell r="CO129" t="str">
            <v>UPB</v>
          </cell>
          <cell r="CP129">
            <v>10460.672944218695</v>
          </cell>
          <cell r="CR129">
            <v>8626.8219722892391</v>
          </cell>
          <cell r="CT129">
            <v>19087.494916507934</v>
          </cell>
          <cell r="CV129">
            <v>38.330530646637165</v>
          </cell>
        </row>
        <row r="130">
          <cell r="B130" t="str">
            <v>CNA</v>
          </cell>
          <cell r="D130" t="str">
            <v>CERTIFIED NURSE ANESTHETIST</v>
          </cell>
          <cell r="F130" t="str">
            <v>UR7</v>
          </cell>
          <cell r="H130">
            <v>0</v>
          </cell>
          <cell r="J130">
            <v>0</v>
          </cell>
          <cell r="L130">
            <v>0</v>
          </cell>
          <cell r="M130">
            <v>1</v>
          </cell>
          <cell r="N130">
            <v>0</v>
          </cell>
          <cell r="O130" t="str">
            <v>CNA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CNA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UPB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PSS</v>
          </cell>
          <cell r="D131" t="str">
            <v>PHYSICIAN SUPPORT SERVICES</v>
          </cell>
          <cell r="F131" t="str">
            <v>UR8</v>
          </cell>
          <cell r="H131">
            <v>102793.8978333008</v>
          </cell>
          <cell r="J131">
            <v>0</v>
          </cell>
          <cell r="L131">
            <v>102793.8978333008</v>
          </cell>
          <cell r="M131">
            <v>1</v>
          </cell>
          <cell r="N131">
            <v>0.86612499999999992</v>
          </cell>
          <cell r="O131" t="str">
            <v>PSS</v>
          </cell>
          <cell r="P131">
            <v>102.8</v>
          </cell>
          <cell r="R131">
            <v>0</v>
          </cell>
          <cell r="T131">
            <v>102.8</v>
          </cell>
          <cell r="AD131">
            <v>102.8</v>
          </cell>
          <cell r="AF131">
            <v>0</v>
          </cell>
          <cell r="AH131">
            <v>102.8</v>
          </cell>
          <cell r="AJ131">
            <v>0.86612499999999992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102.8</v>
          </cell>
          <cell r="BD131">
            <v>0</v>
          </cell>
          <cell r="BF131">
            <v>102.8</v>
          </cell>
          <cell r="BH131">
            <v>0.86612499999999992</v>
          </cell>
          <cell r="BN131">
            <v>0</v>
          </cell>
          <cell r="BR131">
            <v>102.8</v>
          </cell>
          <cell r="BT131">
            <v>0</v>
          </cell>
          <cell r="BV131">
            <v>102.8</v>
          </cell>
          <cell r="BX131">
            <v>0.86612499999999992</v>
          </cell>
          <cell r="CB131">
            <v>0.29182999999999998</v>
          </cell>
          <cell r="CD131">
            <v>0.29182999999999998</v>
          </cell>
          <cell r="CG131" t="str">
            <v>PSS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UPB</v>
          </cell>
          <cell r="CP131">
            <v>103.09183</v>
          </cell>
          <cell r="CR131">
            <v>0</v>
          </cell>
          <cell r="CT131">
            <v>103.09183</v>
          </cell>
          <cell r="CV131">
            <v>0.86612499999999992</v>
          </cell>
        </row>
        <row r="132">
          <cell r="B132" t="str">
            <v>TBA2</v>
          </cell>
          <cell r="D132" t="str">
            <v>Lactation Center Program</v>
          </cell>
          <cell r="F132" t="str">
            <v>UR9</v>
          </cell>
          <cell r="H132">
            <v>158163.01300325175</v>
          </cell>
          <cell r="J132">
            <v>304.64999999999998</v>
          </cell>
          <cell r="L132">
            <v>158467.66300325174</v>
          </cell>
          <cell r="M132">
            <v>1</v>
          </cell>
          <cell r="N132">
            <v>1.5104567307692307</v>
          </cell>
          <cell r="O132" t="str">
            <v>TBA2</v>
          </cell>
          <cell r="P132">
            <v>158.19999999999999</v>
          </cell>
          <cell r="R132">
            <v>0.3</v>
          </cell>
          <cell r="T132">
            <v>158.5</v>
          </cell>
          <cell r="AD132">
            <v>158.19999999999999</v>
          </cell>
          <cell r="AF132">
            <v>0.3</v>
          </cell>
          <cell r="AH132">
            <v>158.5</v>
          </cell>
          <cell r="AJ132">
            <v>1.5104567307692307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158.19999999999999</v>
          </cell>
          <cell r="BD132">
            <v>0.3</v>
          </cell>
          <cell r="BF132">
            <v>158.5</v>
          </cell>
          <cell r="BH132">
            <v>1.5104567307692307</v>
          </cell>
          <cell r="BN132">
            <v>0</v>
          </cell>
          <cell r="BR132">
            <v>158.19999999999999</v>
          </cell>
          <cell r="BT132">
            <v>0.3</v>
          </cell>
          <cell r="BV132">
            <v>158.5</v>
          </cell>
          <cell r="BX132">
            <v>1.5104567307692307</v>
          </cell>
          <cell r="CB132">
            <v>0.51910000000000001</v>
          </cell>
          <cell r="CD132">
            <v>0.51910000000000001</v>
          </cell>
          <cell r="CG132" t="str">
            <v>TBA2</v>
          </cell>
          <cell r="CH132">
            <v>4.1619272066854691</v>
          </cell>
          <cell r="CJ132">
            <v>19.401773259757061</v>
          </cell>
          <cell r="CL132">
            <v>23.56370046644253</v>
          </cell>
          <cell r="CN132">
            <v>3.0168527430938234E-2</v>
          </cell>
          <cell r="CO132" t="str">
            <v>UPB</v>
          </cell>
          <cell r="CP132">
            <v>162.88102720668547</v>
          </cell>
          <cell r="CR132">
            <v>19.701773259757061</v>
          </cell>
          <cell r="CT132">
            <v>182.58280046644254</v>
          </cell>
          <cell r="CV132">
            <v>1.5406252582001689</v>
          </cell>
        </row>
        <row r="133">
          <cell r="B133" t="str">
            <v>TBA3</v>
          </cell>
          <cell r="D133" t="str">
            <v>St Joseph Medical Center Foundation</v>
          </cell>
          <cell r="F133" t="str">
            <v>UR10</v>
          </cell>
          <cell r="H133">
            <v>175000</v>
          </cell>
          <cell r="J133">
            <v>447000</v>
          </cell>
          <cell r="L133">
            <v>622000</v>
          </cell>
          <cell r="M133">
            <v>1</v>
          </cell>
          <cell r="N133">
            <v>0</v>
          </cell>
          <cell r="O133" t="str">
            <v>TBA3</v>
          </cell>
          <cell r="P133">
            <v>175</v>
          </cell>
          <cell r="R133">
            <v>447</v>
          </cell>
          <cell r="T133">
            <v>622</v>
          </cell>
          <cell r="AD133">
            <v>175</v>
          </cell>
          <cell r="AF133">
            <v>447</v>
          </cell>
          <cell r="AH133">
            <v>622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175</v>
          </cell>
          <cell r="BD133">
            <v>447</v>
          </cell>
          <cell r="BF133">
            <v>622</v>
          </cell>
          <cell r="BH133">
            <v>0</v>
          </cell>
          <cell r="BN133">
            <v>0</v>
          </cell>
          <cell r="BR133">
            <v>175</v>
          </cell>
          <cell r="BT133">
            <v>447</v>
          </cell>
          <cell r="BV133">
            <v>622</v>
          </cell>
          <cell r="BX133">
            <v>0</v>
          </cell>
          <cell r="CB133">
            <v>0</v>
          </cell>
          <cell r="CD133">
            <v>0</v>
          </cell>
          <cell r="CG133" t="str">
            <v>TBA3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UPB</v>
          </cell>
          <cell r="CP133">
            <v>175</v>
          </cell>
          <cell r="CR133">
            <v>447</v>
          </cell>
          <cell r="CT133">
            <v>622</v>
          </cell>
          <cell r="CV133">
            <v>0</v>
          </cell>
        </row>
      </sheetData>
      <sheetData sheetId="4">
        <row r="15">
          <cell r="B15" t="str">
            <v>DTY</v>
          </cell>
          <cell r="D15" t="str">
            <v>DIETARY</v>
          </cell>
          <cell r="F15" t="str">
            <v>C1</v>
          </cell>
          <cell r="H15">
            <v>0</v>
          </cell>
          <cell r="J15">
            <v>2201209.1002700003</v>
          </cell>
          <cell r="L15">
            <v>2201209.1002700003</v>
          </cell>
          <cell r="N15">
            <v>0</v>
          </cell>
          <cell r="O15" t="str">
            <v>DTY</v>
          </cell>
          <cell r="P15">
            <v>0</v>
          </cell>
          <cell r="R15">
            <v>2201.1999999999998</v>
          </cell>
          <cell r="T15">
            <v>2201.1999999999998</v>
          </cell>
          <cell r="X15">
            <v>0</v>
          </cell>
          <cell r="Z15">
            <v>0</v>
          </cell>
          <cell r="AD15">
            <v>0</v>
          </cell>
          <cell r="AF15">
            <v>2201.1999999999998</v>
          </cell>
          <cell r="AH15">
            <v>2201.1999999999998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2201.1999999999998</v>
          </cell>
          <cell r="BF15">
            <v>2201.1999999999998</v>
          </cell>
          <cell r="BH15">
            <v>0</v>
          </cell>
          <cell r="BN15">
            <v>0</v>
          </cell>
          <cell r="BR15">
            <v>0</v>
          </cell>
          <cell r="BT15">
            <v>2201.1999999999998</v>
          </cell>
          <cell r="BV15">
            <v>2201.1999999999998</v>
          </cell>
          <cell r="BX15">
            <v>0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0</v>
          </cell>
          <cell r="CR15">
            <v>2201.1999999999998</v>
          </cell>
          <cell r="CT15">
            <v>2201.1999999999998</v>
          </cell>
          <cell r="CV15">
            <v>0</v>
          </cell>
        </row>
        <row r="16">
          <cell r="B16" t="str">
            <v>LL</v>
          </cell>
          <cell r="D16" t="str">
            <v>LAUNDRY &amp; LINEN</v>
          </cell>
          <cell r="F16" t="str">
            <v>C2</v>
          </cell>
          <cell r="H16">
            <v>73234.019626823399</v>
          </cell>
          <cell r="J16">
            <v>1153014.7600000005</v>
          </cell>
          <cell r="L16">
            <v>1226248.779626824</v>
          </cell>
          <cell r="N16">
            <v>2.218389423076923</v>
          </cell>
          <cell r="O16" t="str">
            <v>LL</v>
          </cell>
          <cell r="P16">
            <v>73.2</v>
          </cell>
          <cell r="R16">
            <v>1153</v>
          </cell>
          <cell r="T16">
            <v>1226.2</v>
          </cell>
          <cell r="X16">
            <v>0</v>
          </cell>
          <cell r="Z16">
            <v>0</v>
          </cell>
          <cell r="AD16">
            <v>73.2</v>
          </cell>
          <cell r="AF16">
            <v>1153</v>
          </cell>
          <cell r="AH16">
            <v>1226.2</v>
          </cell>
          <cell r="AJ16">
            <v>2.218389423076923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1.2889683394837617</v>
          </cell>
          <cell r="AV16">
            <v>23.538348933331292</v>
          </cell>
          <cell r="AX16">
            <v>24.827317272815055</v>
          </cell>
          <cell r="AZ16">
            <v>9.7112679076289416E-3</v>
          </cell>
          <cell r="BB16">
            <v>74.488968339483762</v>
          </cell>
          <cell r="BD16">
            <v>1176.5383489333312</v>
          </cell>
          <cell r="BF16">
            <v>1251.027317272815</v>
          </cell>
          <cell r="BH16">
            <v>2.2281006909845518</v>
          </cell>
          <cell r="BN16">
            <v>0</v>
          </cell>
          <cell r="BR16">
            <v>74.488968339483762</v>
          </cell>
          <cell r="BT16">
            <v>1176.5383489333312</v>
          </cell>
          <cell r="BV16">
            <v>1251.027317272815</v>
          </cell>
          <cell r="BX16">
            <v>2.2281006909845518</v>
          </cell>
          <cell r="CB16">
            <v>2.37643</v>
          </cell>
          <cell r="CD16">
            <v>2.37643</v>
          </cell>
          <cell r="CG16" t="str">
            <v>LL</v>
          </cell>
          <cell r="CH16">
            <v>-0.54807970093413816</v>
          </cell>
          <cell r="CJ16">
            <v>-8.6291041793640062</v>
          </cell>
          <cell r="CL16">
            <v>-9.1771838802981449</v>
          </cell>
          <cell r="CN16">
            <v>-1.6602314303530666E-2</v>
          </cell>
          <cell r="CO16" t="str">
            <v>LL</v>
          </cell>
          <cell r="CP16">
            <v>76.317318638549622</v>
          </cell>
          <cell r="CR16">
            <v>1167.9092447539672</v>
          </cell>
          <cell r="CT16">
            <v>1244.2265633925167</v>
          </cell>
          <cell r="CV16">
            <v>2.2114983766810212</v>
          </cell>
        </row>
        <row r="17">
          <cell r="B17" t="str">
            <v>SSS</v>
          </cell>
          <cell r="D17" t="str">
            <v>SOCIAL SERVICES</v>
          </cell>
          <cell r="F17" t="str">
            <v>C3</v>
          </cell>
          <cell r="H17">
            <v>179926.41762214981</v>
          </cell>
          <cell r="J17">
            <v>0</v>
          </cell>
          <cell r="L17">
            <v>179926.41762214981</v>
          </cell>
          <cell r="N17">
            <v>3.5681490384615384</v>
          </cell>
          <cell r="O17" t="str">
            <v>SSS</v>
          </cell>
          <cell r="P17">
            <v>179.9</v>
          </cell>
          <cell r="R17">
            <v>0</v>
          </cell>
          <cell r="T17">
            <v>179.9</v>
          </cell>
          <cell r="X17">
            <v>0</v>
          </cell>
          <cell r="Z17">
            <v>0</v>
          </cell>
          <cell r="AD17">
            <v>179.9</v>
          </cell>
          <cell r="AF17">
            <v>0</v>
          </cell>
          <cell r="AH17">
            <v>179.9</v>
          </cell>
          <cell r="AJ17">
            <v>3.5681490384615384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2.0732298366069477</v>
          </cell>
          <cell r="AV17">
            <v>37.860051188373305</v>
          </cell>
          <cell r="AX17">
            <v>39.933281024980253</v>
          </cell>
          <cell r="AZ17">
            <v>1.5620003812850431E-2</v>
          </cell>
          <cell r="BB17">
            <v>181.97322983660695</v>
          </cell>
          <cell r="BD17">
            <v>37.860051188373305</v>
          </cell>
          <cell r="BF17">
            <v>219.83328102498024</v>
          </cell>
          <cell r="BH17">
            <v>3.5837690422743886</v>
          </cell>
          <cell r="BN17">
            <v>0</v>
          </cell>
          <cell r="BR17">
            <v>181.97322983660695</v>
          </cell>
          <cell r="BT17">
            <v>37.860051188373305</v>
          </cell>
          <cell r="BV17">
            <v>219.83328102498024</v>
          </cell>
          <cell r="BX17">
            <v>3.5837690422743886</v>
          </cell>
          <cell r="CB17">
            <v>3.8510399999999998</v>
          </cell>
          <cell r="CD17">
            <v>3.8510399999999998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185.82426983660696</v>
          </cell>
          <cell r="CR17">
            <v>37.860051188373305</v>
          </cell>
          <cell r="CT17">
            <v>223.68432102498025</v>
          </cell>
          <cell r="CV17">
            <v>3.5837690422743886</v>
          </cell>
        </row>
        <row r="18">
          <cell r="B18" t="str">
            <v>PUR</v>
          </cell>
          <cell r="D18" t="str">
            <v>PURCHASING &amp; STORES</v>
          </cell>
          <cell r="F18" t="str">
            <v>C4</v>
          </cell>
          <cell r="H18">
            <v>1121878.110068538</v>
          </cell>
          <cell r="J18">
            <v>1063265.0899999999</v>
          </cell>
          <cell r="L18">
            <v>2185143.2000685381</v>
          </cell>
          <cell r="N18">
            <v>19.05528846153846</v>
          </cell>
          <cell r="O18" t="str">
            <v>PUR</v>
          </cell>
          <cell r="P18">
            <v>1121.9000000000001</v>
          </cell>
          <cell r="R18">
            <v>1063.3</v>
          </cell>
          <cell r="T18">
            <v>2185.1999999999998</v>
          </cell>
          <cell r="X18">
            <v>0</v>
          </cell>
          <cell r="Z18">
            <v>0</v>
          </cell>
          <cell r="AD18">
            <v>1121.9000000000001</v>
          </cell>
          <cell r="AF18">
            <v>1063.3</v>
          </cell>
          <cell r="AH18">
            <v>2185.1999999999998</v>
          </cell>
          <cell r="AJ18">
            <v>19.05528846153846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11.071844857872653</v>
          </cell>
          <cell r="AV18">
            <v>202.18723735657707</v>
          </cell>
          <cell r="AX18">
            <v>213.25908221444973</v>
          </cell>
          <cell r="AZ18">
            <v>8.3416829066234627E-2</v>
          </cell>
          <cell r="BB18">
            <v>1132.9718448578728</v>
          </cell>
          <cell r="BD18">
            <v>1265.487237356577</v>
          </cell>
          <cell r="BF18">
            <v>2398.4590822144501</v>
          </cell>
          <cell r="BH18">
            <v>19.138705290604694</v>
          </cell>
          <cell r="BN18">
            <v>0</v>
          </cell>
          <cell r="BR18">
            <v>1132.9718448578728</v>
          </cell>
          <cell r="BT18">
            <v>1265.487237356577</v>
          </cell>
          <cell r="BV18">
            <v>2398.4590822144501</v>
          </cell>
          <cell r="BX18">
            <v>19.138705290604694</v>
          </cell>
          <cell r="CB18">
            <v>20.314630000000001</v>
          </cell>
          <cell r="CD18">
            <v>20.314630000000001</v>
          </cell>
          <cell r="CG18" t="str">
            <v>PUR</v>
          </cell>
          <cell r="CH18">
            <v>-13.774433101873228</v>
          </cell>
          <cell r="CJ18">
            <v>-13.054781727461879</v>
          </cell>
          <cell r="CL18">
            <v>-26.829214829335108</v>
          </cell>
          <cell r="CN18">
            <v>-0.23396106385775117</v>
          </cell>
          <cell r="CO18" t="str">
            <v>PUR</v>
          </cell>
          <cell r="CP18">
            <v>1139.5120417559997</v>
          </cell>
          <cell r="CR18">
            <v>1252.4324556291151</v>
          </cell>
          <cell r="CT18">
            <v>2391.944497385115</v>
          </cell>
          <cell r="CV18">
            <v>18.904744226746942</v>
          </cell>
        </row>
        <row r="19">
          <cell r="B19" t="str">
            <v>POP</v>
          </cell>
          <cell r="D19" t="str">
            <v>PLANT OPERATIONS</v>
          </cell>
          <cell r="F19" t="str">
            <v>C5</v>
          </cell>
          <cell r="H19">
            <v>3440727.5912054847</v>
          </cell>
          <cell r="J19">
            <v>8984783.0500000007</v>
          </cell>
          <cell r="L19">
            <v>12425510.641205486</v>
          </cell>
          <cell r="N19">
            <v>47.375480769230769</v>
          </cell>
          <cell r="O19" t="str">
            <v>POP</v>
          </cell>
          <cell r="P19">
            <v>3440.7</v>
          </cell>
          <cell r="R19">
            <v>8984.7999999999993</v>
          </cell>
          <cell r="T19">
            <v>12425.5</v>
          </cell>
          <cell r="X19">
            <v>0</v>
          </cell>
          <cell r="Z19">
            <v>0</v>
          </cell>
          <cell r="AD19">
            <v>3440.7</v>
          </cell>
          <cell r="AF19">
            <v>8984.7999999999993</v>
          </cell>
          <cell r="AH19">
            <v>12425.5</v>
          </cell>
          <cell r="AJ19">
            <v>47.375480769230769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27.526950022445543</v>
          </cell>
          <cell r="AV19">
            <v>502.68027138525196</v>
          </cell>
          <cell r="AX19">
            <v>530.20722140769749</v>
          </cell>
          <cell r="AZ19">
            <v>0.20739189486604834</v>
          </cell>
          <cell r="BB19">
            <v>3468.2269500224452</v>
          </cell>
          <cell r="BD19">
            <v>9487.4802713852514</v>
          </cell>
          <cell r="BF19">
            <v>12955.707221407696</v>
          </cell>
          <cell r="BH19">
            <v>47.582872664096818</v>
          </cell>
          <cell r="BN19">
            <v>0</v>
          </cell>
          <cell r="BR19">
            <v>3468.2269500224452</v>
          </cell>
          <cell r="BT19">
            <v>9487.4802713852514</v>
          </cell>
          <cell r="BV19">
            <v>12955.707221407696</v>
          </cell>
          <cell r="BX19">
            <v>47.582872664096818</v>
          </cell>
          <cell r="CB19">
            <v>49.958419999999997</v>
          </cell>
          <cell r="CD19">
            <v>49.958419999999997</v>
          </cell>
          <cell r="CG19" t="str">
            <v>POP</v>
          </cell>
          <cell r="CH19">
            <v>-79.286317638495262</v>
          </cell>
          <cell r="CJ19">
            <v>-207.04061682653693</v>
          </cell>
          <cell r="CL19">
            <v>-286.3269344650322</v>
          </cell>
          <cell r="CN19">
            <v>-1.0916956710396337</v>
          </cell>
          <cell r="CO19" t="str">
            <v>POP</v>
          </cell>
          <cell r="CP19">
            <v>3438.8990523839498</v>
          </cell>
          <cell r="CR19">
            <v>9280.4396545587151</v>
          </cell>
          <cell r="CT19">
            <v>12719.338706942664</v>
          </cell>
          <cell r="CV19">
            <v>46.491176993057188</v>
          </cell>
        </row>
        <row r="20">
          <cell r="B20" t="str">
            <v>HKP</v>
          </cell>
          <cell r="D20" t="str">
            <v>HOUSEKEEPING</v>
          </cell>
          <cell r="F20" t="str">
            <v>C6</v>
          </cell>
          <cell r="H20">
            <v>0</v>
          </cell>
          <cell r="J20">
            <v>4578317.57</v>
          </cell>
          <cell r="L20">
            <v>4578317.57</v>
          </cell>
          <cell r="N20">
            <v>0</v>
          </cell>
          <cell r="O20" t="str">
            <v>HKP</v>
          </cell>
          <cell r="P20">
            <v>0</v>
          </cell>
          <cell r="R20">
            <v>4578.3</v>
          </cell>
          <cell r="T20">
            <v>4578.3</v>
          </cell>
          <cell r="X20">
            <v>0</v>
          </cell>
          <cell r="Z20">
            <v>0</v>
          </cell>
          <cell r="AD20">
            <v>0</v>
          </cell>
          <cell r="AF20">
            <v>4578.3</v>
          </cell>
          <cell r="AH20">
            <v>4578.3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0</v>
          </cell>
          <cell r="BD20">
            <v>4578.3</v>
          </cell>
          <cell r="BF20">
            <v>4578.3</v>
          </cell>
          <cell r="BH20">
            <v>0</v>
          </cell>
          <cell r="BN20">
            <v>0</v>
          </cell>
          <cell r="BR20">
            <v>0</v>
          </cell>
          <cell r="BT20">
            <v>4578.3</v>
          </cell>
          <cell r="BV20">
            <v>4578.3</v>
          </cell>
          <cell r="BX20">
            <v>0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-105.50034301836278</v>
          </cell>
          <cell r="CL20">
            <v>-105.50034301836278</v>
          </cell>
          <cell r="CN20">
            <v>0</v>
          </cell>
          <cell r="CO20" t="str">
            <v>HKP</v>
          </cell>
          <cell r="CP20">
            <v>0</v>
          </cell>
          <cell r="CR20">
            <v>4472.7996569816378</v>
          </cell>
          <cell r="CT20">
            <v>4472.7996569816378</v>
          </cell>
          <cell r="CV20">
            <v>0</v>
          </cell>
        </row>
        <row r="21">
          <cell r="B21" t="str">
            <v>CSS</v>
          </cell>
          <cell r="D21" t="str">
            <v>CENTRAL SVCS &amp; SUPPLY</v>
          </cell>
          <cell r="F21" t="str">
            <v>C7</v>
          </cell>
          <cell r="H21">
            <v>1339959.7625784292</v>
          </cell>
          <cell r="J21">
            <v>646039.49796472176</v>
          </cell>
          <cell r="L21">
            <v>1985999.2605431508</v>
          </cell>
          <cell r="N21">
            <v>19.986145052728745</v>
          </cell>
          <cell r="O21" t="str">
            <v>CSS</v>
          </cell>
          <cell r="P21">
            <v>1340</v>
          </cell>
          <cell r="R21">
            <v>646</v>
          </cell>
          <cell r="T21">
            <v>1986</v>
          </cell>
          <cell r="X21">
            <v>0</v>
          </cell>
          <cell r="Z21">
            <v>0</v>
          </cell>
          <cell r="AD21">
            <v>1340</v>
          </cell>
          <cell r="AF21">
            <v>646</v>
          </cell>
          <cell r="AH21">
            <v>1986</v>
          </cell>
          <cell r="AJ21">
            <v>19.986145052728745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11.612707820057111</v>
          </cell>
          <cell r="AV21">
            <v>212.06414491049867</v>
          </cell>
          <cell r="AX21">
            <v>223.67685273055577</v>
          </cell>
          <cell r="AZ21">
            <v>8.7491766336758023E-2</v>
          </cell>
          <cell r="BB21">
            <v>1351.612707820057</v>
          </cell>
          <cell r="BD21">
            <v>858.06414491049873</v>
          </cell>
          <cell r="BF21">
            <v>2209.6768527305558</v>
          </cell>
          <cell r="BH21">
            <v>20.073636819065502</v>
          </cell>
          <cell r="BN21">
            <v>0</v>
          </cell>
          <cell r="BR21">
            <v>1351.612707820057</v>
          </cell>
          <cell r="BT21">
            <v>858.06414491049873</v>
          </cell>
          <cell r="BV21">
            <v>2209.6768527305558</v>
          </cell>
          <cell r="BX21">
            <v>20.073636819065502</v>
          </cell>
          <cell r="CB21">
            <v>21.307009999999998</v>
          </cell>
          <cell r="CD21">
            <v>21.307009999999998</v>
          </cell>
          <cell r="CG21" t="str">
            <v>CSS</v>
          </cell>
          <cell r="CH21">
            <v>-16.452042288008379</v>
          </cell>
          <cell r="CJ21">
            <v>-7.9320808259100248</v>
          </cell>
          <cell r="CL21">
            <v>-24.384123113918402</v>
          </cell>
          <cell r="CN21">
            <v>-0.24539013242385854</v>
          </cell>
          <cell r="CO21" t="str">
            <v>CSS</v>
          </cell>
          <cell r="CP21">
            <v>1356.4676755320486</v>
          </cell>
          <cell r="CR21">
            <v>850.13206408458871</v>
          </cell>
          <cell r="CT21">
            <v>2206.5997396166372</v>
          </cell>
          <cell r="CV21">
            <v>19.828246686641645</v>
          </cell>
        </row>
        <row r="22">
          <cell r="B22" t="str">
            <v>PHM</v>
          </cell>
          <cell r="D22" t="str">
            <v>PHARMACY</v>
          </cell>
          <cell r="F22" t="str">
            <v>C8</v>
          </cell>
          <cell r="H22">
            <v>4225667.1858268818</v>
          </cell>
          <cell r="J22">
            <v>758591.35000000219</v>
          </cell>
          <cell r="L22">
            <v>4984258.5358268842</v>
          </cell>
          <cell r="N22">
            <v>35.348677884615384</v>
          </cell>
          <cell r="O22" t="str">
            <v>PHM</v>
          </cell>
          <cell r="P22">
            <v>4225.7</v>
          </cell>
          <cell r="R22">
            <v>758.6</v>
          </cell>
          <cell r="T22">
            <v>4984.3</v>
          </cell>
          <cell r="X22">
            <v>0</v>
          </cell>
          <cell r="Z22">
            <v>0</v>
          </cell>
          <cell r="AD22">
            <v>4225.7</v>
          </cell>
          <cell r="AF22">
            <v>758.6</v>
          </cell>
          <cell r="AH22">
            <v>4984.3</v>
          </cell>
          <cell r="AJ22">
            <v>35.348677884615384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20.538921688818</v>
          </cell>
          <cell r="AV22">
            <v>375.06918565539723</v>
          </cell>
          <cell r="AX22">
            <v>395.60810734421523</v>
          </cell>
          <cell r="AZ22">
            <v>0.15474311117199868</v>
          </cell>
          <cell r="BB22">
            <v>4246.2389216888178</v>
          </cell>
          <cell r="BD22">
            <v>1133.6691856553973</v>
          </cell>
          <cell r="BF22">
            <v>5379.9081073442148</v>
          </cell>
          <cell r="BH22">
            <v>35.50342099578738</v>
          </cell>
          <cell r="BN22">
            <v>0</v>
          </cell>
          <cell r="BR22">
            <v>4246.2389216888178</v>
          </cell>
          <cell r="BT22">
            <v>1133.6691856553973</v>
          </cell>
          <cell r="BV22">
            <v>5379.9081073442148</v>
          </cell>
          <cell r="BX22">
            <v>35.50342099578738</v>
          </cell>
          <cell r="CB22">
            <v>38.151220000000002</v>
          </cell>
          <cell r="CD22">
            <v>38.151220000000002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4284.3901416888175</v>
          </cell>
          <cell r="CR22">
            <v>1133.6691856553973</v>
          </cell>
          <cell r="CT22">
            <v>5418.0593273442146</v>
          </cell>
          <cell r="CV22">
            <v>35.50342099578738</v>
          </cell>
        </row>
        <row r="23">
          <cell r="B23" t="str">
            <v>FIS</v>
          </cell>
          <cell r="D23" t="str">
            <v>GENERAL ACCOUNTING</v>
          </cell>
          <cell r="F23" t="str">
            <v>C9</v>
          </cell>
          <cell r="H23">
            <v>0</v>
          </cell>
          <cell r="J23">
            <v>3252093.3400000003</v>
          </cell>
          <cell r="L23">
            <v>3252093.3400000003</v>
          </cell>
          <cell r="N23">
            <v>0</v>
          </cell>
          <cell r="O23" t="str">
            <v>FIS</v>
          </cell>
          <cell r="P23">
            <v>0</v>
          </cell>
          <cell r="R23">
            <v>3252.1</v>
          </cell>
          <cell r="T23">
            <v>3252.1</v>
          </cell>
          <cell r="X23">
            <v>0</v>
          </cell>
          <cell r="Z23">
            <v>0</v>
          </cell>
          <cell r="AD23">
            <v>0</v>
          </cell>
          <cell r="AF23">
            <v>3252.1</v>
          </cell>
          <cell r="AH23">
            <v>3252.1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3252.1</v>
          </cell>
          <cell r="BF23">
            <v>3252.1</v>
          </cell>
          <cell r="BH23">
            <v>0</v>
          </cell>
          <cell r="BN23">
            <v>0</v>
          </cell>
          <cell r="BR23">
            <v>0</v>
          </cell>
          <cell r="BT23">
            <v>3252.1</v>
          </cell>
          <cell r="BV23">
            <v>3252.1</v>
          </cell>
          <cell r="BX23">
            <v>0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-191.34004914919112</v>
          </cell>
          <cell r="CL23">
            <v>-191.34004914919112</v>
          </cell>
          <cell r="CN23">
            <v>0</v>
          </cell>
          <cell r="CO23" t="str">
            <v>FIS</v>
          </cell>
          <cell r="CP23">
            <v>0</v>
          </cell>
          <cell r="CR23">
            <v>3060.7599508508088</v>
          </cell>
          <cell r="CT23">
            <v>3060.7599508508088</v>
          </cell>
          <cell r="CV23">
            <v>0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1873929.687477737</v>
          </cell>
          <cell r="J24">
            <v>-25796.236345096921</v>
          </cell>
          <cell r="L24">
            <v>1848133.45113264</v>
          </cell>
          <cell r="N24">
            <v>40.132343482644323</v>
          </cell>
          <cell r="O24" t="str">
            <v>PAC</v>
          </cell>
          <cell r="P24">
            <v>1873.9</v>
          </cell>
          <cell r="R24">
            <v>-25.8</v>
          </cell>
          <cell r="T24">
            <v>1848.1000000000001</v>
          </cell>
          <cell r="X24">
            <v>0</v>
          </cell>
          <cell r="Z24">
            <v>0</v>
          </cell>
          <cell r="AD24">
            <v>1873.9</v>
          </cell>
          <cell r="AF24">
            <v>-25.8</v>
          </cell>
          <cell r="AH24">
            <v>1848.1000000000001</v>
          </cell>
          <cell r="AJ24">
            <v>40.132343482644323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23.318412718839532</v>
          </cell>
          <cell r="AV24">
            <v>425.82654541173866</v>
          </cell>
          <cell r="AX24">
            <v>449.14495813057817</v>
          </cell>
          <cell r="AZ24">
            <v>0.1756841856829531</v>
          </cell>
          <cell r="BB24">
            <v>1897.2184127188395</v>
          </cell>
          <cell r="BD24">
            <v>400.02654541173865</v>
          </cell>
          <cell r="BF24">
            <v>2297.2449581305782</v>
          </cell>
          <cell r="BH24">
            <v>40.308027668327277</v>
          </cell>
          <cell r="BN24">
            <v>0</v>
          </cell>
          <cell r="BR24">
            <v>1897.2184127188395</v>
          </cell>
          <cell r="BT24">
            <v>400.02654541173865</v>
          </cell>
          <cell r="BV24">
            <v>2297.2449581305782</v>
          </cell>
          <cell r="BX24">
            <v>40.308027668327277</v>
          </cell>
          <cell r="CB24">
            <v>42.65793</v>
          </cell>
          <cell r="CD24">
            <v>42.65793</v>
          </cell>
          <cell r="CG24" t="str">
            <v>PAC</v>
          </cell>
          <cell r="CH24">
            <v>-28.514407700141689</v>
          </cell>
          <cell r="CJ24">
            <v>0.39252507988352436</v>
          </cell>
          <cell r="CL24">
            <v>-28.121882620258166</v>
          </cell>
          <cell r="CN24">
            <v>-0.61066859214259595</v>
          </cell>
          <cell r="CO24" t="str">
            <v>PAC</v>
          </cell>
          <cell r="CP24">
            <v>1911.361935018698</v>
          </cell>
          <cell r="CR24">
            <v>400.41907049162216</v>
          </cell>
          <cell r="CT24">
            <v>2311.78100551032</v>
          </cell>
          <cell r="CV24">
            <v>39.697359076184682</v>
          </cell>
        </row>
        <row r="25">
          <cell r="B25" t="str">
            <v>MGT</v>
          </cell>
          <cell r="D25" t="str">
            <v>HOSPITAL ADMIN</v>
          </cell>
          <cell r="F25" t="str">
            <v>C11</v>
          </cell>
          <cell r="H25">
            <v>7687191.0423852671</v>
          </cell>
          <cell r="J25">
            <v>14578219.949062644</v>
          </cell>
          <cell r="L25">
            <v>22265410.991447911</v>
          </cell>
          <cell r="N25">
            <v>38.190497001621715</v>
          </cell>
          <cell r="O25" t="str">
            <v>MGT</v>
          </cell>
          <cell r="P25">
            <v>7687.2</v>
          </cell>
          <cell r="R25">
            <v>14578.2</v>
          </cell>
          <cell r="T25">
            <v>22265.4</v>
          </cell>
          <cell r="X25">
            <v>0</v>
          </cell>
          <cell r="Z25">
            <v>0</v>
          </cell>
          <cell r="AD25">
            <v>7687.2</v>
          </cell>
          <cell r="AF25">
            <v>14578.2</v>
          </cell>
          <cell r="AH25">
            <v>22265.4</v>
          </cell>
          <cell r="AJ25">
            <v>38.190497001621715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22.190126310628823</v>
          </cell>
          <cell r="AV25">
            <v>405.22247131645452</v>
          </cell>
          <cell r="AX25">
            <v>427.41259762708336</v>
          </cell>
          <cell r="AZ25">
            <v>0.16718351793881053</v>
          </cell>
          <cell r="BB25">
            <v>7709.3901263106291</v>
          </cell>
          <cell r="BD25">
            <v>14983.422471316455</v>
          </cell>
          <cell r="BF25">
            <v>22692.812597627082</v>
          </cell>
          <cell r="BH25">
            <v>38.357680519560525</v>
          </cell>
          <cell r="BN25">
            <v>0</v>
          </cell>
          <cell r="BR25">
            <v>7709.3901263106291</v>
          </cell>
          <cell r="BT25">
            <v>14983.422471316455</v>
          </cell>
          <cell r="BV25">
            <v>22692.812597627082</v>
          </cell>
          <cell r="BX25">
            <v>38.357680519560525</v>
          </cell>
          <cell r="CB25">
            <v>38.803789999999999</v>
          </cell>
          <cell r="CD25">
            <v>38.803789999999999</v>
          </cell>
          <cell r="CG25" t="str">
            <v>MGT</v>
          </cell>
          <cell r="CH25">
            <v>-452.28330127487004</v>
          </cell>
          <cell r="CJ25">
            <v>-857.72363518980819</v>
          </cell>
          <cell r="CL25">
            <v>-1310.0069364646783</v>
          </cell>
          <cell r="CN25">
            <v>-2.2469747357627607</v>
          </cell>
          <cell r="CO25" t="str">
            <v>MGT</v>
          </cell>
          <cell r="CP25">
            <v>7295.9106150357593</v>
          </cell>
          <cell r="CR25">
            <v>14125.698836126647</v>
          </cell>
          <cell r="CT25">
            <v>21421.609451162407</v>
          </cell>
          <cell r="CV25">
            <v>36.110705783797762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2090921.0316197299</v>
          </cell>
          <cell r="J26">
            <v>1685253.22</v>
          </cell>
          <cell r="L26">
            <v>3776174.2516197301</v>
          </cell>
          <cell r="N26">
            <v>29.526322115384616</v>
          </cell>
          <cell r="O26" t="str">
            <v>MRD</v>
          </cell>
          <cell r="P26">
            <v>2090.9</v>
          </cell>
          <cell r="R26">
            <v>1685.3</v>
          </cell>
          <cell r="T26">
            <v>3776.2</v>
          </cell>
          <cell r="X26">
            <v>0</v>
          </cell>
          <cell r="Z26">
            <v>0</v>
          </cell>
          <cell r="AD26">
            <v>2090.9</v>
          </cell>
          <cell r="AF26">
            <v>1685.3</v>
          </cell>
          <cell r="AH26">
            <v>3776.2</v>
          </cell>
          <cell r="AJ26">
            <v>29.526322115384616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17.155912299357503</v>
          </cell>
          <cell r="AV26">
            <v>313.29074392443152</v>
          </cell>
          <cell r="AX26">
            <v>330.44665622378903</v>
          </cell>
          <cell r="AZ26">
            <v>0.12925504485670578</v>
          </cell>
          <cell r="BB26">
            <v>2108.0559122993577</v>
          </cell>
          <cell r="BD26">
            <v>1998.5907439244315</v>
          </cell>
          <cell r="BF26">
            <v>4106.6466562237893</v>
          </cell>
          <cell r="BH26">
            <v>29.655577160241322</v>
          </cell>
          <cell r="BN26">
            <v>0</v>
          </cell>
          <cell r="BR26">
            <v>2108.0559122993577</v>
          </cell>
          <cell r="BT26">
            <v>1998.5907439244315</v>
          </cell>
          <cell r="BV26">
            <v>4106.6466562237893</v>
          </cell>
          <cell r="BX26">
            <v>29.655577160241322</v>
          </cell>
          <cell r="CB26">
            <v>31.867249999999999</v>
          </cell>
          <cell r="CD26">
            <v>31.867249999999999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2139.9231622993575</v>
          </cell>
          <cell r="CR26">
            <v>1998.5907439244315</v>
          </cell>
          <cell r="CT26">
            <v>4138.5139062237886</v>
          </cell>
          <cell r="CV26">
            <v>29.655577160241322</v>
          </cell>
        </row>
        <row r="27">
          <cell r="B27" t="str">
            <v>MSA</v>
          </cell>
          <cell r="D27" t="str">
            <v>MEDICAL STAFF ADMIN</v>
          </cell>
          <cell r="F27" t="str">
            <v>C13</v>
          </cell>
          <cell r="H27">
            <v>937182.89147029386</v>
          </cell>
          <cell r="J27">
            <v>404498.8</v>
          </cell>
          <cell r="L27">
            <v>1341681.6914702938</v>
          </cell>
          <cell r="N27">
            <v>9.3454326923076927</v>
          </cell>
          <cell r="O27" t="str">
            <v>MSA</v>
          </cell>
          <cell r="P27">
            <v>937.2</v>
          </cell>
          <cell r="R27">
            <v>404.5</v>
          </cell>
          <cell r="T27">
            <v>1341.7</v>
          </cell>
          <cell r="X27">
            <v>0</v>
          </cell>
          <cell r="Z27">
            <v>0</v>
          </cell>
          <cell r="AD27">
            <v>937.2</v>
          </cell>
          <cell r="AF27">
            <v>404.5</v>
          </cell>
          <cell r="AH27">
            <v>1341.7</v>
          </cell>
          <cell r="AJ27">
            <v>9.3454326923076927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5.4300506186390214</v>
          </cell>
          <cell r="AV27">
            <v>99.16025263922856</v>
          </cell>
          <cell r="AX27">
            <v>104.59030325786757</v>
          </cell>
          <cell r="AZ27">
            <v>4.0910761493730338E-2</v>
          </cell>
          <cell r="BB27">
            <v>942.63005061863907</v>
          </cell>
          <cell r="BD27">
            <v>503.66025263922859</v>
          </cell>
          <cell r="BF27">
            <v>1446.2903032578677</v>
          </cell>
          <cell r="BH27">
            <v>9.3863434538014232</v>
          </cell>
          <cell r="BJ27">
            <v>0</v>
          </cell>
          <cell r="BN27">
            <v>0</v>
          </cell>
          <cell r="BP27">
            <v>2.0566958907798036</v>
          </cell>
          <cell r="BR27">
            <v>942.63005061863907</v>
          </cell>
          <cell r="BT27">
            <v>503.66025263922859</v>
          </cell>
          <cell r="BV27">
            <v>1446.2903032578677</v>
          </cell>
          <cell r="BX27">
            <v>11.443039344581226</v>
          </cell>
          <cell r="CB27">
            <v>11.73522</v>
          </cell>
          <cell r="CD27">
            <v>11.73522</v>
          </cell>
          <cell r="CG27" t="str">
            <v>MSA</v>
          </cell>
          <cell r="CH27">
            <v>-52.375288644118413</v>
          </cell>
          <cell r="CJ27">
            <v>-22.605770548118308</v>
          </cell>
          <cell r="CL27">
            <v>-74.981059192236728</v>
          </cell>
          <cell r="CN27">
            <v>-0.52227771037934156</v>
          </cell>
          <cell r="CO27" t="str">
            <v>MSA</v>
          </cell>
          <cell r="CP27">
            <v>901.98998197452067</v>
          </cell>
          <cell r="CR27">
            <v>481.05448209111029</v>
          </cell>
          <cell r="CT27">
            <v>1383.044464065631</v>
          </cell>
          <cell r="CV27">
            <v>10.920761634201885</v>
          </cell>
        </row>
        <row r="28">
          <cell r="B28" t="str">
            <v>NAD</v>
          </cell>
          <cell r="D28" t="str">
            <v>NURSING ADMIN</v>
          </cell>
          <cell r="F28" t="str">
            <v>C14</v>
          </cell>
          <cell r="H28">
            <v>3340731.4468085533</v>
          </cell>
          <cell r="J28">
            <v>214552.55</v>
          </cell>
          <cell r="L28">
            <v>3555283.9968085531</v>
          </cell>
          <cell r="N28">
            <v>27.013341346153847</v>
          </cell>
          <cell r="O28" t="str">
            <v>NAD</v>
          </cell>
          <cell r="P28">
            <v>3340.7</v>
          </cell>
          <cell r="R28">
            <v>214.6</v>
          </cell>
          <cell r="T28">
            <v>3555.2999999999997</v>
          </cell>
          <cell r="X28">
            <v>0</v>
          </cell>
          <cell r="Z28">
            <v>0</v>
          </cell>
          <cell r="AD28">
            <v>3340.7</v>
          </cell>
          <cell r="AF28">
            <v>214.6</v>
          </cell>
          <cell r="AH28">
            <v>3555.2999999999997</v>
          </cell>
          <cell r="AJ28">
            <v>27.013341346153847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15.695775221721565</v>
          </cell>
          <cell r="AV28">
            <v>286.62661652029811</v>
          </cell>
          <cell r="AX28">
            <v>302.3223917420197</v>
          </cell>
          <cell r="AZ28">
            <v>0.11825416771455342</v>
          </cell>
          <cell r="BB28">
            <v>3356.3957752217216</v>
          </cell>
          <cell r="BD28">
            <v>501.22661652029808</v>
          </cell>
          <cell r="BF28">
            <v>3857.6223917420198</v>
          </cell>
          <cell r="BH28">
            <v>27.131595513868401</v>
          </cell>
          <cell r="BN28">
            <v>0</v>
          </cell>
          <cell r="BR28">
            <v>3356.3957752217216</v>
          </cell>
          <cell r="BT28">
            <v>501.22661652029808</v>
          </cell>
          <cell r="BV28">
            <v>3857.6223917420198</v>
          </cell>
          <cell r="BX28">
            <v>27.131595513868401</v>
          </cell>
          <cell r="CB28">
            <v>29.15503</v>
          </cell>
          <cell r="CD28">
            <v>29.15503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3385.5508052217215</v>
          </cell>
          <cell r="CR28">
            <v>501.22661652029808</v>
          </cell>
          <cell r="CT28">
            <v>3886.7774217420197</v>
          </cell>
          <cell r="CV28">
            <v>27.131595513868401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D30" t="str">
            <v>MED/SURG ACUTE</v>
          </cell>
          <cell r="F30" t="str">
            <v>D1</v>
          </cell>
          <cell r="H30">
            <v>20936016.855671067</v>
          </cell>
          <cell r="J30">
            <v>1882035.2623268326</v>
          </cell>
          <cell r="L30">
            <v>22818052.1179979</v>
          </cell>
          <cell r="N30">
            <v>248.44441415368107</v>
          </cell>
          <cell r="O30" t="str">
            <v>MSG</v>
          </cell>
          <cell r="P30">
            <v>20936</v>
          </cell>
          <cell r="R30">
            <v>1882</v>
          </cell>
          <cell r="T30">
            <v>22818</v>
          </cell>
          <cell r="AD30">
            <v>20936</v>
          </cell>
          <cell r="AF30">
            <v>1882</v>
          </cell>
          <cell r="AH30">
            <v>22818</v>
          </cell>
          <cell r="AJ30">
            <v>248.44441415368107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144.35562153082893</v>
          </cell>
          <cell r="AV30">
            <v>2636.1337869954482</v>
          </cell>
          <cell r="AX30">
            <v>2780.4894085262772</v>
          </cell>
          <cell r="AZ30">
            <v>1.0875954604281646</v>
          </cell>
          <cell r="BB30">
            <v>21080.355621530827</v>
          </cell>
          <cell r="BD30">
            <v>4518.1337869954477</v>
          </cell>
          <cell r="BF30">
            <v>25598.489408526275</v>
          </cell>
          <cell r="BH30">
            <v>249.53200961410923</v>
          </cell>
          <cell r="BJ30">
            <v>661.90953662463039</v>
          </cell>
          <cell r="BN30">
            <v>661.90953662463039</v>
          </cell>
          <cell r="BP30">
            <v>3.1741070825058477</v>
          </cell>
          <cell r="BR30">
            <v>21742.265158155456</v>
          </cell>
          <cell r="BT30">
            <v>4518.1337869954477</v>
          </cell>
          <cell r="BV30">
            <v>26260.398945150904</v>
          </cell>
          <cell r="BX30">
            <v>252.70611669661508</v>
          </cell>
          <cell r="CB30">
            <v>271.55259000000001</v>
          </cell>
          <cell r="CD30">
            <v>271.55259000000001</v>
          </cell>
          <cell r="CG30" t="str">
            <v>MSG</v>
          </cell>
          <cell r="CO30" t="str">
            <v>MSG</v>
          </cell>
          <cell r="CP30">
            <v>22013.817748155456</v>
          </cell>
          <cell r="CR30">
            <v>4518.1337869954477</v>
          </cell>
          <cell r="CT30">
            <v>26531.951535150904</v>
          </cell>
          <cell r="CV30">
            <v>252.70611669661508</v>
          </cell>
          <cell r="DJ30">
            <v>21348.497383924201</v>
          </cell>
          <cell r="DL30">
            <v>665.32036423125533</v>
          </cell>
        </row>
        <row r="31">
          <cell r="B31" t="str">
            <v>PED</v>
          </cell>
          <cell r="D31" t="str">
            <v>PEDIATRIC ACUTE</v>
          </cell>
          <cell r="F31" t="str">
            <v>D2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PSY</v>
          </cell>
          <cell r="D32" t="str">
            <v>PSYCHIATRIC ACUTE</v>
          </cell>
          <cell r="F32" t="str">
            <v>D3</v>
          </cell>
          <cell r="H32">
            <v>2232765.5063615073</v>
          </cell>
          <cell r="J32">
            <v>29576.18011402063</v>
          </cell>
          <cell r="L32">
            <v>2262341.6864755279</v>
          </cell>
          <cell r="N32">
            <v>24.889885797380387</v>
          </cell>
          <cell r="O32" t="str">
            <v>PSY</v>
          </cell>
          <cell r="P32">
            <v>2232.8000000000002</v>
          </cell>
          <cell r="R32">
            <v>29.6</v>
          </cell>
          <cell r="T32">
            <v>2262.4</v>
          </cell>
          <cell r="AD32">
            <v>2232.8000000000002</v>
          </cell>
          <cell r="AF32">
            <v>29.6</v>
          </cell>
          <cell r="AH32">
            <v>2262.4</v>
          </cell>
          <cell r="AJ32">
            <v>24.889885797380387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14.46196706153219</v>
          </cell>
          <cell r="AV32">
            <v>264.095568936181</v>
          </cell>
          <cell r="AX32">
            <v>278.55753599771316</v>
          </cell>
          <cell r="AZ32">
            <v>0.10895848431939992</v>
          </cell>
          <cell r="BB32">
            <v>2247.2619670615322</v>
          </cell>
          <cell r="BD32">
            <v>293.69556893618102</v>
          </cell>
          <cell r="BF32">
            <v>2540.9575359977134</v>
          </cell>
          <cell r="BH32">
            <v>24.998844281699785</v>
          </cell>
          <cell r="BJ32">
            <v>224.810732864198</v>
          </cell>
          <cell r="BN32">
            <v>224.810732864198</v>
          </cell>
          <cell r="BP32">
            <v>1.2629816453044833</v>
          </cell>
          <cell r="BR32">
            <v>2472.0726999257304</v>
          </cell>
          <cell r="BT32">
            <v>293.69556893618102</v>
          </cell>
          <cell r="BV32">
            <v>2765.7682688619116</v>
          </cell>
          <cell r="BX32">
            <v>26.261825927004267</v>
          </cell>
          <cell r="CB32">
            <v>28.220400000000001</v>
          </cell>
          <cell r="CD32">
            <v>28.220400000000001</v>
          </cell>
          <cell r="CG32" t="str">
            <v>PSY</v>
          </cell>
          <cell r="CO32" t="str">
            <v>PSY</v>
          </cell>
          <cell r="CP32">
            <v>2500.2930999257305</v>
          </cell>
          <cell r="CR32">
            <v>293.69556893618102</v>
          </cell>
          <cell r="CT32">
            <v>2793.9886688619117</v>
          </cell>
          <cell r="CV32">
            <v>26.261825927004267</v>
          </cell>
          <cell r="DJ32">
            <v>2274.1251938275682</v>
          </cell>
          <cell r="DL32">
            <v>226.16790609816195</v>
          </cell>
        </row>
        <row r="33">
          <cell r="B33" t="str">
            <v>OBS</v>
          </cell>
          <cell r="D33" t="str">
            <v>OBSTETRICS ACUTE</v>
          </cell>
          <cell r="F33" t="str">
            <v>D4</v>
          </cell>
          <cell r="H33">
            <v>1635076.4033039631</v>
          </cell>
          <cell r="J33">
            <v>23759.277004127798</v>
          </cell>
          <cell r="L33">
            <v>1658835.680308091</v>
          </cell>
          <cell r="N33">
            <v>17.442272041114173</v>
          </cell>
          <cell r="O33" t="str">
            <v>OBS</v>
          </cell>
          <cell r="P33">
            <v>1635.1</v>
          </cell>
          <cell r="R33">
            <v>23.8</v>
          </cell>
          <cell r="T33">
            <v>1658.8999999999999</v>
          </cell>
          <cell r="AD33">
            <v>1635.1</v>
          </cell>
          <cell r="AF33">
            <v>23.8</v>
          </cell>
          <cell r="AH33">
            <v>1658.8999999999999</v>
          </cell>
          <cell r="AJ33">
            <v>17.442272041114173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10.134621178672736</v>
          </cell>
          <cell r="AV33">
            <v>185.07223358664459</v>
          </cell>
          <cell r="AX33">
            <v>195.20685476531733</v>
          </cell>
          <cell r="AZ33">
            <v>7.6355654668631243E-2</v>
          </cell>
          <cell r="BB33">
            <v>1645.2346211786726</v>
          </cell>
          <cell r="BD33">
            <v>208.8722335866446</v>
          </cell>
          <cell r="BF33">
            <v>1854.1068547653172</v>
          </cell>
          <cell r="BH33">
            <v>17.518627695782804</v>
          </cell>
          <cell r="BJ33">
            <v>128.53136352794854</v>
          </cell>
          <cell r="BN33">
            <v>128.53136352794854</v>
          </cell>
          <cell r="BP33">
            <v>0.54152670540530246</v>
          </cell>
          <cell r="BR33">
            <v>1773.7659847066211</v>
          </cell>
          <cell r="BT33">
            <v>208.8722335866446</v>
          </cell>
          <cell r="BV33">
            <v>1982.6382182932657</v>
          </cell>
          <cell r="BX33">
            <v>18.060154401188107</v>
          </cell>
          <cell r="CB33">
            <v>19.407060000000001</v>
          </cell>
          <cell r="CD33">
            <v>19.407060000000001</v>
          </cell>
          <cell r="CG33" t="str">
            <v>OBS</v>
          </cell>
          <cell r="CO33" t="str">
            <v>OBS</v>
          </cell>
          <cell r="CP33">
            <v>1793.1730447066211</v>
          </cell>
          <cell r="CR33">
            <v>208.8722335866446</v>
          </cell>
          <cell r="CT33">
            <v>2002.0452782932657</v>
          </cell>
          <cell r="CV33">
            <v>18.060154401188107</v>
          </cell>
          <cell r="DJ33">
            <v>1664.0597680327521</v>
          </cell>
          <cell r="DL33">
            <v>129.11327667386891</v>
          </cell>
        </row>
        <row r="34">
          <cell r="B34" t="str">
            <v>DEF</v>
          </cell>
          <cell r="D34" t="str">
            <v>DEFINITIVE OBSERVATION</v>
          </cell>
          <cell r="F34" t="str">
            <v>D5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MIS</v>
          </cell>
          <cell r="D35" t="str">
            <v>MED/SURG INTENSIVE CARE</v>
          </cell>
          <cell r="F35" t="str">
            <v>D6</v>
          </cell>
          <cell r="H35">
            <v>6604755.8806300201</v>
          </cell>
          <cell r="J35">
            <v>374941.986379351</v>
          </cell>
          <cell r="L35">
            <v>6979697.8670093715</v>
          </cell>
          <cell r="N35">
            <v>61.857510388275443</v>
          </cell>
          <cell r="O35" t="str">
            <v>MIS</v>
          </cell>
          <cell r="P35">
            <v>6604.8</v>
          </cell>
          <cell r="R35">
            <v>374.9</v>
          </cell>
          <cell r="T35">
            <v>6979.7</v>
          </cell>
          <cell r="AD35">
            <v>6604.8</v>
          </cell>
          <cell r="AF35">
            <v>374.9</v>
          </cell>
          <cell r="AH35">
            <v>6979.7</v>
          </cell>
          <cell r="AJ35">
            <v>61.857510388275443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35.94155815041055</v>
          </cell>
          <cell r="AV35">
            <v>656.34268200164638</v>
          </cell>
          <cell r="AX35">
            <v>692.2842401520569</v>
          </cell>
          <cell r="AZ35">
            <v>0.27078873043231838</v>
          </cell>
          <cell r="BB35">
            <v>6640.741558150411</v>
          </cell>
          <cell r="BD35">
            <v>1031.2426820016462</v>
          </cell>
          <cell r="BF35">
            <v>7671.9842401520573</v>
          </cell>
          <cell r="BH35">
            <v>62.128299118707758</v>
          </cell>
          <cell r="BJ35">
            <v>0</v>
          </cell>
          <cell r="BN35">
            <v>0</v>
          </cell>
          <cell r="BP35">
            <v>0</v>
          </cell>
          <cell r="BR35">
            <v>6640.741558150411</v>
          </cell>
          <cell r="BT35">
            <v>1031.2426820016462</v>
          </cell>
          <cell r="BV35">
            <v>7671.9842401520573</v>
          </cell>
          <cell r="BX35">
            <v>62.128299118707758</v>
          </cell>
          <cell r="CB35">
            <v>66.761740000000003</v>
          </cell>
          <cell r="CD35">
            <v>66.761740000000003</v>
          </cell>
          <cell r="CG35" t="str">
            <v>MIS</v>
          </cell>
          <cell r="CO35" t="str">
            <v>MIS</v>
          </cell>
          <cell r="CP35">
            <v>6707.503298150411</v>
          </cell>
          <cell r="CR35">
            <v>1031.2426820016462</v>
          </cell>
          <cell r="CT35">
            <v>7738.7459801520572</v>
          </cell>
          <cell r="CV35">
            <v>62.128299118707758</v>
          </cell>
          <cell r="DJ35">
            <v>6707.503298150411</v>
          </cell>
          <cell r="DL35">
            <v>0</v>
          </cell>
        </row>
        <row r="36">
          <cell r="B36" t="str">
            <v>CCU</v>
          </cell>
          <cell r="D36" t="str">
            <v>CORONARY CARE</v>
          </cell>
          <cell r="F36" t="str">
            <v>D7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PIC</v>
          </cell>
          <cell r="D37" t="str">
            <v>PEDIATRIC INTENSIVE CARE</v>
          </cell>
          <cell r="F37" t="str">
            <v>D8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NEO</v>
          </cell>
          <cell r="D38" t="str">
            <v>NEONATAL INTENSIVE CARE</v>
          </cell>
          <cell r="F38" t="str">
            <v>D9</v>
          </cell>
          <cell r="H38">
            <v>3236550.14135399</v>
          </cell>
          <cell r="J38">
            <v>42146.126445004498</v>
          </cell>
          <cell r="L38">
            <v>3278696.2677989947</v>
          </cell>
          <cell r="N38">
            <v>30.997197011030998</v>
          </cell>
          <cell r="O38" t="str">
            <v>NEO</v>
          </cell>
          <cell r="P38">
            <v>3236.6</v>
          </cell>
          <cell r="R38">
            <v>42.1</v>
          </cell>
          <cell r="T38">
            <v>3278.7</v>
          </cell>
          <cell r="AD38">
            <v>3236.6</v>
          </cell>
          <cell r="AF38">
            <v>42.1</v>
          </cell>
          <cell r="AH38">
            <v>3278.7</v>
          </cell>
          <cell r="AJ38">
            <v>30.997197011030998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18.010546365003211</v>
          </cell>
          <cell r="AV38">
            <v>328.89754684678809</v>
          </cell>
          <cell r="AX38">
            <v>346.90809321179131</v>
          </cell>
          <cell r="AZ38">
            <v>0.13569397754437412</v>
          </cell>
          <cell r="BB38">
            <v>3254.6105463650033</v>
          </cell>
          <cell r="BD38">
            <v>370.99754684678811</v>
          </cell>
          <cell r="BF38">
            <v>3625.6080932117916</v>
          </cell>
          <cell r="BH38">
            <v>31.132890988575372</v>
          </cell>
          <cell r="BJ38">
            <v>44.982413067030862</v>
          </cell>
          <cell r="BN38">
            <v>44.982413067030862</v>
          </cell>
          <cell r="BP38">
            <v>0.18951933038563665</v>
          </cell>
          <cell r="BR38">
            <v>3299.5929594320341</v>
          </cell>
          <cell r="BT38">
            <v>370.99754684678811</v>
          </cell>
          <cell r="BV38">
            <v>3670.5905062788224</v>
          </cell>
          <cell r="BX38">
            <v>31.322410318961008</v>
          </cell>
          <cell r="CB38">
            <v>33.658389999999997</v>
          </cell>
          <cell r="CD38">
            <v>33.658389999999997</v>
          </cell>
          <cell r="CG38" t="str">
            <v>NEO</v>
          </cell>
          <cell r="CO38" t="str">
            <v>NEO</v>
          </cell>
          <cell r="CP38">
            <v>3333.2513494320342</v>
          </cell>
          <cell r="CR38">
            <v>370.99754684678811</v>
          </cell>
          <cell r="CT38">
            <v>3704.2488962788225</v>
          </cell>
          <cell r="CV38">
            <v>31.322410318961008</v>
          </cell>
          <cell r="DJ38">
            <v>3288.0652829593523</v>
          </cell>
          <cell r="DL38">
            <v>45.186066472681993</v>
          </cell>
        </row>
        <row r="39">
          <cell r="B39" t="str">
            <v>BUR</v>
          </cell>
          <cell r="D39" t="str">
            <v>BURN CARE</v>
          </cell>
          <cell r="F39" t="str">
            <v>D10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PSI</v>
          </cell>
          <cell r="D40" t="str">
            <v>PSYCHIATRIC - ICU</v>
          </cell>
          <cell r="F40" t="str">
            <v>D11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TRM</v>
          </cell>
          <cell r="D41" t="str">
            <v>SHOCK TRAUMA</v>
          </cell>
          <cell r="F41" t="str">
            <v>D12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ONC</v>
          </cell>
          <cell r="D42" t="str">
            <v>ONCOLOGY</v>
          </cell>
          <cell r="F42" t="str">
            <v>D13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NUR</v>
          </cell>
          <cell r="D43" t="str">
            <v>NEWBORN NURSERY</v>
          </cell>
          <cell r="F43" t="str">
            <v>D14</v>
          </cell>
          <cell r="H43">
            <v>1298395.8599503436</v>
          </cell>
          <cell r="J43">
            <v>14495.935667331438</v>
          </cell>
          <cell r="L43">
            <v>1312891.7956176749</v>
          </cell>
          <cell r="N43">
            <v>13.03726840642147</v>
          </cell>
          <cell r="O43" t="str">
            <v>NUR</v>
          </cell>
          <cell r="P43">
            <v>1298.4000000000001</v>
          </cell>
          <cell r="R43">
            <v>14.5</v>
          </cell>
          <cell r="T43">
            <v>1312.9</v>
          </cell>
          <cell r="AD43">
            <v>1298.4000000000001</v>
          </cell>
          <cell r="AF43">
            <v>14.5</v>
          </cell>
          <cell r="AH43">
            <v>1312.9</v>
          </cell>
          <cell r="AJ43">
            <v>13.03726840642147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7.5751471019551859</v>
          </cell>
          <cell r="AV43">
            <v>138.33268843402865</v>
          </cell>
          <cell r="AX43">
            <v>145.90783553598385</v>
          </cell>
          <cell r="AZ43">
            <v>5.7072218683236739E-2</v>
          </cell>
          <cell r="BB43">
            <v>1305.9751471019554</v>
          </cell>
          <cell r="BD43">
            <v>152.83268843402865</v>
          </cell>
          <cell r="BF43">
            <v>1458.8078355359839</v>
          </cell>
          <cell r="BH43">
            <v>13.094340625104707</v>
          </cell>
          <cell r="BJ43">
            <v>0</v>
          </cell>
          <cell r="BN43">
            <v>0</v>
          </cell>
          <cell r="BP43">
            <v>0</v>
          </cell>
          <cell r="BR43">
            <v>1305.9751471019554</v>
          </cell>
          <cell r="BT43">
            <v>152.83268843402865</v>
          </cell>
          <cell r="BV43">
            <v>1458.8078355359839</v>
          </cell>
          <cell r="BX43">
            <v>13.094340625104707</v>
          </cell>
          <cell r="CB43">
            <v>14.0709</v>
          </cell>
          <cell r="CD43">
            <v>14.0709</v>
          </cell>
          <cell r="CG43" t="str">
            <v>NUR</v>
          </cell>
          <cell r="CO43" t="str">
            <v>NUR</v>
          </cell>
          <cell r="CP43">
            <v>1320.0460471019553</v>
          </cell>
          <cell r="CR43">
            <v>152.83268843402865</v>
          </cell>
          <cell r="CT43">
            <v>1472.8787355359839</v>
          </cell>
          <cell r="CV43">
            <v>13.094340625104707</v>
          </cell>
          <cell r="DJ43">
            <v>1320.0460471019553</v>
          </cell>
          <cell r="DL43">
            <v>0</v>
          </cell>
        </row>
        <row r="44">
          <cell r="B44" t="str">
            <v>PRE</v>
          </cell>
          <cell r="D44" t="str">
            <v>PREMATURE NURSERY</v>
          </cell>
          <cell r="F44" t="str">
            <v>D15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ECF</v>
          </cell>
          <cell r="D45" t="str">
            <v>SKILLED NURSING CARE</v>
          </cell>
          <cell r="F45" t="str">
            <v>D16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CHR</v>
          </cell>
          <cell r="D46" t="str">
            <v>CHRONIC CARE</v>
          </cell>
          <cell r="F46" t="str">
            <v>D17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CHR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CHR</v>
          </cell>
          <cell r="CO46" t="str">
            <v>CHR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EMG</v>
          </cell>
          <cell r="D47" t="str">
            <v>EMERGENCY SERVICES</v>
          </cell>
          <cell r="F47" t="str">
            <v>D18</v>
          </cell>
          <cell r="H47">
            <v>6539782.7825975781</v>
          </cell>
          <cell r="J47">
            <v>350368.63648702687</v>
          </cell>
          <cell r="L47">
            <v>6890151.4190846048</v>
          </cell>
          <cell r="N47">
            <v>70.112212697118366</v>
          </cell>
          <cell r="O47" t="str">
            <v>EMG</v>
          </cell>
          <cell r="P47">
            <v>6539.8</v>
          </cell>
          <cell r="R47">
            <v>350.4</v>
          </cell>
          <cell r="T47">
            <v>6890.2</v>
          </cell>
          <cell r="AD47">
            <v>6539.8</v>
          </cell>
          <cell r="AF47">
            <v>350.4</v>
          </cell>
          <cell r="AH47">
            <v>6890.2</v>
          </cell>
          <cell r="AJ47">
            <v>70.112212697118366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40.737853073780769</v>
          </cell>
          <cell r="AV47">
            <v>743.92967699228325</v>
          </cell>
          <cell r="AX47">
            <v>784.66753006606405</v>
          </cell>
          <cell r="AZ47">
            <v>0.30692468780075433</v>
          </cell>
          <cell r="BB47">
            <v>6580.5378530737808</v>
          </cell>
          <cell r="BD47">
            <v>1094.3296769922831</v>
          </cell>
          <cell r="BF47">
            <v>7674.8675300660634</v>
          </cell>
          <cell r="BH47">
            <v>70.419137384919125</v>
          </cell>
          <cell r="BJ47">
            <v>1437.9977249329918</v>
          </cell>
          <cell r="BN47">
            <v>1437.9977249329918</v>
          </cell>
          <cell r="BP47">
            <v>6.1367525418436584</v>
          </cell>
          <cell r="BR47">
            <v>8018.535578006773</v>
          </cell>
          <cell r="BT47">
            <v>1094.3296769922831</v>
          </cell>
          <cell r="BV47">
            <v>9112.8652549990566</v>
          </cell>
          <cell r="BX47">
            <v>76.555889926762788</v>
          </cell>
          <cell r="CB47">
            <v>82.265320000000003</v>
          </cell>
          <cell r="CD47">
            <v>82.265320000000003</v>
          </cell>
          <cell r="CG47" t="str">
            <v>EMG</v>
          </cell>
          <cell r="CO47" t="str">
            <v>EMG</v>
          </cell>
          <cell r="CP47">
            <v>8100.8008980067734</v>
          </cell>
          <cell r="CR47">
            <v>1094.3296769922831</v>
          </cell>
          <cell r="CT47">
            <v>9195.130574999057</v>
          </cell>
          <cell r="CV47">
            <v>76.555889926762788</v>
          </cell>
          <cell r="DJ47">
            <v>6656.2087502005243</v>
          </cell>
          <cell r="DL47">
            <v>1444.5921478062487</v>
          </cell>
        </row>
        <row r="48">
          <cell r="B48" t="str">
            <v>CL</v>
          </cell>
          <cell r="D48" t="str">
            <v>CLINIC SERVICES</v>
          </cell>
          <cell r="F48" t="str">
            <v>D19</v>
          </cell>
          <cell r="H48">
            <v>4224439.4067137865</v>
          </cell>
          <cell r="J48">
            <v>433182.56899145694</v>
          </cell>
          <cell r="L48">
            <v>4657621.9757052436</v>
          </cell>
          <cell r="N48">
            <v>42.494115112846451</v>
          </cell>
          <cell r="O48" t="str">
            <v>CL</v>
          </cell>
          <cell r="P48">
            <v>4224.3999999999996</v>
          </cell>
          <cell r="R48">
            <v>433.2</v>
          </cell>
          <cell r="T48">
            <v>4657.5999999999995</v>
          </cell>
          <cell r="AD48">
            <v>4224.3999999999996</v>
          </cell>
          <cell r="AF48">
            <v>433.2</v>
          </cell>
          <cell r="AH48">
            <v>4657.5999999999995</v>
          </cell>
          <cell r="AJ48">
            <v>42.494115112846451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24.690691555347463</v>
          </cell>
          <cell r="AV48">
            <v>450.88625952425622</v>
          </cell>
          <cell r="AX48">
            <v>475.5769510796037</v>
          </cell>
          <cell r="AZ48">
            <v>0.18602312653749356</v>
          </cell>
          <cell r="BB48">
            <v>4249.0906915553469</v>
          </cell>
          <cell r="BD48">
            <v>884.08625952425621</v>
          </cell>
          <cell r="BF48">
            <v>5133.176951079603</v>
          </cell>
          <cell r="BH48">
            <v>42.680138239383943</v>
          </cell>
          <cell r="BJ48">
            <v>231.22183139652074</v>
          </cell>
          <cell r="BN48">
            <v>231.22183139652074</v>
          </cell>
          <cell r="BP48">
            <v>1.0677526270908371</v>
          </cell>
          <cell r="BR48">
            <v>4480.3125229518673</v>
          </cell>
          <cell r="BT48">
            <v>884.08625952425621</v>
          </cell>
          <cell r="BV48">
            <v>5364.3987824761234</v>
          </cell>
          <cell r="BX48">
            <v>43.747890866474783</v>
          </cell>
          <cell r="CB48">
            <v>47.010550000000002</v>
          </cell>
          <cell r="CD48">
            <v>47.010550000000002</v>
          </cell>
          <cell r="CG48" t="str">
            <v>CL</v>
          </cell>
          <cell r="CO48" t="str">
            <v>CL</v>
          </cell>
          <cell r="CP48">
            <v>4527.3230729518673</v>
          </cell>
          <cell r="CR48">
            <v>884.08625952425621</v>
          </cell>
          <cell r="CT48">
            <v>5411.4093324761234</v>
          </cell>
          <cell r="CV48">
            <v>43.747890866474783</v>
          </cell>
          <cell r="DJ48">
            <v>4294.9538573667769</v>
          </cell>
          <cell r="DL48">
            <v>232.36921558509087</v>
          </cell>
        </row>
        <row r="49">
          <cell r="B49" t="str">
            <v>PDC</v>
          </cell>
          <cell r="D49" t="str">
            <v>PSYCH DAY &amp; NIGHT</v>
          </cell>
          <cell r="F49" t="str">
            <v>D20</v>
          </cell>
          <cell r="H49">
            <v>475585.40277307318</v>
          </cell>
          <cell r="J49">
            <v>1623.4298114966482</v>
          </cell>
          <cell r="L49">
            <v>477208.83258456981</v>
          </cell>
          <cell r="N49">
            <v>4.0380179384947077</v>
          </cell>
          <cell r="O49" t="str">
            <v>PDC</v>
          </cell>
          <cell r="P49">
            <v>475.6</v>
          </cell>
          <cell r="R49">
            <v>1.6</v>
          </cell>
          <cell r="T49">
            <v>477.20000000000005</v>
          </cell>
          <cell r="AD49">
            <v>475.6</v>
          </cell>
          <cell r="AF49">
            <v>1.6</v>
          </cell>
          <cell r="AH49">
            <v>477.20000000000005</v>
          </cell>
          <cell r="AJ49">
            <v>4.0380179384947077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2.3462414771920259</v>
          </cell>
          <cell r="AV49">
            <v>42.845622254864004</v>
          </cell>
          <cell r="AX49">
            <v>45.191863732056028</v>
          </cell>
          <cell r="AZ49">
            <v>1.7676911730918343E-2</v>
          </cell>
          <cell r="BB49">
            <v>477.94624147719207</v>
          </cell>
          <cell r="BD49">
            <v>44.445622254864006</v>
          </cell>
          <cell r="BF49">
            <v>522.39186373205609</v>
          </cell>
          <cell r="BH49">
            <v>4.0556948502256258</v>
          </cell>
          <cell r="BJ49">
            <v>0</v>
          </cell>
          <cell r="BN49">
            <v>0</v>
          </cell>
          <cell r="BP49">
            <v>0</v>
          </cell>
          <cell r="BR49">
            <v>477.94624147719207</v>
          </cell>
          <cell r="BT49">
            <v>44.445622254864006</v>
          </cell>
          <cell r="BV49">
            <v>522.39186373205609</v>
          </cell>
          <cell r="BX49">
            <v>4.0556948502256258</v>
          </cell>
          <cell r="CB49">
            <v>4.3581599999999998</v>
          </cell>
          <cell r="CD49">
            <v>4.3581599999999998</v>
          </cell>
          <cell r="CG49" t="str">
            <v>PDC</v>
          </cell>
          <cell r="CO49" t="str">
            <v>PDC</v>
          </cell>
          <cell r="CP49">
            <v>482.30440147719207</v>
          </cell>
          <cell r="CR49">
            <v>44.445622254864006</v>
          </cell>
          <cell r="CT49">
            <v>526.75002373205609</v>
          </cell>
          <cell r="CV49">
            <v>4.0556948502256258</v>
          </cell>
          <cell r="DJ49">
            <v>482.30440147719207</v>
          </cell>
          <cell r="DL49">
            <v>0</v>
          </cell>
        </row>
        <row r="50">
          <cell r="B50" t="str">
            <v>AMS</v>
          </cell>
          <cell r="D50" t="str">
            <v>AMBULATORY SURGERY (PBP)</v>
          </cell>
          <cell r="F50" t="str">
            <v>D21</v>
          </cell>
          <cell r="H50">
            <v>0</v>
          </cell>
          <cell r="L50">
            <v>0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SDS</v>
          </cell>
          <cell r="D51" t="str">
            <v>SAME DAY SURGERY</v>
          </cell>
          <cell r="F51" t="str">
            <v>D22</v>
          </cell>
          <cell r="H51">
            <v>1179842.8982121907</v>
          </cell>
          <cell r="J51">
            <v>971146.4227900788</v>
          </cell>
          <cell r="L51">
            <v>2150989.3210022696</v>
          </cell>
          <cell r="N51">
            <v>11.800157733703358</v>
          </cell>
          <cell r="O51" t="str">
            <v>SDS</v>
          </cell>
          <cell r="P51">
            <v>1179.8</v>
          </cell>
          <cell r="R51">
            <v>971.1</v>
          </cell>
          <cell r="T51">
            <v>2150.9</v>
          </cell>
          <cell r="AD51">
            <v>1179.8</v>
          </cell>
          <cell r="AF51">
            <v>971.1</v>
          </cell>
          <cell r="AH51">
            <v>2150.9</v>
          </cell>
          <cell r="AJ51">
            <v>11.800157733703358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6.856338910308029</v>
          </cell>
          <cell r="AV51">
            <v>125.20625428289658</v>
          </cell>
          <cell r="AX51">
            <v>132.06259319320461</v>
          </cell>
          <cell r="AZ51">
            <v>5.1656617144040226E-2</v>
          </cell>
          <cell r="BB51">
            <v>1186.656338910308</v>
          </cell>
          <cell r="BD51">
            <v>1096.3062542828966</v>
          </cell>
          <cell r="BF51">
            <v>2282.9625931932046</v>
          </cell>
          <cell r="BH51">
            <v>11.851814350847398</v>
          </cell>
          <cell r="BJ51">
            <v>0</v>
          </cell>
          <cell r="BN51">
            <v>0</v>
          </cell>
          <cell r="BP51">
            <v>0</v>
          </cell>
          <cell r="BR51">
            <v>1186.656338910308</v>
          </cell>
          <cell r="BT51">
            <v>1096.3062542828966</v>
          </cell>
          <cell r="BV51">
            <v>2282.9625931932046</v>
          </cell>
          <cell r="BX51">
            <v>11.851814350847398</v>
          </cell>
          <cell r="CB51">
            <v>12.735709999999999</v>
          </cell>
          <cell r="CD51">
            <v>12.735709999999999</v>
          </cell>
          <cell r="CG51" t="str">
            <v>SDS</v>
          </cell>
          <cell r="CO51" t="str">
            <v>SDS</v>
          </cell>
          <cell r="CP51">
            <v>1199.3920489103079</v>
          </cell>
          <cell r="CR51">
            <v>1096.3062542828966</v>
          </cell>
          <cell r="CT51">
            <v>2295.6983031932045</v>
          </cell>
          <cell r="CV51">
            <v>11.851814350847398</v>
          </cell>
          <cell r="DJ51">
            <v>1199.3920489103079</v>
          </cell>
          <cell r="DL51">
            <v>0</v>
          </cell>
        </row>
        <row r="52">
          <cell r="B52" t="str">
            <v>DEL</v>
          </cell>
          <cell r="D52" t="str">
            <v>LABOR &amp; DELIVERY</v>
          </cell>
          <cell r="F52" t="str">
            <v>D23</v>
          </cell>
          <cell r="H52">
            <v>3896951.8384159165</v>
          </cell>
          <cell r="J52">
            <v>163202.16096231854</v>
          </cell>
          <cell r="L52">
            <v>4060153.9993782351</v>
          </cell>
          <cell r="N52">
            <v>35.679111747108578</v>
          </cell>
          <cell r="O52" t="str">
            <v>DEL</v>
          </cell>
          <cell r="P52">
            <v>3897</v>
          </cell>
          <cell r="R52">
            <v>163.19999999999999</v>
          </cell>
          <cell r="T52">
            <v>4060.2</v>
          </cell>
          <cell r="AD52">
            <v>3897</v>
          </cell>
          <cell r="AF52">
            <v>163.19999999999999</v>
          </cell>
          <cell r="AH52">
            <v>4060.2</v>
          </cell>
          <cell r="AJ52">
            <v>35.679111747108578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20.730916287519385</v>
          </cell>
          <cell r="AV52">
            <v>378.57527321326398</v>
          </cell>
          <cell r="AX52">
            <v>399.30618950078338</v>
          </cell>
          <cell r="AZ52">
            <v>0.15618962535523581</v>
          </cell>
          <cell r="BB52">
            <v>3917.7309162875194</v>
          </cell>
          <cell r="BD52">
            <v>541.77527321326397</v>
          </cell>
          <cell r="BF52">
            <v>4459.5061895007839</v>
          </cell>
          <cell r="BH52">
            <v>35.835301372463817</v>
          </cell>
          <cell r="BJ52">
            <v>0</v>
          </cell>
          <cell r="BN52">
            <v>0</v>
          </cell>
          <cell r="BP52">
            <v>0</v>
          </cell>
          <cell r="BR52">
            <v>3917.7309162875194</v>
          </cell>
          <cell r="BT52">
            <v>541.77527321326397</v>
          </cell>
          <cell r="BV52">
            <v>4459.5061895007839</v>
          </cell>
          <cell r="BX52">
            <v>35.835301372463817</v>
          </cell>
          <cell r="CB52">
            <v>38.507849999999998</v>
          </cell>
          <cell r="CD52">
            <v>38.507849999999998</v>
          </cell>
          <cell r="CG52" t="str">
            <v>DEL</v>
          </cell>
          <cell r="CO52" t="str">
            <v>DEL</v>
          </cell>
          <cell r="CP52">
            <v>3956.2387662875194</v>
          </cell>
          <cell r="CR52">
            <v>541.77527321326397</v>
          </cell>
          <cell r="CT52">
            <v>4498.0140395007838</v>
          </cell>
          <cell r="CV52">
            <v>35.835301372463817</v>
          </cell>
          <cell r="DJ52">
            <v>3956.2387662875194</v>
          </cell>
          <cell r="DL52">
            <v>0</v>
          </cell>
        </row>
        <row r="53">
          <cell r="B53" t="str">
            <v>OR</v>
          </cell>
          <cell r="D53" t="str">
            <v>OPERATING ROOM</v>
          </cell>
          <cell r="F53" t="str">
            <v>D24</v>
          </cell>
          <cell r="H53">
            <v>12188690.118795445</v>
          </cell>
          <cell r="J53">
            <v>1084395.921549208</v>
          </cell>
          <cell r="L53">
            <v>13273086.040344654</v>
          </cell>
          <cell r="N53">
            <v>113.10909828406339</v>
          </cell>
          <cell r="O53" t="str">
            <v>OR</v>
          </cell>
          <cell r="P53">
            <v>12188.7</v>
          </cell>
          <cell r="R53">
            <v>1084.4000000000001</v>
          </cell>
          <cell r="T53">
            <v>13273.1</v>
          </cell>
          <cell r="AD53">
            <v>12188.7</v>
          </cell>
          <cell r="AF53">
            <v>1084.4000000000001</v>
          </cell>
          <cell r="AH53">
            <v>13273.1</v>
          </cell>
          <cell r="AJ53">
            <v>113.10909828406339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65.720673331329422</v>
          </cell>
          <cell r="AV53">
            <v>1200.1506116324595</v>
          </cell>
          <cell r="AX53">
            <v>1265.8712849637889</v>
          </cell>
          <cell r="AZ53">
            <v>0.49514875287465898</v>
          </cell>
          <cell r="BB53">
            <v>12254.420673331329</v>
          </cell>
          <cell r="BD53">
            <v>2284.5506116324595</v>
          </cell>
          <cell r="BF53">
            <v>14538.971284963789</v>
          </cell>
          <cell r="BH53">
            <v>113.60424703693805</v>
          </cell>
          <cell r="BJ53">
            <v>729.41424355090919</v>
          </cell>
          <cell r="BN53">
            <v>729.41424355090919</v>
          </cell>
          <cell r="BP53">
            <v>2.4486179836628605</v>
          </cell>
          <cell r="BR53">
            <v>12983.834916882239</v>
          </cell>
          <cell r="BT53">
            <v>2284.5506116324595</v>
          </cell>
          <cell r="BV53">
            <v>15268.385528514698</v>
          </cell>
          <cell r="BX53">
            <v>116.0528650206009</v>
          </cell>
          <cell r="CB53">
            <v>124.70793</v>
          </cell>
          <cell r="CD53">
            <v>124.70793</v>
          </cell>
          <cell r="CG53" t="str">
            <v>OR</v>
          </cell>
          <cell r="CO53" t="str">
            <v>OR</v>
          </cell>
          <cell r="CP53">
            <v>13108.542846882239</v>
          </cell>
          <cell r="CR53">
            <v>2284.5506116324595</v>
          </cell>
          <cell r="CT53">
            <v>15393.093458514699</v>
          </cell>
          <cell r="CV53">
            <v>116.0528650206009</v>
          </cell>
          <cell r="DJ53">
            <v>12376.497370745652</v>
          </cell>
          <cell r="DL53">
            <v>732.0454761365861</v>
          </cell>
        </row>
        <row r="54">
          <cell r="B54" t="str">
            <v>ORC</v>
          </cell>
          <cell r="D54" t="str">
            <v>OPERATING ROOM CLINIC</v>
          </cell>
          <cell r="F54" t="str">
            <v>D24a</v>
          </cell>
          <cell r="H54">
            <v>5628.1214925613449</v>
          </cell>
          <cell r="J54">
            <v>1166.121791641599</v>
          </cell>
          <cell r="L54">
            <v>6794.2432842029439</v>
          </cell>
          <cell r="N54">
            <v>5.8849474125397837E-2</v>
          </cell>
          <cell r="O54" t="str">
            <v>ORC</v>
          </cell>
          <cell r="P54">
            <v>5.6</v>
          </cell>
          <cell r="R54">
            <v>1.2</v>
          </cell>
          <cell r="T54">
            <v>6.8</v>
          </cell>
          <cell r="AD54">
            <v>5.6</v>
          </cell>
          <cell r="AF54">
            <v>1.2</v>
          </cell>
          <cell r="AH54">
            <v>6.8</v>
          </cell>
          <cell r="AJ54">
            <v>5.8849474125397837E-2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3.419377506664048E-2</v>
          </cell>
          <cell r="AV54">
            <v>0.6244257397266868</v>
          </cell>
          <cell r="AX54">
            <v>0.65861951479332725</v>
          </cell>
          <cell r="AZ54">
            <v>2.5762068801344029E-4</v>
          </cell>
          <cell r="BB54">
            <v>5.63419377506664</v>
          </cell>
          <cell r="BD54">
            <v>1.8244257397266868</v>
          </cell>
          <cell r="BF54">
            <v>7.4586195147933267</v>
          </cell>
          <cell r="BH54">
            <v>5.9107094813411275E-2</v>
          </cell>
          <cell r="BJ54">
            <v>0</v>
          </cell>
          <cell r="BN54">
            <v>0</v>
          </cell>
          <cell r="BP54">
            <v>0</v>
          </cell>
          <cell r="BR54">
            <v>5.63419377506664</v>
          </cell>
          <cell r="BT54">
            <v>1.8244257397266868</v>
          </cell>
          <cell r="BV54">
            <v>7.4586195147933267</v>
          </cell>
          <cell r="BX54">
            <v>5.9107094813411275E-2</v>
          </cell>
          <cell r="CB54">
            <v>6.3519999999999993E-2</v>
          </cell>
          <cell r="CD54">
            <v>6.3519999999999993E-2</v>
          </cell>
          <cell r="CG54" t="str">
            <v>ORC</v>
          </cell>
          <cell r="CO54" t="str">
            <v>OR</v>
          </cell>
          <cell r="CP54">
            <v>5.6977137750666396</v>
          </cell>
          <cell r="CR54">
            <v>1.8244257397266868</v>
          </cell>
          <cell r="CT54">
            <v>7.5221395147933263</v>
          </cell>
          <cell r="CV54">
            <v>5.9107094813411275E-2</v>
          </cell>
          <cell r="DJ54">
            <v>5.6977137750666396</v>
          </cell>
          <cell r="DL54">
            <v>0</v>
          </cell>
        </row>
        <row r="55">
          <cell r="B55" t="str">
            <v>ANS</v>
          </cell>
          <cell r="D55" t="str">
            <v>ANESTHESIOLOGY</v>
          </cell>
          <cell r="F55" t="str">
            <v>D25</v>
          </cell>
          <cell r="H55">
            <v>809958.36943964683</v>
          </cell>
          <cell r="J55">
            <v>321939.4740000001</v>
          </cell>
          <cell r="L55">
            <v>1131897.843439647</v>
          </cell>
          <cell r="N55">
            <v>11.131958403010033</v>
          </cell>
          <cell r="O55" t="str">
            <v>ANS</v>
          </cell>
          <cell r="P55">
            <v>810</v>
          </cell>
          <cell r="R55">
            <v>321.89999999999998</v>
          </cell>
          <cell r="T55">
            <v>1131.9000000000001</v>
          </cell>
          <cell r="AD55">
            <v>810</v>
          </cell>
          <cell r="AF55">
            <v>321.89999999999998</v>
          </cell>
          <cell r="AH55">
            <v>1131.9000000000001</v>
          </cell>
          <cell r="AJ55">
            <v>11.131958403010033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6.4680897720961621</v>
          </cell>
          <cell r="AV55">
            <v>118.11628674191245</v>
          </cell>
          <cell r="AX55">
            <v>124.58437651400861</v>
          </cell>
          <cell r="AZ55">
            <v>4.8731493787176741E-2</v>
          </cell>
          <cell r="BB55">
            <v>816.46808977209616</v>
          </cell>
          <cell r="BD55">
            <v>440.01628674191244</v>
          </cell>
          <cell r="BF55">
            <v>1256.4843765140085</v>
          </cell>
          <cell r="BH55">
            <v>11.18068989679721</v>
          </cell>
          <cell r="BJ55">
            <v>0</v>
          </cell>
          <cell r="BN55">
            <v>0</v>
          </cell>
          <cell r="BP55">
            <v>0</v>
          </cell>
          <cell r="BR55">
            <v>816.46808977209616</v>
          </cell>
          <cell r="BT55">
            <v>440.01628674191244</v>
          </cell>
          <cell r="BV55">
            <v>1256.4843765140085</v>
          </cell>
          <cell r="BX55">
            <v>11.18068989679721</v>
          </cell>
          <cell r="CB55">
            <v>12.014530000000001</v>
          </cell>
          <cell r="CD55">
            <v>12.014530000000001</v>
          </cell>
          <cell r="CG55" t="str">
            <v>ANS</v>
          </cell>
          <cell r="CO55" t="str">
            <v>ANS</v>
          </cell>
          <cell r="CP55">
            <v>828.4826197720962</v>
          </cell>
          <cell r="CR55">
            <v>440.01628674191244</v>
          </cell>
          <cell r="CT55">
            <v>1268.4989065140087</v>
          </cell>
          <cell r="CV55">
            <v>11.18068989679721</v>
          </cell>
          <cell r="DJ55">
            <v>828.4826197720962</v>
          </cell>
          <cell r="DL55">
            <v>0</v>
          </cell>
        </row>
        <row r="56">
          <cell r="B56" t="str">
            <v>MSS</v>
          </cell>
          <cell r="D56" t="str">
            <v>MEDICAL SUPPLIES SOLD</v>
          </cell>
          <cell r="F56" t="str">
            <v>D26</v>
          </cell>
          <cell r="H56">
            <v>0</v>
          </cell>
          <cell r="J56">
            <v>47322986.169999987</v>
          </cell>
          <cell r="L56">
            <v>47322986.169999987</v>
          </cell>
          <cell r="N56">
            <v>0</v>
          </cell>
          <cell r="O56" t="str">
            <v>MSS</v>
          </cell>
          <cell r="P56">
            <v>0</v>
          </cell>
          <cell r="R56">
            <v>47323</v>
          </cell>
          <cell r="T56">
            <v>47323</v>
          </cell>
          <cell r="AD56">
            <v>0</v>
          </cell>
          <cell r="AF56">
            <v>47323</v>
          </cell>
          <cell r="AH56">
            <v>47323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47323</v>
          </cell>
          <cell r="BF56">
            <v>47323</v>
          </cell>
          <cell r="BH56">
            <v>0</v>
          </cell>
          <cell r="BJ56">
            <v>0</v>
          </cell>
          <cell r="BN56">
            <v>0</v>
          </cell>
          <cell r="BR56">
            <v>0</v>
          </cell>
          <cell r="BT56">
            <v>47323</v>
          </cell>
          <cell r="BV56">
            <v>47323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47323</v>
          </cell>
          <cell r="CT56">
            <v>47323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CDS</v>
          </cell>
          <cell r="D57" t="str">
            <v>DRUGS SOLD</v>
          </cell>
          <cell r="F57" t="str">
            <v>D27</v>
          </cell>
          <cell r="H57">
            <v>0</v>
          </cell>
          <cell r="J57">
            <v>22020247.089999996</v>
          </cell>
          <cell r="L57">
            <v>22020247.089999996</v>
          </cell>
          <cell r="N57">
            <v>0</v>
          </cell>
          <cell r="O57" t="str">
            <v>CDS</v>
          </cell>
          <cell r="P57">
            <v>0</v>
          </cell>
          <cell r="R57">
            <v>22020.2</v>
          </cell>
          <cell r="T57">
            <v>22020.2</v>
          </cell>
          <cell r="AD57">
            <v>0</v>
          </cell>
          <cell r="AF57">
            <v>22020.2</v>
          </cell>
          <cell r="AH57">
            <v>22020.2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22020.2</v>
          </cell>
          <cell r="BF57">
            <v>22020.2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22020.2</v>
          </cell>
          <cell r="BV57">
            <v>22020.2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22020.2</v>
          </cell>
          <cell r="CT57">
            <v>22020.2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LAB</v>
          </cell>
          <cell r="D58" t="str">
            <v>LABORATORY SERVICES</v>
          </cell>
          <cell r="F58" t="str">
            <v>D28</v>
          </cell>
          <cell r="H58">
            <v>4657537.300390657</v>
          </cell>
          <cell r="J58">
            <v>4626505.8683149256</v>
          </cell>
          <cell r="L58">
            <v>9284043.1687055826</v>
          </cell>
          <cell r="N58">
            <v>58.448611373904015</v>
          </cell>
          <cell r="O58" t="str">
            <v>LAB</v>
          </cell>
          <cell r="P58">
            <v>4657.5</v>
          </cell>
          <cell r="R58">
            <v>4626.5</v>
          </cell>
          <cell r="T58">
            <v>9284</v>
          </cell>
          <cell r="AD58">
            <v>4657.5</v>
          </cell>
          <cell r="AF58">
            <v>4626.5</v>
          </cell>
          <cell r="AH58">
            <v>9284</v>
          </cell>
          <cell r="AJ58">
            <v>58.448611373904015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33.960858613929837</v>
          </cell>
          <cell r="AV58">
            <v>620.17236237964312</v>
          </cell>
          <cell r="AX58">
            <v>654.13322099357299</v>
          </cell>
          <cell r="AZ58">
            <v>0.25586586285359691</v>
          </cell>
          <cell r="BB58">
            <v>4691.4608586139302</v>
          </cell>
          <cell r="BD58">
            <v>5246.6723623796433</v>
          </cell>
          <cell r="BF58">
            <v>9938.1332209935736</v>
          </cell>
          <cell r="BH58">
            <v>58.704477236757612</v>
          </cell>
          <cell r="BJ58">
            <v>4.5599999999999996</v>
          </cell>
          <cell r="BN58">
            <v>4.5599999999999996</v>
          </cell>
          <cell r="BP58">
            <v>2.7305389221556887E-2</v>
          </cell>
          <cell r="BR58">
            <v>4696.0208586139306</v>
          </cell>
          <cell r="BT58">
            <v>5246.6723623796433</v>
          </cell>
          <cell r="BV58">
            <v>9942.693220993573</v>
          </cell>
          <cell r="BX58">
            <v>58.731782625979172</v>
          </cell>
          <cell r="CB58">
            <v>63.111919999999998</v>
          </cell>
          <cell r="CD58">
            <v>63.111919999999998</v>
          </cell>
          <cell r="CG58" t="str">
            <v>LAB</v>
          </cell>
          <cell r="CO58" t="str">
            <v>LAB</v>
          </cell>
          <cell r="CP58">
            <v>4759.1327786139309</v>
          </cell>
          <cell r="CR58">
            <v>5246.6723623796433</v>
          </cell>
          <cell r="CT58">
            <v>10005.805140993574</v>
          </cell>
          <cell r="CV58">
            <v>58.731782625979172</v>
          </cell>
          <cell r="DJ58">
            <v>4754.5434368254973</v>
          </cell>
          <cell r="DL58">
            <v>4.589341788433261</v>
          </cell>
        </row>
        <row r="59">
          <cell r="H59" t="str">
            <v>XXXXXXXXX</v>
          </cell>
          <cell r="J59" t="str">
            <v>XXXXXXXXX</v>
          </cell>
          <cell r="L59">
            <v>0</v>
          </cell>
          <cell r="O59">
            <v>0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  <cell r="DJ59">
            <v>0</v>
          </cell>
          <cell r="DL59">
            <v>0</v>
          </cell>
        </row>
        <row r="60">
          <cell r="B60" t="str">
            <v>EKG</v>
          </cell>
          <cell r="D60" t="str">
            <v>ELECTROCARDIOLOGY</v>
          </cell>
          <cell r="F60" t="str">
            <v>D30</v>
          </cell>
          <cell r="H60">
            <v>716155.10063122213</v>
          </cell>
          <cell r="J60">
            <v>11352.883758226391</v>
          </cell>
          <cell r="L60">
            <v>727507.98438944854</v>
          </cell>
          <cell r="N60">
            <v>10.517716413012774</v>
          </cell>
          <cell r="O60" t="str">
            <v>EKG</v>
          </cell>
          <cell r="P60">
            <v>716.2</v>
          </cell>
          <cell r="R60">
            <v>11.4</v>
          </cell>
          <cell r="T60">
            <v>727.6</v>
          </cell>
          <cell r="AD60">
            <v>716.2</v>
          </cell>
          <cell r="AF60">
            <v>11.4</v>
          </cell>
          <cell r="AH60">
            <v>727.6</v>
          </cell>
          <cell r="AJ60">
            <v>10.517716413012774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6.1111918939996182</v>
          </cell>
          <cell r="AV60">
            <v>111.59883667671802</v>
          </cell>
          <cell r="AX60">
            <v>117.71002857071764</v>
          </cell>
          <cell r="AZ60">
            <v>4.6042575212770206E-2</v>
          </cell>
          <cell r="BB60">
            <v>722.31119189399965</v>
          </cell>
          <cell r="BD60">
            <v>122.99883667671803</v>
          </cell>
          <cell r="BF60">
            <v>845.31002857071769</v>
          </cell>
          <cell r="BH60">
            <v>10.563758988225544</v>
          </cell>
          <cell r="BJ60">
            <v>0</v>
          </cell>
          <cell r="BN60">
            <v>0</v>
          </cell>
          <cell r="BP60">
            <v>0</v>
          </cell>
          <cell r="BR60">
            <v>722.31119189399965</v>
          </cell>
          <cell r="BT60">
            <v>122.99883667671803</v>
          </cell>
          <cell r="BV60">
            <v>845.31002857071769</v>
          </cell>
          <cell r="BX60">
            <v>10.563758988225544</v>
          </cell>
          <cell r="CB60">
            <v>11.35159</v>
          </cell>
          <cell r="CD60">
            <v>11.35159</v>
          </cell>
          <cell r="CG60" t="str">
            <v>EKG</v>
          </cell>
          <cell r="CO60" t="str">
            <v>EKG</v>
          </cell>
          <cell r="CP60">
            <v>733.66278189399964</v>
          </cell>
          <cell r="CR60">
            <v>122.99883667671803</v>
          </cell>
          <cell r="CT60">
            <v>856.66161857071768</v>
          </cell>
          <cell r="CV60">
            <v>10.563758988225544</v>
          </cell>
          <cell r="DJ60">
            <v>733.66278189399964</v>
          </cell>
          <cell r="DL60">
            <v>0</v>
          </cell>
        </row>
        <row r="61">
          <cell r="B61" t="str">
            <v>IRC</v>
          </cell>
          <cell r="D61" t="str">
            <v>INVASIVE RADIOLOGY/CARDIOVASCULAR</v>
          </cell>
          <cell r="F61" t="str">
            <v>D31</v>
          </cell>
          <cell r="H61">
            <v>4953151.7226840975</v>
          </cell>
          <cell r="J61">
            <v>615914.75111824193</v>
          </cell>
          <cell r="L61">
            <v>5569066.4738023393</v>
          </cell>
          <cell r="N61">
            <v>40.55487400825006</v>
          </cell>
          <cell r="O61" t="str">
            <v>IRC</v>
          </cell>
          <cell r="P61">
            <v>4953.2</v>
          </cell>
          <cell r="R61">
            <v>615.9</v>
          </cell>
          <cell r="T61">
            <v>5569.0999999999995</v>
          </cell>
          <cell r="AD61">
            <v>4953.2</v>
          </cell>
          <cell r="AF61">
            <v>615.9</v>
          </cell>
          <cell r="AH61">
            <v>5569.0999999999995</v>
          </cell>
          <cell r="AJ61">
            <v>40.55487400825006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23.56391896959321</v>
          </cell>
          <cell r="AV61">
            <v>430.30982992582409</v>
          </cell>
          <cell r="AX61">
            <v>453.87374889541729</v>
          </cell>
          <cell r="AZ61">
            <v>0.17753386414365241</v>
          </cell>
          <cell r="BB61">
            <v>4976.7639189695929</v>
          </cell>
          <cell r="BD61">
            <v>1046.2098299258241</v>
          </cell>
          <cell r="BF61">
            <v>6022.973748895417</v>
          </cell>
          <cell r="BH61">
            <v>40.732407872393715</v>
          </cell>
          <cell r="BJ61">
            <v>0</v>
          </cell>
          <cell r="BN61">
            <v>0</v>
          </cell>
          <cell r="BP61">
            <v>0</v>
          </cell>
          <cell r="BR61">
            <v>4976.7639189695929</v>
          </cell>
          <cell r="BT61">
            <v>1046.2098299258241</v>
          </cell>
          <cell r="BV61">
            <v>6022.973748895417</v>
          </cell>
          <cell r="BX61">
            <v>40.732407872393715</v>
          </cell>
          <cell r="CB61">
            <v>43.77017</v>
          </cell>
          <cell r="CD61">
            <v>43.77017</v>
          </cell>
          <cell r="CG61" t="str">
            <v>IRC</v>
          </cell>
          <cell r="CO61" t="str">
            <v>IRC</v>
          </cell>
          <cell r="CP61">
            <v>5020.5340889695926</v>
          </cell>
          <cell r="CR61">
            <v>1046.2098299258241</v>
          </cell>
          <cell r="CT61">
            <v>6066.7439188954168</v>
          </cell>
          <cell r="CV61">
            <v>40.732407872393715</v>
          </cell>
          <cell r="DJ61">
            <v>5020.5340889695926</v>
          </cell>
          <cell r="DL61">
            <v>0</v>
          </cell>
        </row>
        <row r="62">
          <cell r="B62" t="str">
            <v>RAD</v>
          </cell>
          <cell r="D62" t="str">
            <v>RADIOLOGY DIAGNOSTIC</v>
          </cell>
          <cell r="F62" t="str">
            <v>D32</v>
          </cell>
          <cell r="H62">
            <v>3882803.6331418739</v>
          </cell>
          <cell r="J62">
            <v>351828.19049274933</v>
          </cell>
          <cell r="L62">
            <v>4234631.8236346235</v>
          </cell>
          <cell r="N62">
            <v>41.375440664238887</v>
          </cell>
          <cell r="O62" t="str">
            <v>RAD</v>
          </cell>
          <cell r="P62">
            <v>3882.8</v>
          </cell>
          <cell r="R62">
            <v>351.8</v>
          </cell>
          <cell r="T62">
            <v>4234.6000000000004</v>
          </cell>
          <cell r="AD62">
            <v>3882.8</v>
          </cell>
          <cell r="AF62">
            <v>351.8</v>
          </cell>
          <cell r="AH62">
            <v>4234.6000000000004</v>
          </cell>
          <cell r="AJ62">
            <v>41.375440664238887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24.040699299053419</v>
          </cell>
          <cell r="AV62">
            <v>439.01649976061447</v>
          </cell>
          <cell r="AX62">
            <v>463.05719905966788</v>
          </cell>
          <cell r="AZ62">
            <v>0.18112599388853823</v>
          </cell>
          <cell r="BB62">
            <v>3906.8406992990535</v>
          </cell>
          <cell r="BD62">
            <v>790.81649976061453</v>
          </cell>
          <cell r="BF62">
            <v>4697.6571990596676</v>
          </cell>
          <cell r="BH62">
            <v>41.556566658127423</v>
          </cell>
          <cell r="BJ62">
            <v>5.0039110754847789</v>
          </cell>
          <cell r="BN62">
            <v>5.0039110754847789</v>
          </cell>
          <cell r="BP62">
            <v>1.515877332773335E-2</v>
          </cell>
          <cell r="BR62">
            <v>3911.8446103745382</v>
          </cell>
          <cell r="BT62">
            <v>790.81649976061453</v>
          </cell>
          <cell r="BV62">
            <v>4702.6611101351527</v>
          </cell>
          <cell r="BX62">
            <v>41.571725431455157</v>
          </cell>
          <cell r="CB62">
            <v>44.672089999999997</v>
          </cell>
          <cell r="CD62">
            <v>44.672089999999997</v>
          </cell>
          <cell r="CG62" t="str">
            <v>RAD</v>
          </cell>
          <cell r="CO62" t="str">
            <v>RAD</v>
          </cell>
          <cell r="CP62">
            <v>3956.5167003745382</v>
          </cell>
          <cell r="CR62">
            <v>790.81649976061453</v>
          </cell>
          <cell r="CT62">
            <v>4747.3332001351528</v>
          </cell>
          <cell r="CV62">
            <v>41.571725431455157</v>
          </cell>
          <cell r="DJ62">
            <v>3951.4965000043621</v>
          </cell>
          <cell r="DL62">
            <v>5.020200370176255</v>
          </cell>
        </row>
        <row r="63">
          <cell r="B63" t="str">
            <v>CAT</v>
          </cell>
          <cell r="D63" t="str">
            <v>CT SCANNER</v>
          </cell>
          <cell r="F63" t="str">
            <v>D33</v>
          </cell>
          <cell r="H63">
            <v>857384.82322950312</v>
          </cell>
          <cell r="J63">
            <v>259702.59758257837</v>
          </cell>
          <cell r="L63">
            <v>1117087.4208120815</v>
          </cell>
          <cell r="N63">
            <v>8.7595071093120538</v>
          </cell>
          <cell r="O63" t="str">
            <v>CAT</v>
          </cell>
          <cell r="P63">
            <v>857.4</v>
          </cell>
          <cell r="R63">
            <v>259.7</v>
          </cell>
          <cell r="T63">
            <v>1117.0999999999999</v>
          </cell>
          <cell r="AD63">
            <v>857.4</v>
          </cell>
          <cell r="AF63">
            <v>259.7</v>
          </cell>
          <cell r="AH63">
            <v>1117.0999999999999</v>
          </cell>
          <cell r="AJ63">
            <v>8.7595071093120538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5.0896056463007469</v>
          </cell>
          <cell r="AV63">
            <v>92.943255443854412</v>
          </cell>
          <cell r="AX63">
            <v>98.032861090155166</v>
          </cell>
          <cell r="AZ63">
            <v>3.8345801414488637E-2</v>
          </cell>
          <cell r="BB63">
            <v>862.48960564630067</v>
          </cell>
          <cell r="BD63">
            <v>352.6432554438544</v>
          </cell>
          <cell r="BF63">
            <v>1215.1328610901551</v>
          </cell>
          <cell r="BH63">
            <v>8.797852910726542</v>
          </cell>
          <cell r="BJ63">
            <v>0</v>
          </cell>
          <cell r="BN63">
            <v>0</v>
          </cell>
          <cell r="BP63">
            <v>0</v>
          </cell>
          <cell r="BR63">
            <v>862.48960564630067</v>
          </cell>
          <cell r="BT63">
            <v>352.6432554438544</v>
          </cell>
          <cell r="BV63">
            <v>1215.1328610901551</v>
          </cell>
          <cell r="BX63">
            <v>8.797852910726542</v>
          </cell>
          <cell r="CB63">
            <v>9.4539799999999996</v>
          </cell>
          <cell r="CD63">
            <v>9.4539799999999996</v>
          </cell>
          <cell r="CG63" t="str">
            <v>CAT</v>
          </cell>
          <cell r="CO63" t="str">
            <v>CT</v>
          </cell>
          <cell r="CP63">
            <v>871.94358564630068</v>
          </cell>
          <cell r="CR63">
            <v>352.6432554438544</v>
          </cell>
          <cell r="CT63">
            <v>1224.5868410901551</v>
          </cell>
          <cell r="CV63">
            <v>8.797852910726542</v>
          </cell>
          <cell r="DJ63">
            <v>871.94358564630068</v>
          </cell>
          <cell r="DL63">
            <v>0</v>
          </cell>
        </row>
        <row r="64">
          <cell r="B64" t="str">
            <v>RAT</v>
          </cell>
          <cell r="D64" t="str">
            <v>RADIOLOGY THERAPEUTIC</v>
          </cell>
          <cell r="F64" t="str">
            <v>D34</v>
          </cell>
          <cell r="H64">
            <v>1380471.6973430191</v>
          </cell>
          <cell r="J64">
            <v>906812.43000000017</v>
          </cell>
          <cell r="L64">
            <v>2287284.1273430195</v>
          </cell>
          <cell r="N64">
            <v>5.5066105769230766</v>
          </cell>
          <cell r="O64" t="str">
            <v>RAT</v>
          </cell>
          <cell r="P64">
            <v>1380.5</v>
          </cell>
          <cell r="R64">
            <v>906.8</v>
          </cell>
          <cell r="T64">
            <v>2287.3000000000002</v>
          </cell>
          <cell r="AD64">
            <v>1380.5</v>
          </cell>
          <cell r="AF64">
            <v>906.8</v>
          </cell>
          <cell r="AH64">
            <v>2287.3000000000002</v>
          </cell>
          <cell r="AJ64">
            <v>5.5066105769230766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3.1995494648885812</v>
          </cell>
          <cell r="AV64">
            <v>58.428209155365074</v>
          </cell>
          <cell r="AX64">
            <v>61.627758620253658</v>
          </cell>
          <cell r="AZ64">
            <v>2.4105853561684997E-2</v>
          </cell>
          <cell r="BB64">
            <v>1383.6995494648886</v>
          </cell>
          <cell r="BD64">
            <v>965.22820915536499</v>
          </cell>
          <cell r="BF64">
            <v>2348.9277586202534</v>
          </cell>
          <cell r="BH64">
            <v>5.5307164304847616</v>
          </cell>
          <cell r="BJ64">
            <v>0</v>
          </cell>
          <cell r="BN64">
            <v>0</v>
          </cell>
          <cell r="BP64">
            <v>0</v>
          </cell>
          <cell r="BR64">
            <v>1383.6995494648886</v>
          </cell>
          <cell r="BT64">
            <v>965.22820915536499</v>
          </cell>
          <cell r="BV64">
            <v>2348.9277586202534</v>
          </cell>
          <cell r="BX64">
            <v>5.5307164304847616</v>
          </cell>
          <cell r="CB64">
            <v>5.9431900000000004</v>
          </cell>
          <cell r="CD64">
            <v>5.9431900000000004</v>
          </cell>
          <cell r="CG64" t="str">
            <v>RAT</v>
          </cell>
          <cell r="CO64" t="str">
            <v>RAT</v>
          </cell>
          <cell r="CP64">
            <v>1389.6427394648886</v>
          </cell>
          <cell r="CR64">
            <v>965.22820915536499</v>
          </cell>
          <cell r="CT64">
            <v>2354.8709486202533</v>
          </cell>
          <cell r="CV64">
            <v>5.5307164304847616</v>
          </cell>
          <cell r="DJ64">
            <v>1389.6427394648886</v>
          </cell>
          <cell r="DL64">
            <v>0</v>
          </cell>
        </row>
        <row r="65">
          <cell r="B65" t="str">
            <v>NUC</v>
          </cell>
          <cell r="D65" t="str">
            <v>NUCLEAR MEDICINE</v>
          </cell>
          <cell r="F65" t="str">
            <v>D35</v>
          </cell>
          <cell r="H65">
            <v>482740.75151204836</v>
          </cell>
          <cell r="J65">
            <v>2141852.3861803403</v>
          </cell>
          <cell r="L65">
            <v>2624593.1376923886</v>
          </cell>
          <cell r="N65">
            <v>5.9117765292077333</v>
          </cell>
          <cell r="O65" t="str">
            <v>NUC</v>
          </cell>
          <cell r="P65">
            <v>482.7</v>
          </cell>
          <cell r="R65">
            <v>2141.9</v>
          </cell>
          <cell r="T65">
            <v>2624.6</v>
          </cell>
          <cell r="AD65">
            <v>482.7</v>
          </cell>
          <cell r="AF65">
            <v>2141.9</v>
          </cell>
          <cell r="AH65">
            <v>2624.6</v>
          </cell>
          <cell r="AJ65">
            <v>5.9117765292077333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3.434966240364977</v>
          </cell>
          <cell r="AV65">
            <v>62.727245862614566</v>
          </cell>
          <cell r="AX65">
            <v>66.162212102979538</v>
          </cell>
          <cell r="AZ65">
            <v>2.587951650325658E-2</v>
          </cell>
          <cell r="BB65">
            <v>486.13496624036497</v>
          </cell>
          <cell r="BD65">
            <v>2204.6272458626145</v>
          </cell>
          <cell r="BF65">
            <v>2690.7622121029794</v>
          </cell>
          <cell r="BH65">
            <v>5.9376560457109901</v>
          </cell>
          <cell r="BJ65">
            <v>0</v>
          </cell>
          <cell r="BN65">
            <v>0</v>
          </cell>
          <cell r="BP65">
            <v>0</v>
          </cell>
          <cell r="BR65">
            <v>486.13496624036497</v>
          </cell>
          <cell r="BT65">
            <v>2204.6272458626145</v>
          </cell>
          <cell r="BV65">
            <v>2690.7622121029794</v>
          </cell>
          <cell r="BX65">
            <v>5.9376560457109901</v>
          </cell>
          <cell r="CB65">
            <v>6.3804800000000004</v>
          </cell>
          <cell r="CD65">
            <v>6.3804800000000004</v>
          </cell>
          <cell r="CG65" t="str">
            <v>NUC</v>
          </cell>
          <cell r="CO65" t="str">
            <v>NUC</v>
          </cell>
          <cell r="CP65">
            <v>492.51544624036495</v>
          </cell>
          <cell r="CR65">
            <v>2204.6272458626145</v>
          </cell>
          <cell r="CT65">
            <v>2697.1426921029793</v>
          </cell>
          <cell r="CV65">
            <v>5.9376560457109901</v>
          </cell>
          <cell r="DJ65">
            <v>492.51544624036495</v>
          </cell>
          <cell r="DL65">
            <v>0</v>
          </cell>
        </row>
        <row r="66">
          <cell r="B66" t="str">
            <v>RES</v>
          </cell>
          <cell r="D66" t="str">
            <v>RESPIRATORY THERAPY</v>
          </cell>
          <cell r="F66" t="str">
            <v>D36</v>
          </cell>
          <cell r="H66">
            <v>2365263.0104284957</v>
          </cell>
          <cell r="J66">
            <v>115744.93</v>
          </cell>
          <cell r="L66">
            <v>2481007.9404284959</v>
          </cell>
          <cell r="N66">
            <v>25.454692307692309</v>
          </cell>
          <cell r="O66" t="str">
            <v>RES</v>
          </cell>
          <cell r="P66">
            <v>2365.3000000000002</v>
          </cell>
          <cell r="R66">
            <v>115.7</v>
          </cell>
          <cell r="T66">
            <v>2481</v>
          </cell>
          <cell r="AD66">
            <v>2365.3000000000002</v>
          </cell>
          <cell r="AF66">
            <v>115.7</v>
          </cell>
          <cell r="AH66">
            <v>2481</v>
          </cell>
          <cell r="AJ66">
            <v>25.454692307692309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14.790141052154906</v>
          </cell>
          <cell r="AV66">
            <v>270.0884809926672</v>
          </cell>
          <cell r="AX66">
            <v>284.87862204482212</v>
          </cell>
          <cell r="AZ66">
            <v>0.11143099310462679</v>
          </cell>
          <cell r="BB66">
            <v>2380.0901410521551</v>
          </cell>
          <cell r="BD66">
            <v>385.78848099266719</v>
          </cell>
          <cell r="BF66">
            <v>2765.8786220448224</v>
          </cell>
          <cell r="BH66">
            <v>25.566123300796935</v>
          </cell>
          <cell r="BJ66">
            <v>0</v>
          </cell>
          <cell r="BN66">
            <v>0</v>
          </cell>
          <cell r="BP66">
            <v>0</v>
          </cell>
          <cell r="BR66">
            <v>2380.0901410521551</v>
          </cell>
          <cell r="BT66">
            <v>385.78848099266719</v>
          </cell>
          <cell r="BV66">
            <v>2765.8786220448224</v>
          </cell>
          <cell r="BX66">
            <v>25.566123300796935</v>
          </cell>
          <cell r="CB66">
            <v>27.472809999999999</v>
          </cell>
          <cell r="CD66">
            <v>27.472809999999999</v>
          </cell>
          <cell r="CG66" t="str">
            <v>RES</v>
          </cell>
          <cell r="CO66" t="str">
            <v>RES</v>
          </cell>
          <cell r="CP66">
            <v>2407.5629510521553</v>
          </cell>
          <cell r="CR66">
            <v>385.78848099266719</v>
          </cell>
          <cell r="CT66">
            <v>2793.3514320448226</v>
          </cell>
          <cell r="CV66">
            <v>25.566123300796935</v>
          </cell>
          <cell r="DJ66">
            <v>2407.5629510521553</v>
          </cell>
          <cell r="DL66">
            <v>0</v>
          </cell>
        </row>
        <row r="67">
          <cell r="B67" t="str">
            <v>PUL</v>
          </cell>
          <cell r="D67" t="str">
            <v>PULMONARY FUNCTION</v>
          </cell>
          <cell r="F67" t="str">
            <v>D37</v>
          </cell>
          <cell r="H67">
            <v>121368.30246640104</v>
          </cell>
          <cell r="J67">
            <v>6940.1097150610585</v>
          </cell>
          <cell r="L67">
            <v>128308.4121814621</v>
          </cell>
          <cell r="N67">
            <v>1.2094179618128336</v>
          </cell>
          <cell r="O67" t="str">
            <v>PUL</v>
          </cell>
          <cell r="P67">
            <v>121.4</v>
          </cell>
          <cell r="R67">
            <v>6.9</v>
          </cell>
          <cell r="T67">
            <v>128.30000000000001</v>
          </cell>
          <cell r="AD67">
            <v>121.4</v>
          </cell>
          <cell r="AF67">
            <v>6.9</v>
          </cell>
          <cell r="AH67">
            <v>128.30000000000001</v>
          </cell>
          <cell r="AJ67">
            <v>1.2094179618128336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0.70271767696111498</v>
          </cell>
          <cell r="AV67">
            <v>12.832599044717719</v>
          </cell>
          <cell r="AX67">
            <v>13.535316721678834</v>
          </cell>
          <cell r="AZ67">
            <v>5.2943733490996344E-3</v>
          </cell>
          <cell r="BB67">
            <v>122.10271767696112</v>
          </cell>
          <cell r="BD67">
            <v>19.73259904471772</v>
          </cell>
          <cell r="BF67">
            <v>141.83531672167885</v>
          </cell>
          <cell r="BH67">
            <v>1.2147123351619331</v>
          </cell>
          <cell r="BJ67">
            <v>0</v>
          </cell>
          <cell r="BN67">
            <v>0</v>
          </cell>
          <cell r="BP67">
            <v>0</v>
          </cell>
          <cell r="BR67">
            <v>122.10271767696112</v>
          </cell>
          <cell r="BT67">
            <v>19.73259904471772</v>
          </cell>
          <cell r="BV67">
            <v>141.83531672167885</v>
          </cell>
          <cell r="BX67">
            <v>1.2147123351619331</v>
          </cell>
          <cell r="CB67">
            <v>1.3052999999999999</v>
          </cell>
          <cell r="CD67">
            <v>1.3052999999999999</v>
          </cell>
          <cell r="CG67" t="str">
            <v>PUL</v>
          </cell>
          <cell r="CO67" t="str">
            <v>PUL</v>
          </cell>
          <cell r="CP67">
            <v>123.40801767696112</v>
          </cell>
          <cell r="CR67">
            <v>19.73259904471772</v>
          </cell>
          <cell r="CT67">
            <v>143.14061672167884</v>
          </cell>
          <cell r="CV67">
            <v>1.2147123351619331</v>
          </cell>
          <cell r="DJ67">
            <v>123.40801767696112</v>
          </cell>
          <cell r="DL67">
            <v>0</v>
          </cell>
        </row>
        <row r="68">
          <cell r="B68" t="str">
            <v>EEG</v>
          </cell>
          <cell r="D68" t="str">
            <v>ELECTROENCEPHALOGRAPHY</v>
          </cell>
          <cell r="F68" t="str">
            <v>D38</v>
          </cell>
          <cell r="H68">
            <v>331175.98710951238</v>
          </cell>
          <cell r="J68">
            <v>16024.740000000003</v>
          </cell>
          <cell r="L68">
            <v>347200.72710951237</v>
          </cell>
          <cell r="N68">
            <v>3.3504035087719295</v>
          </cell>
          <cell r="O68" t="str">
            <v>EEG</v>
          </cell>
          <cell r="P68">
            <v>331.2</v>
          </cell>
          <cell r="R68">
            <v>16</v>
          </cell>
          <cell r="T68">
            <v>347.2</v>
          </cell>
          <cell r="AD68">
            <v>331.2</v>
          </cell>
          <cell r="AF68">
            <v>16</v>
          </cell>
          <cell r="AH68">
            <v>347.2</v>
          </cell>
          <cell r="AJ68">
            <v>3.3504035087719295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1.9467114305442559</v>
          </cell>
          <cell r="AV68">
            <v>35.549649685738061</v>
          </cell>
          <cell r="AX68">
            <v>37.496361116282316</v>
          </cell>
          <cell r="AZ68">
            <v>1.4666796430725692E-2</v>
          </cell>
          <cell r="BB68">
            <v>333.14671143054426</v>
          </cell>
          <cell r="BD68">
            <v>51.549649685738061</v>
          </cell>
          <cell r="BF68">
            <v>384.69636111628233</v>
          </cell>
          <cell r="BH68">
            <v>3.3650703052026554</v>
          </cell>
          <cell r="BJ68">
            <v>0</v>
          </cell>
          <cell r="BN68">
            <v>0</v>
          </cell>
          <cell r="BP68">
            <v>0</v>
          </cell>
          <cell r="BR68">
            <v>333.14671143054426</v>
          </cell>
          <cell r="BT68">
            <v>51.549649685738061</v>
          </cell>
          <cell r="BV68">
            <v>384.69636111628233</v>
          </cell>
          <cell r="BX68">
            <v>3.3650703052026554</v>
          </cell>
          <cell r="CB68">
            <v>3.6160299999999999</v>
          </cell>
          <cell r="CD68">
            <v>3.6160299999999999</v>
          </cell>
          <cell r="CG68" t="str">
            <v>EEG</v>
          </cell>
          <cell r="CO68" t="str">
            <v>EEG</v>
          </cell>
          <cell r="CP68">
            <v>336.76274143054428</v>
          </cell>
          <cell r="CR68">
            <v>51.549649685738061</v>
          </cell>
          <cell r="CT68">
            <v>388.31239111628236</v>
          </cell>
          <cell r="CV68">
            <v>3.3650703052026554</v>
          </cell>
          <cell r="DJ68">
            <v>336.76274143054428</v>
          </cell>
          <cell r="DL68">
            <v>0</v>
          </cell>
        </row>
        <row r="69">
          <cell r="B69" t="str">
            <v>PTH</v>
          </cell>
          <cell r="D69" t="str">
            <v>PHYSICAL THERAPY</v>
          </cell>
          <cell r="F69" t="str">
            <v>D39</v>
          </cell>
          <cell r="H69">
            <v>1557235.7452897704</v>
          </cell>
          <cell r="J69">
            <v>76249.032891193056</v>
          </cell>
          <cell r="L69">
            <v>1633484.7781809634</v>
          </cell>
          <cell r="N69">
            <v>13.375576654680829</v>
          </cell>
          <cell r="O69" t="str">
            <v>PTH</v>
          </cell>
          <cell r="P69">
            <v>1557.2</v>
          </cell>
          <cell r="R69">
            <v>76.2</v>
          </cell>
          <cell r="T69">
            <v>1633.4</v>
          </cell>
          <cell r="AD69">
            <v>1557.2</v>
          </cell>
          <cell r="AF69">
            <v>76.2</v>
          </cell>
          <cell r="AH69">
            <v>1633.4</v>
          </cell>
          <cell r="AJ69">
            <v>13.375576654680829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7.7717170172533292</v>
          </cell>
          <cell r="AV69">
            <v>141.92232761627281</v>
          </cell>
          <cell r="AX69">
            <v>149.69404463352615</v>
          </cell>
          <cell r="AZ69">
            <v>5.8553203942195653E-2</v>
          </cell>
          <cell r="BB69">
            <v>1564.9717170172535</v>
          </cell>
          <cell r="BD69">
            <v>218.1223276162728</v>
          </cell>
          <cell r="BF69">
            <v>1783.0940446335262</v>
          </cell>
          <cell r="BH69">
            <v>13.434129858623026</v>
          </cell>
          <cell r="BJ69">
            <v>0</v>
          </cell>
          <cell r="BN69">
            <v>0</v>
          </cell>
          <cell r="BP69">
            <v>0</v>
          </cell>
          <cell r="BR69">
            <v>1564.9717170172535</v>
          </cell>
          <cell r="BT69">
            <v>218.1223276162728</v>
          </cell>
          <cell r="BV69">
            <v>1783.0940446335262</v>
          </cell>
          <cell r="BX69">
            <v>13.434129858623026</v>
          </cell>
          <cell r="CB69">
            <v>14.436030000000001</v>
          </cell>
          <cell r="CD69">
            <v>14.436030000000001</v>
          </cell>
          <cell r="CG69" t="str">
            <v>PTH</v>
          </cell>
          <cell r="CO69" t="str">
            <v>PTH</v>
          </cell>
          <cell r="CP69">
            <v>1579.4077470172535</v>
          </cell>
          <cell r="CR69">
            <v>218.1223276162728</v>
          </cell>
          <cell r="CT69">
            <v>1797.5300746335263</v>
          </cell>
          <cell r="CV69">
            <v>13.434129858623026</v>
          </cell>
          <cell r="DJ69">
            <v>1579.4077470172535</v>
          </cell>
          <cell r="DL69">
            <v>0</v>
          </cell>
        </row>
        <row r="70">
          <cell r="B70" t="str">
            <v>OTH</v>
          </cell>
          <cell r="D70" t="str">
            <v>OCCUPATIONAL THERAPY</v>
          </cell>
          <cell r="F70" t="str">
            <v>D40</v>
          </cell>
          <cell r="H70">
            <v>1398910.1875309795</v>
          </cell>
          <cell r="J70">
            <v>58523.497203321684</v>
          </cell>
          <cell r="L70">
            <v>1457433.6847343012</v>
          </cell>
          <cell r="N70">
            <v>13.911778846153846</v>
          </cell>
          <cell r="O70" t="str">
            <v>OTH</v>
          </cell>
          <cell r="P70">
            <v>1398.9</v>
          </cell>
          <cell r="R70">
            <v>58.5</v>
          </cell>
          <cell r="T70">
            <v>1457.4</v>
          </cell>
          <cell r="AD70">
            <v>1398.9</v>
          </cell>
          <cell r="AF70">
            <v>58.5</v>
          </cell>
          <cell r="AH70">
            <v>1457.4</v>
          </cell>
          <cell r="AJ70">
            <v>13.911778846153846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8.0832708144274523</v>
          </cell>
          <cell r="AV70">
            <v>147.61173189778208</v>
          </cell>
          <cell r="AX70">
            <v>155.69500271220954</v>
          </cell>
          <cell r="AZ70">
            <v>6.0900493863380804E-2</v>
          </cell>
          <cell r="BB70">
            <v>1406.9832708144274</v>
          </cell>
          <cell r="BD70">
            <v>206.11173189778208</v>
          </cell>
          <cell r="BF70">
            <v>1613.0950027122094</v>
          </cell>
          <cell r="BH70">
            <v>13.972679340017226</v>
          </cell>
          <cell r="BJ70">
            <v>0</v>
          </cell>
          <cell r="BN70">
            <v>0</v>
          </cell>
          <cell r="BP70">
            <v>0</v>
          </cell>
          <cell r="BR70">
            <v>1406.9832708144274</v>
          </cell>
          <cell r="BT70">
            <v>206.11173189778208</v>
          </cell>
          <cell r="BV70">
            <v>1613.0950027122094</v>
          </cell>
          <cell r="BX70">
            <v>13.972679340017226</v>
          </cell>
          <cell r="CB70">
            <v>15.01474</v>
          </cell>
          <cell r="CD70">
            <v>15.01474</v>
          </cell>
          <cell r="CG70" t="str">
            <v>OTH</v>
          </cell>
          <cell r="CO70" t="str">
            <v>OTH</v>
          </cell>
          <cell r="CP70">
            <v>1421.9980108144275</v>
          </cell>
          <cell r="CR70">
            <v>206.11173189778208</v>
          </cell>
          <cell r="CT70">
            <v>1628.1097427122095</v>
          </cell>
          <cell r="CV70">
            <v>13.972679340017226</v>
          </cell>
          <cell r="DJ70">
            <v>1421.9980108144275</v>
          </cell>
          <cell r="DL70">
            <v>0</v>
          </cell>
        </row>
        <row r="71">
          <cell r="B71" t="str">
            <v>STH</v>
          </cell>
          <cell r="D71" t="str">
            <v>SPEECH LANGUAGE PATHOLOGY</v>
          </cell>
          <cell r="F71" t="str">
            <v>D41</v>
          </cell>
          <cell r="H71">
            <v>213999.58535357102</v>
          </cell>
          <cell r="J71">
            <v>1664.1</v>
          </cell>
          <cell r="L71">
            <v>215663.68535357103</v>
          </cell>
          <cell r="N71">
            <v>1.4227163461538461</v>
          </cell>
          <cell r="O71" t="str">
            <v>STH</v>
          </cell>
          <cell r="P71">
            <v>214</v>
          </cell>
          <cell r="R71">
            <v>1.7</v>
          </cell>
          <cell r="T71">
            <v>215.7</v>
          </cell>
          <cell r="AD71">
            <v>214</v>
          </cell>
          <cell r="AF71">
            <v>1.7</v>
          </cell>
          <cell r="AH71">
            <v>215.7</v>
          </cell>
          <cell r="AJ71">
            <v>1.4227163461538461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0.82665212301399404</v>
          </cell>
          <cell r="AV71">
            <v>15.095813855114187</v>
          </cell>
          <cell r="AX71">
            <v>15.922465978128182</v>
          </cell>
          <cell r="AZ71">
            <v>6.2281128147913421E-3</v>
          </cell>
          <cell r="BB71">
            <v>214.82665212301399</v>
          </cell>
          <cell r="BD71">
            <v>16.795813855114186</v>
          </cell>
          <cell r="BF71">
            <v>231.62246597812816</v>
          </cell>
          <cell r="BH71">
            <v>1.4289444589686375</v>
          </cell>
          <cell r="BJ71">
            <v>0</v>
          </cell>
          <cell r="BN71">
            <v>0</v>
          </cell>
          <cell r="BP71">
            <v>0</v>
          </cell>
          <cell r="BR71">
            <v>214.82665212301399</v>
          </cell>
          <cell r="BT71">
            <v>16.795813855114186</v>
          </cell>
          <cell r="BV71">
            <v>231.62246597812816</v>
          </cell>
          <cell r="BX71">
            <v>1.4289444589686375</v>
          </cell>
          <cell r="CB71">
            <v>1.5355099999999999</v>
          </cell>
          <cell r="CD71">
            <v>1.5355099999999999</v>
          </cell>
          <cell r="CG71" t="str">
            <v>STH</v>
          </cell>
          <cell r="CO71" t="str">
            <v>STH</v>
          </cell>
          <cell r="CP71">
            <v>216.36216212301397</v>
          </cell>
          <cell r="CR71">
            <v>16.795813855114186</v>
          </cell>
          <cell r="CT71">
            <v>233.15797597812815</v>
          </cell>
          <cell r="CV71">
            <v>1.4289444589686375</v>
          </cell>
          <cell r="DJ71">
            <v>216.36216212301397</v>
          </cell>
          <cell r="DL71">
            <v>0</v>
          </cell>
        </row>
        <row r="72">
          <cell r="B72" t="str">
            <v>REC</v>
          </cell>
          <cell r="D72" t="str">
            <v>RECREATIONAL THERAPY</v>
          </cell>
          <cell r="F72" t="str">
            <v>D42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AUD</v>
          </cell>
          <cell r="D73" t="str">
            <v>AUDIOLOGY</v>
          </cell>
          <cell r="F73" t="str">
            <v>D43</v>
          </cell>
          <cell r="H73">
            <v>0</v>
          </cell>
          <cell r="J73">
            <v>91450</v>
          </cell>
          <cell r="L73">
            <v>91450</v>
          </cell>
          <cell r="N73">
            <v>0</v>
          </cell>
          <cell r="O73" t="str">
            <v>AUD</v>
          </cell>
          <cell r="P73">
            <v>0</v>
          </cell>
          <cell r="R73">
            <v>91.5</v>
          </cell>
          <cell r="T73">
            <v>91.5</v>
          </cell>
          <cell r="AD73">
            <v>0</v>
          </cell>
          <cell r="AF73">
            <v>91.5</v>
          </cell>
          <cell r="AH73">
            <v>91.5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91.5</v>
          </cell>
          <cell r="BF73">
            <v>91.5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91.5</v>
          </cell>
          <cell r="BV73">
            <v>91.5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91.5</v>
          </cell>
          <cell r="CT73">
            <v>91.5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OPM</v>
          </cell>
          <cell r="D74" t="str">
            <v>OTHER PHYSICAL MEDICINE</v>
          </cell>
          <cell r="F74" t="str">
            <v>D44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RDL</v>
          </cell>
          <cell r="D75" t="str">
            <v>RENAL DIALYSIS</v>
          </cell>
          <cell r="F75" t="str">
            <v>D45</v>
          </cell>
          <cell r="H75">
            <v>0</v>
          </cell>
          <cell r="J75">
            <v>616572.1100000001</v>
          </cell>
          <cell r="L75">
            <v>616572.1100000001</v>
          </cell>
          <cell r="N75">
            <v>0</v>
          </cell>
          <cell r="O75" t="str">
            <v>RDL</v>
          </cell>
          <cell r="P75">
            <v>0</v>
          </cell>
          <cell r="R75">
            <v>616.6</v>
          </cell>
          <cell r="T75">
            <v>616.6</v>
          </cell>
          <cell r="AD75">
            <v>0</v>
          </cell>
          <cell r="AF75">
            <v>616.6</v>
          </cell>
          <cell r="AH75">
            <v>616.6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616.6</v>
          </cell>
          <cell r="BF75">
            <v>616.6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616.6</v>
          </cell>
          <cell r="BV75">
            <v>616.6</v>
          </cell>
          <cell r="BX75">
            <v>0</v>
          </cell>
          <cell r="CB75">
            <v>0</v>
          </cell>
          <cell r="CD75">
            <v>0</v>
          </cell>
          <cell r="CG75" t="str">
            <v>RDL</v>
          </cell>
          <cell r="CO75" t="str">
            <v>RDL</v>
          </cell>
          <cell r="CP75">
            <v>0</v>
          </cell>
          <cell r="CR75">
            <v>616.6</v>
          </cell>
          <cell r="CT75">
            <v>616.6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OA</v>
          </cell>
          <cell r="D76" t="str">
            <v>ORGAN ACQUISITION</v>
          </cell>
          <cell r="F76" t="str">
            <v>D46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AOR</v>
          </cell>
          <cell r="D77" t="str">
            <v>AMBULATORY SURGERY SVCS</v>
          </cell>
          <cell r="F77" t="str">
            <v>D47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LEU</v>
          </cell>
          <cell r="D78" t="str">
            <v>LEUKOPHERESIS</v>
          </cell>
          <cell r="F78" t="str">
            <v>D48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HYP</v>
          </cell>
          <cell r="D79" t="str">
            <v>HYPERBARIC CHAMBER</v>
          </cell>
          <cell r="F79" t="str">
            <v>D49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FSE</v>
          </cell>
          <cell r="D80" t="str">
            <v>FREE STANDING EMERGENCY</v>
          </cell>
          <cell r="F80" t="str">
            <v>D50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MRI</v>
          </cell>
          <cell r="D81" t="str">
            <v>MAGNETIC RESONANCE IMAGING</v>
          </cell>
          <cell r="F81" t="str">
            <v>D51</v>
          </cell>
          <cell r="H81">
            <v>14561.57342486169</v>
          </cell>
          <cell r="J81">
            <v>1281756.9993351423</v>
          </cell>
          <cell r="L81">
            <v>1296318.5727600041</v>
          </cell>
          <cell r="N81">
            <v>0.3801421157356325</v>
          </cell>
          <cell r="O81" t="str">
            <v>MRI</v>
          </cell>
          <cell r="P81">
            <v>14.6</v>
          </cell>
          <cell r="R81">
            <v>1281.8</v>
          </cell>
          <cell r="T81">
            <v>1296.3999999999999</v>
          </cell>
          <cell r="AD81">
            <v>14.6</v>
          </cell>
          <cell r="AF81">
            <v>1281.8</v>
          </cell>
          <cell r="AH81">
            <v>1296.3999999999999</v>
          </cell>
          <cell r="AJ81">
            <v>0.3801421157356325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0.22087697795095901</v>
          </cell>
          <cell r="AV81">
            <v>4.0335198461365254</v>
          </cell>
          <cell r="AX81">
            <v>4.2543968240874843</v>
          </cell>
          <cell r="AZ81">
            <v>1.6641180716419266E-3</v>
          </cell>
          <cell r="BB81">
            <v>14.820876977950959</v>
          </cell>
          <cell r="BD81">
            <v>1285.8335198461364</v>
          </cell>
          <cell r="BF81">
            <v>1300.6543968240874</v>
          </cell>
          <cell r="BH81">
            <v>0.38180623380727441</v>
          </cell>
          <cell r="BJ81">
            <v>0</v>
          </cell>
          <cell r="BN81">
            <v>0</v>
          </cell>
          <cell r="BP81">
            <v>0</v>
          </cell>
          <cell r="BR81">
            <v>14.820876977950959</v>
          </cell>
          <cell r="BT81">
            <v>1285.8335198461364</v>
          </cell>
          <cell r="BV81">
            <v>1300.6543968240874</v>
          </cell>
          <cell r="BX81">
            <v>0.38180623380727441</v>
          </cell>
          <cell r="CB81">
            <v>0.41027999999999998</v>
          </cell>
          <cell r="CD81">
            <v>0.41027999999999998</v>
          </cell>
          <cell r="CG81" t="str">
            <v>MRI</v>
          </cell>
          <cell r="CO81" t="str">
            <v>MRI</v>
          </cell>
          <cell r="CP81">
            <v>15.23115697795096</v>
          </cell>
          <cell r="CR81">
            <v>1285.8335198461364</v>
          </cell>
          <cell r="CT81">
            <v>1301.0646768240874</v>
          </cell>
          <cell r="CV81">
            <v>0.38180623380727441</v>
          </cell>
          <cell r="DJ81">
            <v>15.23115697795096</v>
          </cell>
          <cell r="DL81">
            <v>0</v>
          </cell>
        </row>
        <row r="82">
          <cell r="B82" t="str">
            <v>ADD</v>
          </cell>
          <cell r="D82" t="str">
            <v>ADOLESCENT DUAL DIAGNOSED</v>
          </cell>
          <cell r="F82" t="str">
            <v>D52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ADD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ADD</v>
          </cell>
          <cell r="CO82" t="str">
            <v>CNA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LIT</v>
          </cell>
          <cell r="D83" t="str">
            <v>LITHOTRIPSY</v>
          </cell>
          <cell r="F83" t="str">
            <v>D53</v>
          </cell>
          <cell r="H83">
            <v>0</v>
          </cell>
          <cell r="J83">
            <v>34290</v>
          </cell>
          <cell r="L83">
            <v>34290</v>
          </cell>
          <cell r="N83">
            <v>0</v>
          </cell>
          <cell r="O83" t="str">
            <v>LIT</v>
          </cell>
          <cell r="P83">
            <v>0</v>
          </cell>
          <cell r="R83">
            <v>34.299999999999997</v>
          </cell>
          <cell r="T83">
            <v>34.299999999999997</v>
          </cell>
          <cell r="AD83">
            <v>0</v>
          </cell>
          <cell r="AF83">
            <v>34.299999999999997</v>
          </cell>
          <cell r="AH83">
            <v>34.299999999999997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34.299999999999997</v>
          </cell>
          <cell r="BF83">
            <v>34.299999999999997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34.299999999999997</v>
          </cell>
          <cell r="BV83">
            <v>34.299999999999997</v>
          </cell>
          <cell r="BX83">
            <v>0</v>
          </cell>
          <cell r="CB83">
            <v>0</v>
          </cell>
          <cell r="CD83">
            <v>0</v>
          </cell>
          <cell r="CG83" t="str">
            <v>LIT</v>
          </cell>
          <cell r="CO83" t="str">
            <v>LIT</v>
          </cell>
          <cell r="CP83">
            <v>0</v>
          </cell>
          <cell r="CR83">
            <v>34.299999999999997</v>
          </cell>
          <cell r="CT83">
            <v>34.299999999999997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RHB</v>
          </cell>
          <cell r="D84" t="str">
            <v>REHABILITATION</v>
          </cell>
          <cell r="F84" t="str">
            <v>D54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OBV</v>
          </cell>
          <cell r="D85" t="str">
            <v>OBSERVATION</v>
          </cell>
          <cell r="F85" t="str">
            <v>D55</v>
          </cell>
          <cell r="H85">
            <v>1217904.5933518717</v>
          </cell>
          <cell r="J85">
            <v>239800.22724056267</v>
          </cell>
          <cell r="L85">
            <v>1457704.8205924344</v>
          </cell>
          <cell r="N85">
            <v>14.611376337452585</v>
          </cell>
          <cell r="O85" t="str">
            <v>OBV</v>
          </cell>
          <cell r="P85">
            <v>1217.9000000000001</v>
          </cell>
          <cell r="R85">
            <v>239.8</v>
          </cell>
          <cell r="T85">
            <v>1457.7</v>
          </cell>
          <cell r="AD85">
            <v>1217.9000000000001</v>
          </cell>
          <cell r="AF85">
            <v>239.8</v>
          </cell>
          <cell r="AH85">
            <v>1457.7</v>
          </cell>
          <cell r="AJ85">
            <v>14.611376337452585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8.489763474050573</v>
          </cell>
          <cell r="AV85">
            <v>155.03485143295933</v>
          </cell>
          <cell r="AX85">
            <v>163.52461490700989</v>
          </cell>
          <cell r="AZ85">
            <v>6.3963066464400448E-2</v>
          </cell>
          <cell r="BB85">
            <v>1226.3897634740506</v>
          </cell>
          <cell r="BD85">
            <v>394.83485143295934</v>
          </cell>
          <cell r="BF85">
            <v>1621.2246149070099</v>
          </cell>
          <cell r="BH85">
            <v>14.675339403916986</v>
          </cell>
          <cell r="BJ85">
            <v>0</v>
          </cell>
          <cell r="BN85">
            <v>0</v>
          </cell>
          <cell r="BR85">
            <v>1226.3897634740506</v>
          </cell>
          <cell r="BT85">
            <v>394.83485143295934</v>
          </cell>
          <cell r="BV85">
            <v>1621.2246149070099</v>
          </cell>
          <cell r="BX85">
            <v>14.675339403916986</v>
          </cell>
          <cell r="CB85">
            <v>15.76981</v>
          </cell>
          <cell r="CD85">
            <v>15.76981</v>
          </cell>
          <cell r="CG85" t="str">
            <v>OBV</v>
          </cell>
          <cell r="CO85" t="str">
            <v>OBV</v>
          </cell>
          <cell r="CP85">
            <v>1242.1595734740506</v>
          </cell>
          <cell r="CR85">
            <v>394.83485143295934</v>
          </cell>
          <cell r="CT85">
            <v>1636.9944249070099</v>
          </cell>
          <cell r="CV85">
            <v>14.675339403916986</v>
          </cell>
          <cell r="DJ85">
            <v>1242.1595734740506</v>
          </cell>
          <cell r="DL85">
            <v>0</v>
          </cell>
        </row>
        <row r="86">
          <cell r="B86" t="str">
            <v>AMR</v>
          </cell>
          <cell r="D86" t="str">
            <v>AMBULANCE REBUNDLED SVCS</v>
          </cell>
          <cell r="F86" t="str">
            <v>D56</v>
          </cell>
          <cell r="H86">
            <v>0</v>
          </cell>
          <cell r="J86">
            <v>154917.03</v>
          </cell>
          <cell r="L86">
            <v>154917.03</v>
          </cell>
          <cell r="N86">
            <v>0</v>
          </cell>
          <cell r="O86" t="str">
            <v>AMR</v>
          </cell>
          <cell r="P86">
            <v>0</v>
          </cell>
          <cell r="R86">
            <v>154.9</v>
          </cell>
          <cell r="T86">
            <v>154.9</v>
          </cell>
          <cell r="AD86">
            <v>0</v>
          </cell>
          <cell r="AF86">
            <v>154.9</v>
          </cell>
          <cell r="AH86">
            <v>154.9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154.9</v>
          </cell>
          <cell r="BF86">
            <v>154.9</v>
          </cell>
          <cell r="BH86">
            <v>0</v>
          </cell>
          <cell r="BJ86">
            <v>0</v>
          </cell>
          <cell r="BN86">
            <v>0</v>
          </cell>
          <cell r="BR86">
            <v>0</v>
          </cell>
          <cell r="BT86">
            <v>154.9</v>
          </cell>
          <cell r="BV86">
            <v>154.9</v>
          </cell>
          <cell r="BX86">
            <v>0</v>
          </cell>
          <cell r="CB86">
            <v>0</v>
          </cell>
          <cell r="CD86">
            <v>0</v>
          </cell>
          <cell r="CG86" t="str">
            <v>AMR</v>
          </cell>
          <cell r="CO86" t="str">
            <v>AMR</v>
          </cell>
          <cell r="CP86">
            <v>0</v>
          </cell>
          <cell r="CR86">
            <v>154.9</v>
          </cell>
          <cell r="CT86">
            <v>154.9</v>
          </cell>
          <cell r="CV86">
            <v>0</v>
          </cell>
          <cell r="DJ86">
            <v>0</v>
          </cell>
          <cell r="DL86">
            <v>0</v>
          </cell>
        </row>
        <row r="87">
          <cell r="B87" t="str">
            <v>TMT</v>
          </cell>
          <cell r="D87" t="str">
            <v>TRANSURETHAL MICROWAVE THERMOTHERAPY</v>
          </cell>
          <cell r="F87" t="str">
            <v>D57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OCL</v>
          </cell>
          <cell r="D88" t="str">
            <v>ONCOLOGY O/P CLINIC</v>
          </cell>
          <cell r="F88" t="str">
            <v>D58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TNA</v>
          </cell>
          <cell r="D89" t="str">
            <v>TRANSURETHAL NEEDLE ABLATION</v>
          </cell>
          <cell r="F89" t="str">
            <v>D59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PAD</v>
          </cell>
          <cell r="D90" t="str">
            <v>PSYCH ADULT</v>
          </cell>
          <cell r="F90" t="str">
            <v>D70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PAD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PAD</v>
          </cell>
          <cell r="CO90" t="str">
            <v>PAD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PCD</v>
          </cell>
          <cell r="D91" t="str">
            <v>PSYCH CHILD/ADOLESCENT</v>
          </cell>
          <cell r="F91" t="str">
            <v>D71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PCD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PCD</v>
          </cell>
          <cell r="CO91" t="str">
            <v>PCD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PSG</v>
          </cell>
          <cell r="D92" t="str">
            <v>PSYCH GERIATRIC</v>
          </cell>
          <cell r="F92" t="str">
            <v>D73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PSG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PSG</v>
          </cell>
          <cell r="CO92" t="str">
            <v>PSG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ITH</v>
          </cell>
          <cell r="D93" t="str">
            <v>INDIVIDUAL THERAPIES</v>
          </cell>
          <cell r="F93" t="str">
            <v>D74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ITH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ITH</v>
          </cell>
          <cell r="CO93" t="str">
            <v>ITH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GTH</v>
          </cell>
          <cell r="D94" t="str">
            <v>GROUP THERAPIES</v>
          </cell>
          <cell r="F94" t="str">
            <v>D75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GTH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GTH</v>
          </cell>
          <cell r="CO94" t="str">
            <v>GTH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FTH</v>
          </cell>
          <cell r="D95" t="str">
            <v>FAMILY THERAPIES</v>
          </cell>
          <cell r="F95" t="str">
            <v>D76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FTH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FTH</v>
          </cell>
          <cell r="CO95" t="str">
            <v>FTH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PST</v>
          </cell>
          <cell r="D96" t="str">
            <v>PSYCHOLOGICAL TESTING</v>
          </cell>
          <cell r="F96" t="str">
            <v>D77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PST</v>
          </cell>
          <cell r="CO96" t="str">
            <v>PST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PSE</v>
          </cell>
          <cell r="D97" t="str">
            <v>EDUCATION</v>
          </cell>
          <cell r="F97" t="str">
            <v>D78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PSE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PSE</v>
          </cell>
          <cell r="CO97" t="str">
            <v>PSE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OPT</v>
          </cell>
          <cell r="D98" t="str">
            <v>OTHER THERAPIES</v>
          </cell>
          <cell r="F98" t="str">
            <v>D79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OPT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OPT</v>
          </cell>
          <cell r="CO98" t="str">
            <v>OPT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ETH</v>
          </cell>
          <cell r="D99" t="str">
            <v>ELECTROCONVULSIVE THERAPY</v>
          </cell>
          <cell r="F99" t="str">
            <v>D80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ETH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ETH</v>
          </cell>
          <cell r="CO99" t="str">
            <v>ETH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ATH</v>
          </cell>
          <cell r="D100" t="str">
            <v>ACTIVITY THERAPIES</v>
          </cell>
          <cell r="F100" t="str">
            <v>D81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ATH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ATH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EDP</v>
          </cell>
          <cell r="D101" t="str">
            <v>DATA PROCESSING</v>
          </cell>
          <cell r="F101" t="str">
            <v>DP1</v>
          </cell>
          <cell r="H101">
            <v>698159.54838663258</v>
          </cell>
          <cell r="J101">
            <v>12750129.065400634</v>
          </cell>
          <cell r="L101">
            <v>13448288.613787267</v>
          </cell>
          <cell r="N101">
            <v>5.2603365384615381</v>
          </cell>
          <cell r="O101" t="str">
            <v>EDP</v>
          </cell>
          <cell r="P101">
            <v>698.2</v>
          </cell>
          <cell r="R101">
            <v>12750.1</v>
          </cell>
          <cell r="T101">
            <v>13448.300000000001</v>
          </cell>
          <cell r="X101">
            <v>0</v>
          </cell>
          <cell r="Z101">
            <v>0</v>
          </cell>
          <cell r="AD101">
            <v>698.2</v>
          </cell>
          <cell r="AF101">
            <v>12750.1</v>
          </cell>
          <cell r="AH101">
            <v>13448.300000000001</v>
          </cell>
          <cell r="AJ101">
            <v>5.2603365384615381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-698.20000000000039</v>
          </cell>
          <cell r="AV101">
            <v>-12750.099999999997</v>
          </cell>
          <cell r="AX101">
            <v>-13448.299999999997</v>
          </cell>
          <cell r="AZ101">
            <v>-5.2603365384615381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D102" t="str">
            <v>AMBULANCE SERVICE</v>
          </cell>
          <cell r="F102" t="str">
            <v>E1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CX102">
            <v>0</v>
          </cell>
          <cell r="CZ102">
            <v>0</v>
          </cell>
          <cell r="DD102">
            <v>0</v>
          </cell>
          <cell r="DF102">
            <v>0</v>
          </cell>
          <cell r="DH102">
            <v>0</v>
          </cell>
        </row>
        <row r="103">
          <cell r="B103" t="str">
            <v>PAR</v>
          </cell>
          <cell r="D103" t="str">
            <v>PARKING</v>
          </cell>
          <cell r="F103" t="str">
            <v>E2</v>
          </cell>
          <cell r="H103">
            <v>438821.80354415334</v>
          </cell>
          <cell r="J103">
            <v>287974.88999999996</v>
          </cell>
          <cell r="L103">
            <v>726796.69354415336</v>
          </cell>
          <cell r="N103">
            <v>10.98858173076923</v>
          </cell>
          <cell r="O103" t="str">
            <v>PAR</v>
          </cell>
          <cell r="P103">
            <v>438.8</v>
          </cell>
          <cell r="R103">
            <v>288</v>
          </cell>
          <cell r="T103">
            <v>726.8</v>
          </cell>
          <cell r="AD103">
            <v>438.8</v>
          </cell>
          <cell r="AF103">
            <v>288</v>
          </cell>
          <cell r="AH103">
            <v>726.8</v>
          </cell>
          <cell r="AJ103">
            <v>10.98858173076923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438.8</v>
          </cell>
          <cell r="BD103">
            <v>288</v>
          </cell>
          <cell r="BF103">
            <v>726.8</v>
          </cell>
          <cell r="BH103">
            <v>10.98858173076923</v>
          </cell>
          <cell r="BN103">
            <v>0</v>
          </cell>
          <cell r="BR103">
            <v>438.8</v>
          </cell>
          <cell r="BT103">
            <v>288</v>
          </cell>
          <cell r="BV103">
            <v>726.8</v>
          </cell>
          <cell r="BX103">
            <v>10.98858173076923</v>
          </cell>
          <cell r="CD103">
            <v>0</v>
          </cell>
          <cell r="CG103" t="str">
            <v>PAR</v>
          </cell>
          <cell r="CH103">
            <v>22.355439302578944</v>
          </cell>
          <cell r="CJ103">
            <v>44.716492798930105</v>
          </cell>
          <cell r="CL103">
            <v>67.071932101509049</v>
          </cell>
          <cell r="CN103">
            <v>0.15888721075903409</v>
          </cell>
          <cell r="CO103" t="str">
            <v>PAR</v>
          </cell>
          <cell r="CP103">
            <v>461.15543930257894</v>
          </cell>
          <cell r="CR103">
            <v>332.71649279893012</v>
          </cell>
          <cell r="CT103">
            <v>793.87193210150906</v>
          </cell>
          <cell r="CV103">
            <v>11.147468941528263</v>
          </cell>
          <cell r="CX103">
            <v>1207.90589</v>
          </cell>
          <cell r="CZ103">
            <v>414.03395789849094</v>
          </cell>
          <cell r="DB103">
            <v>0</v>
          </cell>
          <cell r="DD103">
            <v>414.03395789849094</v>
          </cell>
          <cell r="DF103">
            <v>0</v>
          </cell>
          <cell r="DH103">
            <v>414.03395789849094</v>
          </cell>
        </row>
        <row r="104">
          <cell r="B104" t="str">
            <v>DPO</v>
          </cell>
          <cell r="D104" t="str">
            <v>DOCTOR PRIVATE OFFICE RENT</v>
          </cell>
          <cell r="F104" t="str">
            <v>E3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DPO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DPO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DPO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CX104">
            <v>0</v>
          </cell>
          <cell r="CZ104">
            <v>0</v>
          </cell>
          <cell r="DD104">
            <v>0</v>
          </cell>
          <cell r="DF104">
            <v>0</v>
          </cell>
          <cell r="DH104">
            <v>0</v>
          </cell>
        </row>
        <row r="105">
          <cell r="B105" t="str">
            <v>OOR</v>
          </cell>
          <cell r="D105" t="str">
            <v>OFFICE &amp; OTHER RENTALS</v>
          </cell>
          <cell r="F105" t="str">
            <v>E4</v>
          </cell>
          <cell r="H105">
            <v>0</v>
          </cell>
          <cell r="J105">
            <v>282588.44</v>
          </cell>
          <cell r="L105">
            <v>282588.44</v>
          </cell>
          <cell r="N105">
            <v>0</v>
          </cell>
          <cell r="O105" t="str">
            <v>OOR</v>
          </cell>
          <cell r="P105">
            <v>0</v>
          </cell>
          <cell r="R105">
            <v>282.60000000000002</v>
          </cell>
          <cell r="T105">
            <v>282.60000000000002</v>
          </cell>
          <cell r="AD105">
            <v>0</v>
          </cell>
          <cell r="AF105">
            <v>282.60000000000002</v>
          </cell>
          <cell r="AH105">
            <v>282.60000000000002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282.60000000000002</v>
          </cell>
          <cell r="BF105">
            <v>282.60000000000002</v>
          </cell>
          <cell r="BH105">
            <v>0</v>
          </cell>
          <cell r="BN105">
            <v>0</v>
          </cell>
          <cell r="BR105">
            <v>0</v>
          </cell>
          <cell r="BT105">
            <v>282.60000000000002</v>
          </cell>
          <cell r="BV105">
            <v>282.60000000000002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1890.62456</v>
          </cell>
          <cell r="CL105">
            <v>1890.62456</v>
          </cell>
          <cell r="CN105">
            <v>0</v>
          </cell>
          <cell r="CO105" t="str">
            <v>OOR</v>
          </cell>
          <cell r="CP105">
            <v>0</v>
          </cell>
          <cell r="CR105">
            <v>2173.2245600000001</v>
          </cell>
          <cell r="CT105">
            <v>2173.2245600000001</v>
          </cell>
          <cell r="CV105">
            <v>0</v>
          </cell>
          <cell r="CX105">
            <v>1368.3696299999999</v>
          </cell>
          <cell r="CZ105">
            <v>-804.85493000000019</v>
          </cell>
          <cell r="DD105">
            <v>-804.85493000000019</v>
          </cell>
          <cell r="DF105">
            <v>-804.85493000000019</v>
          </cell>
          <cell r="DH105">
            <v>0</v>
          </cell>
        </row>
        <row r="106">
          <cell r="B106" t="str">
            <v>REO</v>
          </cell>
          <cell r="D106" t="str">
            <v>RETAIL OPERATIONS</v>
          </cell>
          <cell r="F106" t="str">
            <v>E5</v>
          </cell>
          <cell r="H106">
            <v>0</v>
          </cell>
          <cell r="J106">
            <v>114.95</v>
          </cell>
          <cell r="L106">
            <v>114.95</v>
          </cell>
          <cell r="N106">
            <v>0</v>
          </cell>
          <cell r="O106" t="str">
            <v>REO</v>
          </cell>
          <cell r="P106">
            <v>0</v>
          </cell>
          <cell r="R106">
            <v>0.1</v>
          </cell>
          <cell r="T106">
            <v>0.1</v>
          </cell>
          <cell r="AD106">
            <v>0</v>
          </cell>
          <cell r="AF106">
            <v>0.1</v>
          </cell>
          <cell r="AH106">
            <v>0.1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0.1</v>
          </cell>
          <cell r="BF106">
            <v>0.1</v>
          </cell>
          <cell r="BH106">
            <v>0</v>
          </cell>
          <cell r="BN106">
            <v>0</v>
          </cell>
          <cell r="BR106">
            <v>0</v>
          </cell>
          <cell r="BT106">
            <v>0.1</v>
          </cell>
          <cell r="BV106">
            <v>0.1</v>
          </cell>
          <cell r="BX106">
            <v>0</v>
          </cell>
          <cell r="CB106">
            <v>0.13494999999999999</v>
          </cell>
          <cell r="CD106">
            <v>0.13494999999999999</v>
          </cell>
          <cell r="CG106" t="str">
            <v>REO</v>
          </cell>
          <cell r="CH106">
            <v>9.1206265833144826</v>
          </cell>
          <cell r="CJ106">
            <v>71.171007147504554</v>
          </cell>
          <cell r="CL106">
            <v>80.291633730819029</v>
          </cell>
          <cell r="CN106">
            <v>0.12558217930579119</v>
          </cell>
          <cell r="CO106" t="str">
            <v>REO</v>
          </cell>
          <cell r="CP106">
            <v>9.2555765833144825</v>
          </cell>
          <cell r="CR106">
            <v>71.271007147504548</v>
          </cell>
          <cell r="CT106">
            <v>80.526583730819027</v>
          </cell>
          <cell r="CV106">
            <v>0.12558217930579119</v>
          </cell>
          <cell r="CX106">
            <v>0</v>
          </cell>
          <cell r="CZ106">
            <v>-80.526583730819027</v>
          </cell>
          <cell r="DD106">
            <v>-80.526583730819027</v>
          </cell>
          <cell r="DF106">
            <v>-80.526583730819027</v>
          </cell>
          <cell r="DH106">
            <v>0</v>
          </cell>
        </row>
        <row r="107">
          <cell r="B107" t="str">
            <v>PTE</v>
          </cell>
          <cell r="D107" t="str">
            <v>PATIENT TELEPHONE</v>
          </cell>
          <cell r="F107" t="str">
            <v>E6</v>
          </cell>
          <cell r="H107">
            <v>69858.08841517914</v>
          </cell>
          <cell r="J107">
            <v>-313.44863436123353</v>
          </cell>
          <cell r="L107">
            <v>69544.639780817903</v>
          </cell>
          <cell r="N107">
            <v>1.4473876137628889</v>
          </cell>
          <cell r="O107" t="str">
            <v>PTE</v>
          </cell>
          <cell r="P107">
            <v>69.900000000000006</v>
          </cell>
          <cell r="R107">
            <v>-0.3</v>
          </cell>
          <cell r="T107">
            <v>69.600000000000009</v>
          </cell>
          <cell r="AD107">
            <v>69.900000000000006</v>
          </cell>
          <cell r="AF107">
            <v>-0.3</v>
          </cell>
          <cell r="AH107">
            <v>69.600000000000009</v>
          </cell>
          <cell r="AJ107">
            <v>1.4473876137628889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69.900000000000006</v>
          </cell>
          <cell r="BD107">
            <v>-0.3</v>
          </cell>
          <cell r="BF107">
            <v>69.600000000000009</v>
          </cell>
          <cell r="BH107">
            <v>1.4473876137628889</v>
          </cell>
          <cell r="BN107">
            <v>0</v>
          </cell>
          <cell r="BR107">
            <v>69.900000000000006</v>
          </cell>
          <cell r="BT107">
            <v>-0.3</v>
          </cell>
          <cell r="BV107">
            <v>69.600000000000009</v>
          </cell>
          <cell r="BX107">
            <v>1.4473876137628889</v>
          </cell>
          <cell r="CB107">
            <v>1.5740700000000001</v>
          </cell>
          <cell r="CD107">
            <v>1.5740700000000001</v>
          </cell>
          <cell r="CG107" t="str">
            <v>PTE</v>
          </cell>
          <cell r="CH107">
            <v>2.1331735718068723</v>
          </cell>
          <cell r="CJ107">
            <v>3.9779328330759931</v>
          </cell>
          <cell r="CL107">
            <v>6.1111064048828654</v>
          </cell>
          <cell r="CN107">
            <v>1.7437897193062601E-2</v>
          </cell>
          <cell r="CO107" t="str">
            <v>PTE</v>
          </cell>
          <cell r="CP107">
            <v>73.60724357180689</v>
          </cell>
          <cell r="CR107">
            <v>3.6779328330759933</v>
          </cell>
          <cell r="CT107">
            <v>77.28517640488289</v>
          </cell>
          <cell r="CV107">
            <v>1.4648255109559516</v>
          </cell>
          <cell r="CX107">
            <v>0</v>
          </cell>
          <cell r="CZ107">
            <v>-77.28517640488289</v>
          </cell>
          <cell r="DD107">
            <v>-77.28517640488289</v>
          </cell>
          <cell r="DF107">
            <v>-77.28517640488289</v>
          </cell>
          <cell r="DH107">
            <v>0</v>
          </cell>
        </row>
        <row r="108">
          <cell r="B108" t="str">
            <v>CAF</v>
          </cell>
          <cell r="D108" t="str">
            <v>CAFETERIA</v>
          </cell>
          <cell r="F108" t="str">
            <v>E7</v>
          </cell>
          <cell r="H108">
            <v>0</v>
          </cell>
          <cell r="J108">
            <v>886040.6897300001</v>
          </cell>
          <cell r="L108">
            <v>886040.6897300001</v>
          </cell>
          <cell r="N108">
            <v>0</v>
          </cell>
          <cell r="O108" t="str">
            <v>CAF</v>
          </cell>
          <cell r="P108">
            <v>0</v>
          </cell>
          <cell r="R108">
            <v>886</v>
          </cell>
          <cell r="T108">
            <v>886</v>
          </cell>
          <cell r="AD108">
            <v>0</v>
          </cell>
          <cell r="AF108">
            <v>886</v>
          </cell>
          <cell r="AH108">
            <v>886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886</v>
          </cell>
          <cell r="BF108">
            <v>886</v>
          </cell>
          <cell r="BH108">
            <v>0</v>
          </cell>
          <cell r="BN108">
            <v>0</v>
          </cell>
          <cell r="BR108">
            <v>0</v>
          </cell>
          <cell r="BT108">
            <v>886</v>
          </cell>
          <cell r="BV108">
            <v>886</v>
          </cell>
          <cell r="BX108">
            <v>0</v>
          </cell>
          <cell r="CD108">
            <v>0</v>
          </cell>
          <cell r="CG108" t="str">
            <v>CAF</v>
          </cell>
          <cell r="CH108">
            <v>30.713124345641063</v>
          </cell>
          <cell r="CJ108">
            <v>239.66379638047351</v>
          </cell>
          <cell r="CL108">
            <v>270.37692072611458</v>
          </cell>
          <cell r="CN108">
            <v>0.42288992465402475</v>
          </cell>
          <cell r="CO108" t="str">
            <v>CAF</v>
          </cell>
          <cell r="CP108">
            <v>30.713124345641063</v>
          </cell>
          <cell r="CR108">
            <v>1125.6637963804735</v>
          </cell>
          <cell r="CT108">
            <v>1156.3769207261146</v>
          </cell>
          <cell r="CV108">
            <v>0.42288992465402475</v>
          </cell>
          <cell r="CX108">
            <v>0</v>
          </cell>
          <cell r="CZ108">
            <v>-1156.3769207261146</v>
          </cell>
          <cell r="DB108">
            <v>-1156.3769207261146</v>
          </cell>
          <cell r="DD108">
            <v>0</v>
          </cell>
          <cell r="DF108">
            <v>0</v>
          </cell>
          <cell r="DH108">
            <v>0</v>
          </cell>
        </row>
        <row r="109">
          <cell r="B109" t="str">
            <v>DEB</v>
          </cell>
          <cell r="D109" t="str">
            <v>DAY CARE, REC AREAS, ECT.</v>
          </cell>
          <cell r="F109" t="str">
            <v>E8</v>
          </cell>
          <cell r="H109">
            <v>0</v>
          </cell>
          <cell r="J109">
            <v>-10545.05</v>
          </cell>
          <cell r="L109">
            <v>-10545.05</v>
          </cell>
          <cell r="N109">
            <v>0</v>
          </cell>
          <cell r="O109" t="str">
            <v>DEB</v>
          </cell>
          <cell r="P109">
            <v>0</v>
          </cell>
          <cell r="R109">
            <v>-10.5</v>
          </cell>
          <cell r="T109">
            <v>-10.5</v>
          </cell>
          <cell r="AD109">
            <v>0</v>
          </cell>
          <cell r="AF109">
            <v>-10.5</v>
          </cell>
          <cell r="AH109">
            <v>-10.5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-10.5</v>
          </cell>
          <cell r="BF109">
            <v>-10.5</v>
          </cell>
          <cell r="BH109">
            <v>0</v>
          </cell>
          <cell r="BN109">
            <v>0</v>
          </cell>
          <cell r="BR109">
            <v>0</v>
          </cell>
          <cell r="BT109">
            <v>-10.5</v>
          </cell>
          <cell r="BV109">
            <v>-10.5</v>
          </cell>
          <cell r="BX109">
            <v>0</v>
          </cell>
          <cell r="CD109">
            <v>0</v>
          </cell>
          <cell r="CG109" t="str">
            <v>DEB</v>
          </cell>
          <cell r="CH109">
            <v>20.623837459090865</v>
          </cell>
          <cell r="CJ109">
            <v>163.51229478358738</v>
          </cell>
          <cell r="CL109">
            <v>184.13613224267823</v>
          </cell>
          <cell r="CN109">
            <v>0.28594022052733459</v>
          </cell>
          <cell r="CO109" t="str">
            <v>DEB</v>
          </cell>
          <cell r="CP109">
            <v>20.623837459090865</v>
          </cell>
          <cell r="CR109">
            <v>153.01229478358738</v>
          </cell>
          <cell r="CT109">
            <v>173.63613224267823</v>
          </cell>
          <cell r="CV109">
            <v>0.28594022052733459</v>
          </cell>
          <cell r="CX109">
            <v>0</v>
          </cell>
          <cell r="CZ109">
            <v>-173.63613224267823</v>
          </cell>
          <cell r="DB109">
            <v>-173.63613224267823</v>
          </cell>
          <cell r="DD109">
            <v>0</v>
          </cell>
          <cell r="DF109">
            <v>0</v>
          </cell>
          <cell r="DH109">
            <v>0</v>
          </cell>
        </row>
        <row r="110">
          <cell r="B110" t="str">
            <v>HOU</v>
          </cell>
          <cell r="D110" t="str">
            <v>HOUSING</v>
          </cell>
          <cell r="F110" t="str">
            <v>E9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B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REG</v>
          </cell>
          <cell r="D111" t="str">
            <v>RESEARCH</v>
          </cell>
          <cell r="F111" t="str">
            <v>F1</v>
          </cell>
          <cell r="H111">
            <v>362288.08401908906</v>
          </cell>
          <cell r="J111">
            <v>44828.75</v>
          </cell>
          <cell r="L111">
            <v>407116.83401908906</v>
          </cell>
          <cell r="N111">
            <v>3.0995192307692307</v>
          </cell>
          <cell r="O111" t="str">
            <v>REG</v>
          </cell>
          <cell r="P111">
            <v>362.3</v>
          </cell>
          <cell r="R111">
            <v>44.8</v>
          </cell>
          <cell r="T111">
            <v>407.1</v>
          </cell>
          <cell r="AD111">
            <v>362.3</v>
          </cell>
          <cell r="AF111">
            <v>44.8</v>
          </cell>
          <cell r="AH111">
            <v>407.1</v>
          </cell>
          <cell r="AJ111">
            <v>3.0995192307692307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362.3</v>
          </cell>
          <cell r="BD111">
            <v>44.8</v>
          </cell>
          <cell r="BF111">
            <v>407.1</v>
          </cell>
          <cell r="BH111">
            <v>3.0995192307692307</v>
          </cell>
          <cell r="BJ111">
            <v>0</v>
          </cell>
          <cell r="BN111">
            <v>0</v>
          </cell>
          <cell r="BP111">
            <v>0</v>
          </cell>
          <cell r="BR111">
            <v>362.3</v>
          </cell>
          <cell r="BT111">
            <v>44.8</v>
          </cell>
          <cell r="BV111">
            <v>407.1</v>
          </cell>
          <cell r="BX111">
            <v>3.0995192307692307</v>
          </cell>
          <cell r="CB111">
            <v>3.4656400000000001</v>
          </cell>
          <cell r="CD111">
            <v>3.4656400000000001</v>
          </cell>
          <cell r="CG111" t="str">
            <v>REG</v>
          </cell>
          <cell r="CH111">
            <v>14.426032340948641</v>
          </cell>
          <cell r="CJ111">
            <v>24.310515546076108</v>
          </cell>
          <cell r="CL111">
            <v>38.736547887024749</v>
          </cell>
          <cell r="CN111">
            <v>0.12559994192684615</v>
          </cell>
          <cell r="CO111" t="str">
            <v>REG</v>
          </cell>
          <cell r="CP111">
            <v>380.19167234094868</v>
          </cell>
          <cell r="CR111">
            <v>69.110515546076101</v>
          </cell>
          <cell r="CT111">
            <v>449.30218788702479</v>
          </cell>
          <cell r="CV111">
            <v>3.2251191726960768</v>
          </cell>
          <cell r="CX111">
            <v>34.071510000000004</v>
          </cell>
          <cell r="CZ111">
            <v>-415.2306778870248</v>
          </cell>
          <cell r="DD111">
            <v>-415.2306778870248</v>
          </cell>
          <cell r="DF111">
            <v>-415.2306778870248</v>
          </cell>
          <cell r="DH111">
            <v>0</v>
          </cell>
        </row>
        <row r="112">
          <cell r="B112" t="str">
            <v>RNS</v>
          </cell>
          <cell r="D112" t="str">
            <v>NURSING EDUCATION</v>
          </cell>
          <cell r="F112" t="str">
            <v>F2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OHE</v>
          </cell>
          <cell r="D113" t="str">
            <v>OTHER HEALTH PROFESSION EDUC.</v>
          </cell>
          <cell r="F113" t="str">
            <v>F3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CHE</v>
          </cell>
          <cell r="D114" t="str">
            <v>COMMUNITY HEALTH EDUCATION</v>
          </cell>
          <cell r="F114" t="str">
            <v>F4</v>
          </cell>
          <cell r="H114">
            <v>907343.67696549464</v>
          </cell>
          <cell r="J114">
            <v>427663.16000000003</v>
          </cell>
          <cell r="L114">
            <v>1335006.8369654948</v>
          </cell>
          <cell r="N114">
            <v>9.4969951923076934</v>
          </cell>
          <cell r="O114" t="str">
            <v>CHE</v>
          </cell>
          <cell r="P114">
            <v>907.3</v>
          </cell>
          <cell r="R114">
            <v>427.7</v>
          </cell>
          <cell r="T114">
            <v>1335</v>
          </cell>
          <cell r="AD114">
            <v>907.3</v>
          </cell>
          <cell r="AF114">
            <v>427.7</v>
          </cell>
          <cell r="AH114">
            <v>1335</v>
          </cell>
          <cell r="AJ114">
            <v>9.4969951923076934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907.3</v>
          </cell>
          <cell r="BD114">
            <v>427.7</v>
          </cell>
          <cell r="BF114">
            <v>1335</v>
          </cell>
          <cell r="BH114">
            <v>9.4969951923076934</v>
          </cell>
          <cell r="BN114">
            <v>0</v>
          </cell>
          <cell r="BR114">
            <v>907.3</v>
          </cell>
          <cell r="BT114">
            <v>427.7</v>
          </cell>
          <cell r="BV114">
            <v>1335</v>
          </cell>
          <cell r="BX114">
            <v>9.4969951923076934</v>
          </cell>
          <cell r="CB114">
            <v>10.721170000000001</v>
          </cell>
          <cell r="CD114">
            <v>10.721170000000001</v>
          </cell>
          <cell r="CG114" t="str">
            <v>CHE</v>
          </cell>
          <cell r="CH114">
            <v>51.597313997477002</v>
          </cell>
          <cell r="CJ114">
            <v>82.879835175143796</v>
          </cell>
          <cell r="CL114">
            <v>134.47714917262078</v>
          </cell>
          <cell r="CN114">
            <v>0.48010102679575256</v>
          </cell>
          <cell r="CO114" t="str">
            <v>CHE</v>
          </cell>
          <cell r="CP114">
            <v>969.61848399747703</v>
          </cell>
          <cell r="CR114">
            <v>510.57983517514378</v>
          </cell>
          <cell r="CT114">
            <v>1480.1983191726208</v>
          </cell>
          <cell r="CV114">
            <v>9.977096219103446</v>
          </cell>
          <cell r="CX114">
            <v>35.445999999999998</v>
          </cell>
          <cell r="CZ114">
            <v>-1444.7523191726209</v>
          </cell>
          <cell r="DD114">
            <v>-1444.7523191726209</v>
          </cell>
          <cell r="DF114">
            <v>-1444.7523191726209</v>
          </cell>
          <cell r="DH114">
            <v>0</v>
          </cell>
        </row>
        <row r="115">
          <cell r="B115" t="str">
            <v>FB1</v>
          </cell>
          <cell r="D115" t="str">
            <v>FRINGE BENEFITS</v>
          </cell>
          <cell r="F115" t="str">
            <v>FB1</v>
          </cell>
          <cell r="H115" t="str">
            <v>XXXXXXXXX</v>
          </cell>
          <cell r="J115" t="str">
            <v>XXXXXXXXX</v>
          </cell>
          <cell r="L115">
            <v>0</v>
          </cell>
          <cell r="N115" t="str">
            <v>XXXXXXXXX</v>
          </cell>
          <cell r="O115" t="str">
            <v>FB1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D116" t="str">
            <v>MEDICAL SERVICES</v>
          </cell>
          <cell r="F116" t="str">
            <v>MS1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MSV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D117" t="str">
            <v>HOSPITAL BASED PHYSICIANS</v>
          </cell>
          <cell r="F117" t="str">
            <v>P01</v>
          </cell>
          <cell r="H117">
            <v>3891386</v>
          </cell>
          <cell r="J117" t="str">
            <v>XXXXXXXXX</v>
          </cell>
          <cell r="L117">
            <v>3891386</v>
          </cell>
          <cell r="N117">
            <v>16.920417969527719</v>
          </cell>
          <cell r="O117" t="str">
            <v>P1</v>
          </cell>
          <cell r="P117">
            <v>3891.4</v>
          </cell>
          <cell r="R117">
            <v>0</v>
          </cell>
          <cell r="T117">
            <v>3891.4</v>
          </cell>
          <cell r="AD117">
            <v>3891.4</v>
          </cell>
          <cell r="AF117">
            <v>0</v>
          </cell>
          <cell r="AH117">
            <v>3891.4</v>
          </cell>
          <cell r="AJ117">
            <v>16.920417969527719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3891.4</v>
          </cell>
          <cell r="BD117">
            <v>0</v>
          </cell>
          <cell r="BF117">
            <v>3891.4</v>
          </cell>
          <cell r="BH117">
            <v>16.920417969527719</v>
          </cell>
          <cell r="BJ117">
            <v>-3891.3855477230186</v>
          </cell>
          <cell r="BN117">
            <v>-3891.3855477230186</v>
          </cell>
          <cell r="BP117">
            <v>-16.920417969527719</v>
          </cell>
          <cell r="BR117">
            <v>1.44522769815012E-2</v>
          </cell>
          <cell r="BT117">
            <v>0</v>
          </cell>
          <cell r="BV117">
            <v>1.44522769815012E-2</v>
          </cell>
          <cell r="BX117">
            <v>0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1.44522769815012E-2</v>
          </cell>
          <cell r="CR117">
            <v>0</v>
          </cell>
          <cell r="CT117">
            <v>1.44522769815012E-2</v>
          </cell>
          <cell r="CV117">
            <v>0</v>
          </cell>
        </row>
        <row r="118">
          <cell r="B118" t="str">
            <v>P2</v>
          </cell>
          <cell r="D118" t="str">
            <v>PHYSICIAN PART B SERVICES</v>
          </cell>
          <cell r="F118" t="str">
            <v>P02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P2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D119" t="str">
            <v>PHYSICIAN SUPPORT SERVICES</v>
          </cell>
          <cell r="F119" t="str">
            <v>P03</v>
          </cell>
          <cell r="H119">
            <v>668577</v>
          </cell>
          <cell r="J119" t="str">
            <v>XXXXXXXXX</v>
          </cell>
          <cell r="L119">
            <v>668577</v>
          </cell>
          <cell r="N119">
            <v>4.0580528846153854</v>
          </cell>
          <cell r="O119" t="str">
            <v>P3</v>
          </cell>
          <cell r="P119">
            <v>668.6</v>
          </cell>
          <cell r="R119">
            <v>0</v>
          </cell>
          <cell r="T119">
            <v>668.6</v>
          </cell>
          <cell r="AD119">
            <v>668.6</v>
          </cell>
          <cell r="AF119">
            <v>0</v>
          </cell>
          <cell r="AH119">
            <v>668.6</v>
          </cell>
          <cell r="AJ119">
            <v>4.0580528846153854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668.6</v>
          </cell>
          <cell r="BD119">
            <v>0</v>
          </cell>
          <cell r="BF119">
            <v>668.6</v>
          </cell>
          <cell r="BH119">
            <v>4.0580528846153854</v>
          </cell>
          <cell r="BN119">
            <v>0</v>
          </cell>
          <cell r="BR119">
            <v>668.6</v>
          </cell>
          <cell r="BT119">
            <v>0</v>
          </cell>
          <cell r="BV119">
            <v>668.6</v>
          </cell>
          <cell r="BX119">
            <v>4.0580528846153854</v>
          </cell>
          <cell r="CB119">
            <v>4.36069</v>
          </cell>
          <cell r="CD119">
            <v>4.36069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672.96069</v>
          </cell>
          <cell r="CR119">
            <v>0</v>
          </cell>
          <cell r="CT119">
            <v>672.96069</v>
          </cell>
          <cell r="CV119">
            <v>4.0580528846153854</v>
          </cell>
        </row>
        <row r="120">
          <cell r="B120" t="str">
            <v>P4</v>
          </cell>
          <cell r="D120" t="str">
            <v>RESIDENT, INTERN SERVICES</v>
          </cell>
          <cell r="F120" t="str">
            <v>P04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P4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P5</v>
          </cell>
          <cell r="D121" t="str">
            <v>RESIDENT, INTERN INELIGIBLE</v>
          </cell>
          <cell r="F121" t="str">
            <v>P05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P5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MAL</v>
          </cell>
          <cell r="D122" t="str">
            <v>MALPRACTICE</v>
          </cell>
          <cell r="F122" t="str">
            <v>UAMAL</v>
          </cell>
          <cell r="H122">
            <v>0</v>
          </cell>
          <cell r="J122">
            <v>977925.71</v>
          </cell>
          <cell r="L122">
            <v>977925.71</v>
          </cell>
          <cell r="N122">
            <v>0</v>
          </cell>
          <cell r="O122" t="str">
            <v>MAL</v>
          </cell>
          <cell r="P122">
            <v>0</v>
          </cell>
          <cell r="R122">
            <v>977.9</v>
          </cell>
          <cell r="T122">
            <v>977.9</v>
          </cell>
          <cell r="AD122">
            <v>0</v>
          </cell>
          <cell r="AF122">
            <v>977.9</v>
          </cell>
          <cell r="AH122">
            <v>977.9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977.9</v>
          </cell>
          <cell r="BF122">
            <v>977.9</v>
          </cell>
          <cell r="BH122">
            <v>0</v>
          </cell>
          <cell r="BN122">
            <v>0</v>
          </cell>
          <cell r="BR122">
            <v>0</v>
          </cell>
          <cell r="BT122">
            <v>977.9</v>
          </cell>
          <cell r="BV122">
            <v>977.9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MAL</v>
          </cell>
          <cell r="CP122">
            <v>0</v>
          </cell>
          <cell r="CR122">
            <v>977.9</v>
          </cell>
          <cell r="CT122">
            <v>977.9</v>
          </cell>
          <cell r="CV122">
            <v>0</v>
          </cell>
        </row>
        <row r="123">
          <cell r="B123" t="str">
            <v>OIN</v>
          </cell>
          <cell r="D123" t="str">
            <v>OTHER INSURANCE</v>
          </cell>
          <cell r="F123" t="str">
            <v>UAOIN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OIN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OIN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MCR</v>
          </cell>
          <cell r="D124" t="str">
            <v>MEDICAL CARE REVIEW</v>
          </cell>
          <cell r="F124" t="str">
            <v>UAMCR</v>
          </cell>
          <cell r="H124">
            <v>2468592.1470983606</v>
          </cell>
          <cell r="J124">
            <v>285280.0127087328</v>
          </cell>
          <cell r="L124">
            <v>2753872.1598070934</v>
          </cell>
          <cell r="N124">
            <v>22.674999999999997</v>
          </cell>
          <cell r="O124" t="str">
            <v>MCR</v>
          </cell>
          <cell r="P124">
            <v>2468.6</v>
          </cell>
          <cell r="R124">
            <v>285.3</v>
          </cell>
          <cell r="T124">
            <v>2753.9</v>
          </cell>
          <cell r="AD124">
            <v>2468.6</v>
          </cell>
          <cell r="AF124">
            <v>285.3</v>
          </cell>
          <cell r="AH124">
            <v>2753.9</v>
          </cell>
          <cell r="AJ124">
            <v>22.674999999999997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2468.6</v>
          </cell>
          <cell r="BD124">
            <v>285.3</v>
          </cell>
          <cell r="BF124">
            <v>2753.9</v>
          </cell>
          <cell r="BH124">
            <v>22.674999999999997</v>
          </cell>
          <cell r="BJ124">
            <v>422.95379068330408</v>
          </cell>
          <cell r="BN124">
            <v>422.95379068330408</v>
          </cell>
          <cell r="BP124">
            <v>0</v>
          </cell>
          <cell r="BR124">
            <v>2891.5537906833042</v>
          </cell>
          <cell r="BT124">
            <v>285.3</v>
          </cell>
          <cell r="BV124">
            <v>3176.8537906833044</v>
          </cell>
          <cell r="BX124">
            <v>22.674999999999997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2891.5537906833042</v>
          </cell>
          <cell r="CR124">
            <v>285.3</v>
          </cell>
          <cell r="CT124">
            <v>3176.8537906833044</v>
          </cell>
          <cell r="CV124">
            <v>22.674999999999997</v>
          </cell>
        </row>
        <row r="125">
          <cell r="B125" t="str">
            <v>DEP</v>
          </cell>
          <cell r="D125" t="str">
            <v>DEPRECIATION</v>
          </cell>
          <cell r="F125" t="str">
            <v>UADEP</v>
          </cell>
          <cell r="H125">
            <v>0</v>
          </cell>
          <cell r="J125">
            <v>13285937.189999999</v>
          </cell>
          <cell r="L125">
            <v>13285937.189999999</v>
          </cell>
          <cell r="N125">
            <v>0</v>
          </cell>
          <cell r="O125" t="str">
            <v>DEP</v>
          </cell>
          <cell r="P125">
            <v>0</v>
          </cell>
          <cell r="R125">
            <v>13285.9</v>
          </cell>
          <cell r="T125">
            <v>13285.9</v>
          </cell>
          <cell r="AD125">
            <v>0</v>
          </cell>
          <cell r="AF125">
            <v>13285.9</v>
          </cell>
          <cell r="AH125">
            <v>13285.9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13285.9</v>
          </cell>
          <cell r="BF125">
            <v>13285.9</v>
          </cell>
          <cell r="BH125">
            <v>0</v>
          </cell>
          <cell r="BN125">
            <v>0</v>
          </cell>
          <cell r="BR125">
            <v>0</v>
          </cell>
          <cell r="BT125">
            <v>13285.9</v>
          </cell>
          <cell r="BV125">
            <v>13285.9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-306.15415148351599</v>
          </cell>
          <cell r="CL125">
            <v>-306.15415148351599</v>
          </cell>
          <cell r="CN125">
            <v>0</v>
          </cell>
          <cell r="CO125" t="str">
            <v>DEP</v>
          </cell>
          <cell r="CP125">
            <v>0</v>
          </cell>
          <cell r="CR125">
            <v>12979.745848516484</v>
          </cell>
          <cell r="CT125">
            <v>12979.745848516484</v>
          </cell>
          <cell r="CV125">
            <v>0</v>
          </cell>
        </row>
        <row r="126">
          <cell r="B126" t="str">
            <v>LEA</v>
          </cell>
          <cell r="D126" t="str">
            <v>LEASES &amp; RENTALS</v>
          </cell>
          <cell r="F126" t="str">
            <v>UALEASE</v>
          </cell>
          <cell r="H126">
            <v>0.38073660706064782</v>
          </cell>
          <cell r="J126">
            <v>5221218.2799999993</v>
          </cell>
          <cell r="L126">
            <v>5221218.6607366065</v>
          </cell>
          <cell r="N126">
            <v>0</v>
          </cell>
          <cell r="O126" t="str">
            <v>LEA</v>
          </cell>
          <cell r="P126">
            <v>0</v>
          </cell>
          <cell r="R126">
            <v>5221.2</v>
          </cell>
          <cell r="T126">
            <v>5221.2</v>
          </cell>
          <cell r="AD126">
            <v>0</v>
          </cell>
          <cell r="AF126">
            <v>5221.2</v>
          </cell>
          <cell r="AH126">
            <v>5221.2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5221.2</v>
          </cell>
          <cell r="BF126">
            <v>5221.2</v>
          </cell>
          <cell r="BH126">
            <v>0</v>
          </cell>
          <cell r="BN126">
            <v>0</v>
          </cell>
          <cell r="BR126">
            <v>0</v>
          </cell>
          <cell r="BT126">
            <v>5221.2</v>
          </cell>
          <cell r="BV126">
            <v>5221.2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-2002.4093499999999</v>
          </cell>
          <cell r="CL126">
            <v>-2002.4093499999999</v>
          </cell>
          <cell r="CN126">
            <v>0</v>
          </cell>
          <cell r="CO126" t="str">
            <v>LEA</v>
          </cell>
          <cell r="CP126">
            <v>0</v>
          </cell>
          <cell r="CR126">
            <v>3218.7906499999999</v>
          </cell>
          <cell r="CT126">
            <v>3218.7906499999999</v>
          </cell>
          <cell r="CV126">
            <v>0</v>
          </cell>
        </row>
        <row r="127">
          <cell r="B127" t="str">
            <v>LIC</v>
          </cell>
          <cell r="D127" t="str">
            <v>LICENSE &amp; TAXES</v>
          </cell>
          <cell r="F127" t="str">
            <v>UALIC</v>
          </cell>
          <cell r="H127">
            <v>0</v>
          </cell>
          <cell r="J127">
            <v>406866.33</v>
          </cell>
          <cell r="L127">
            <v>406866.33</v>
          </cell>
          <cell r="M127" t="str">
            <v>Allocate</v>
          </cell>
          <cell r="N127">
            <v>0</v>
          </cell>
          <cell r="O127" t="str">
            <v>LIC</v>
          </cell>
          <cell r="P127">
            <v>0</v>
          </cell>
          <cell r="R127">
            <v>406.9</v>
          </cell>
          <cell r="T127">
            <v>406.9</v>
          </cell>
          <cell r="AD127">
            <v>0</v>
          </cell>
          <cell r="AF127">
            <v>406.9</v>
          </cell>
          <cell r="AH127">
            <v>406.9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406.9</v>
          </cell>
          <cell r="BF127">
            <v>406.9</v>
          </cell>
          <cell r="BH127">
            <v>0</v>
          </cell>
          <cell r="BN127">
            <v>0</v>
          </cell>
          <cell r="BR127">
            <v>0</v>
          </cell>
          <cell r="BT127">
            <v>406.9</v>
          </cell>
          <cell r="BV127">
            <v>406.9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LIC</v>
          </cell>
          <cell r="CP127">
            <v>0</v>
          </cell>
          <cell r="CR127">
            <v>406.9</v>
          </cell>
          <cell r="CT127">
            <v>406.9</v>
          </cell>
          <cell r="CV127">
            <v>0</v>
          </cell>
        </row>
        <row r="128">
          <cell r="B128" t="str">
            <v>IST</v>
          </cell>
          <cell r="D128" t="str">
            <v>INTEREST SHORT TERM</v>
          </cell>
          <cell r="F128" t="str">
            <v>UAIST</v>
          </cell>
          <cell r="H128">
            <v>0</v>
          </cell>
          <cell r="J128">
            <v>0</v>
          </cell>
          <cell r="L128">
            <v>0</v>
          </cell>
          <cell r="M128" t="str">
            <v>Loss as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D129" t="str">
            <v>INTEREST LONG TERM</v>
          </cell>
          <cell r="F129" t="str">
            <v>UAILT</v>
          </cell>
          <cell r="H129">
            <v>0</v>
          </cell>
          <cell r="J129">
            <v>8851974.9900000002</v>
          </cell>
          <cell r="L129">
            <v>8851974.9900000002</v>
          </cell>
          <cell r="M129" t="str">
            <v>Fringe?</v>
          </cell>
          <cell r="N129">
            <v>0</v>
          </cell>
          <cell r="O129" t="str">
            <v>ILT</v>
          </cell>
          <cell r="P129">
            <v>0</v>
          </cell>
          <cell r="R129">
            <v>8852</v>
          </cell>
          <cell r="T129">
            <v>8852</v>
          </cell>
          <cell r="AD129">
            <v>0</v>
          </cell>
          <cell r="AF129">
            <v>8852</v>
          </cell>
          <cell r="AH129">
            <v>8852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8852</v>
          </cell>
          <cell r="BF129">
            <v>8852</v>
          </cell>
          <cell r="BH129">
            <v>0</v>
          </cell>
          <cell r="BN129">
            <v>0</v>
          </cell>
          <cell r="BR129">
            <v>0</v>
          </cell>
          <cell r="BT129">
            <v>8852</v>
          </cell>
          <cell r="BV129">
            <v>8852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ILT</v>
          </cell>
          <cell r="CP129">
            <v>0</v>
          </cell>
          <cell r="CR129">
            <v>8852</v>
          </cell>
          <cell r="CT129">
            <v>8852</v>
          </cell>
          <cell r="CV129">
            <v>0</v>
          </cell>
        </row>
        <row r="130">
          <cell r="B130" t="str">
            <v>FSC1</v>
          </cell>
          <cell r="D130" t="str">
            <v>FREE STANDING CLINIC SERVICES</v>
          </cell>
          <cell r="F130" t="str">
            <v>UR1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FSC1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FSC1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FSC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</row>
        <row r="131">
          <cell r="B131" t="str">
            <v>HHC</v>
          </cell>
          <cell r="D131" t="str">
            <v>HOME HEALTH CARE</v>
          </cell>
          <cell r="F131" t="str">
            <v>UR2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</row>
        <row r="132">
          <cell r="B132" t="str">
            <v>ORD</v>
          </cell>
          <cell r="D132" t="str">
            <v>OUTPATIENT RENAL DIALYSIS</v>
          </cell>
          <cell r="F132" t="str">
            <v>UR3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  <cell r="CX132">
            <v>0</v>
          </cell>
          <cell r="CZ132">
            <v>0</v>
          </cell>
        </row>
        <row r="133">
          <cell r="B133" t="str">
            <v>ECF1</v>
          </cell>
          <cell r="D133" t="str">
            <v>SKILLED NURSING CARE</v>
          </cell>
          <cell r="F133" t="str">
            <v>UR4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ECF1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  <cell r="CX133">
            <v>0</v>
          </cell>
          <cell r="CZ133">
            <v>0</v>
          </cell>
        </row>
        <row r="134">
          <cell r="B134" t="str">
            <v>ULB</v>
          </cell>
          <cell r="D134" t="str">
            <v>LAB NON-PATIENT</v>
          </cell>
          <cell r="F134" t="str">
            <v>UR5</v>
          </cell>
          <cell r="H134">
            <v>1688175.8031052698</v>
          </cell>
          <cell r="J134">
            <v>1232597.9816904822</v>
          </cell>
          <cell r="L134">
            <v>2920773.7847957518</v>
          </cell>
          <cell r="N134">
            <v>24.275772676796858</v>
          </cell>
          <cell r="O134" t="str">
            <v>ULB</v>
          </cell>
          <cell r="P134">
            <v>1688.2</v>
          </cell>
          <cell r="R134">
            <v>1232.5999999999999</v>
          </cell>
          <cell r="T134">
            <v>2920.8</v>
          </cell>
          <cell r="AD134">
            <v>1688.2</v>
          </cell>
          <cell r="AF134">
            <v>1232.5999999999999</v>
          </cell>
          <cell r="AH134">
            <v>2920.8</v>
          </cell>
          <cell r="AJ134">
            <v>24.275772676796858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1688.2</v>
          </cell>
          <cell r="BD134">
            <v>1232.5999999999999</v>
          </cell>
          <cell r="BF134">
            <v>2920.8</v>
          </cell>
          <cell r="BH134">
            <v>24.275772676796858</v>
          </cell>
          <cell r="BN134">
            <v>0</v>
          </cell>
          <cell r="BR134">
            <v>1688.2</v>
          </cell>
          <cell r="BT134">
            <v>1232.5999999999999</v>
          </cell>
          <cell r="BV134">
            <v>2920.8</v>
          </cell>
          <cell r="BX134">
            <v>24.275772676796858</v>
          </cell>
          <cell r="CB134">
            <v>0</v>
          </cell>
          <cell r="CD134">
            <v>0</v>
          </cell>
          <cell r="CG134" t="str">
            <v>ULB</v>
          </cell>
          <cell r="CH134">
            <v>117.38802582595271</v>
          </cell>
          <cell r="CJ134">
            <v>287.49004707468299</v>
          </cell>
          <cell r="CL134">
            <v>404.87807290063569</v>
          </cell>
          <cell r="CN134">
            <v>1.1213907861360046</v>
          </cell>
          <cell r="CO134" t="str">
            <v>ULB</v>
          </cell>
          <cell r="CP134">
            <v>1805.5880258259529</v>
          </cell>
          <cell r="CR134">
            <v>1520.0900470746828</v>
          </cell>
          <cell r="CT134">
            <v>3325.6780729006359</v>
          </cell>
          <cell r="CV134">
            <v>25.397163462932863</v>
          </cell>
          <cell r="CX134">
            <v>3769.6938500000001</v>
          </cell>
          <cell r="CZ134">
            <v>444.01577709936419</v>
          </cell>
        </row>
        <row r="135">
          <cell r="B135" t="str">
            <v>UPB</v>
          </cell>
          <cell r="D135" t="str">
            <v>PHYSICIANS PART B SERVICES</v>
          </cell>
          <cell r="F135" t="str">
            <v>UR6</v>
          </cell>
          <cell r="H135">
            <v>206789.11383578976</v>
          </cell>
          <cell r="J135">
            <v>12511376.001431117</v>
          </cell>
          <cell r="L135">
            <v>12718165.115266906</v>
          </cell>
          <cell r="N135">
            <v>7.5556490384615387</v>
          </cell>
          <cell r="O135" t="str">
            <v>UPB</v>
          </cell>
          <cell r="P135">
            <v>206.8</v>
          </cell>
          <cell r="R135">
            <v>12511.4</v>
          </cell>
          <cell r="T135">
            <v>12718.199999999999</v>
          </cell>
          <cell r="X135">
            <v>0</v>
          </cell>
          <cell r="Z135">
            <v>0</v>
          </cell>
          <cell r="AD135">
            <v>206.8</v>
          </cell>
          <cell r="AF135">
            <v>12511.4</v>
          </cell>
          <cell r="AH135">
            <v>12718.199999999999</v>
          </cell>
          <cell r="AJ135">
            <v>7.5556490384615387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206.8</v>
          </cell>
          <cell r="BD135">
            <v>12511.4</v>
          </cell>
          <cell r="BF135">
            <v>12718.199999999999</v>
          </cell>
          <cell r="BH135">
            <v>7.5556490384615387</v>
          </cell>
          <cell r="BN135">
            <v>0</v>
          </cell>
          <cell r="BR135">
            <v>206.8</v>
          </cell>
          <cell r="BT135">
            <v>12511.4</v>
          </cell>
          <cell r="BV135">
            <v>12718.199999999999</v>
          </cell>
          <cell r="BX135">
            <v>7.5556490384615387</v>
          </cell>
          <cell r="CB135">
            <v>0</v>
          </cell>
          <cell r="CD135">
            <v>0</v>
          </cell>
          <cell r="CG135" t="str">
            <v>UPB</v>
          </cell>
          <cell r="CH135">
            <v>371.62083823813214</v>
          </cell>
          <cell r="CJ135">
            <v>895.82083321378309</v>
          </cell>
          <cell r="CL135">
            <v>1267.4416714519152</v>
          </cell>
          <cell r="CN135">
            <v>2.2135676886156759</v>
          </cell>
          <cell r="CO135" t="str">
            <v>UPB</v>
          </cell>
          <cell r="CP135">
            <v>578.42083823813209</v>
          </cell>
          <cell r="CR135">
            <v>13407.220833213783</v>
          </cell>
          <cell r="CT135">
            <v>13985.641671451915</v>
          </cell>
          <cell r="CV135">
            <v>9.7692167270772146</v>
          </cell>
          <cell r="CX135">
            <v>-229.87644999999975</v>
          </cell>
          <cell r="CZ135">
            <v>-14215.518121451914</v>
          </cell>
        </row>
        <row r="136">
          <cell r="B136" t="str">
            <v>CNA</v>
          </cell>
          <cell r="D136" t="str">
            <v>CERTIFIED NURSE ANESTHETIST</v>
          </cell>
          <cell r="F136" t="str">
            <v>UR7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  <cell r="CX136">
            <v>0</v>
          </cell>
          <cell r="CZ136">
            <v>0</v>
          </cell>
        </row>
        <row r="137">
          <cell r="B137" t="str">
            <v>PSS</v>
          </cell>
          <cell r="D137" t="str">
            <v>Billable Mid Level Providers</v>
          </cell>
          <cell r="F137" t="str">
            <v>UR8</v>
          </cell>
          <cell r="H137">
            <v>93481.982850840257</v>
          </cell>
          <cell r="J137">
            <v>210.9</v>
          </cell>
          <cell r="L137">
            <v>93692.882850840251</v>
          </cell>
          <cell r="N137">
            <v>0.49074519230769231</v>
          </cell>
          <cell r="O137" t="str">
            <v>PSS</v>
          </cell>
          <cell r="P137">
            <v>93.5</v>
          </cell>
          <cell r="R137">
            <v>0.2</v>
          </cell>
          <cell r="T137">
            <v>93.7</v>
          </cell>
          <cell r="AD137">
            <v>93.5</v>
          </cell>
          <cell r="AF137">
            <v>0.2</v>
          </cell>
          <cell r="AH137">
            <v>93.7</v>
          </cell>
          <cell r="AJ137">
            <v>0.49074519230769231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93.5</v>
          </cell>
          <cell r="BD137">
            <v>0.2</v>
          </cell>
          <cell r="BF137">
            <v>93.7</v>
          </cell>
          <cell r="BH137">
            <v>0.49074519230769231</v>
          </cell>
          <cell r="BN137">
            <v>0</v>
          </cell>
          <cell r="BR137">
            <v>93.5</v>
          </cell>
          <cell r="BT137">
            <v>0.2</v>
          </cell>
          <cell r="BV137">
            <v>93.7</v>
          </cell>
          <cell r="BX137">
            <v>0.49074519230769231</v>
          </cell>
          <cell r="CB137">
            <v>0</v>
          </cell>
          <cell r="CD137">
            <v>0</v>
          </cell>
          <cell r="CG137" t="str">
            <v>PSS</v>
          </cell>
          <cell r="CH137">
            <v>3.255458683498456</v>
          </cell>
          <cell r="CJ137">
            <v>17.830042915128097</v>
          </cell>
          <cell r="CL137">
            <v>21.085501598626553</v>
          </cell>
          <cell r="CN137">
            <v>1.617334399594594E-2</v>
          </cell>
          <cell r="CO137" t="str">
            <v>UPB</v>
          </cell>
          <cell r="CP137">
            <v>96.75545868349846</v>
          </cell>
          <cell r="CR137">
            <v>18.030042915128096</v>
          </cell>
          <cell r="CT137">
            <v>114.78550159862655</v>
          </cell>
          <cell r="CV137">
            <v>0.50691853630363826</v>
          </cell>
          <cell r="CX137">
            <v>0</v>
          </cell>
          <cell r="CZ137">
            <v>-114.78550159862655</v>
          </cell>
        </row>
        <row r="138">
          <cell r="B138" t="str">
            <v>TBA2</v>
          </cell>
          <cell r="D138" t="str">
            <v>Lactation Center Program</v>
          </cell>
          <cell r="F138" t="str">
            <v>UR9</v>
          </cell>
          <cell r="H138">
            <v>131240.00280973062</v>
          </cell>
          <cell r="J138">
            <v>470</v>
          </cell>
          <cell r="L138">
            <v>131710.00280973062</v>
          </cell>
          <cell r="N138">
            <v>1.5075721153846153</v>
          </cell>
          <cell r="O138" t="str">
            <v>TBA2</v>
          </cell>
          <cell r="P138">
            <v>131.19999999999999</v>
          </cell>
          <cell r="R138">
            <v>0.5</v>
          </cell>
          <cell r="T138">
            <v>131.69999999999999</v>
          </cell>
          <cell r="AD138">
            <v>131.19999999999999</v>
          </cell>
          <cell r="AF138">
            <v>0.5</v>
          </cell>
          <cell r="AH138">
            <v>131.69999999999999</v>
          </cell>
          <cell r="AJ138">
            <v>1.5075721153846153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131.19999999999999</v>
          </cell>
          <cell r="BD138">
            <v>0.5</v>
          </cell>
          <cell r="BF138">
            <v>131.69999999999999</v>
          </cell>
          <cell r="BH138">
            <v>1.5075721153846153</v>
          </cell>
          <cell r="BN138">
            <v>0</v>
          </cell>
          <cell r="BR138">
            <v>131.19999999999999</v>
          </cell>
          <cell r="BT138">
            <v>0.5</v>
          </cell>
          <cell r="BV138">
            <v>131.69999999999999</v>
          </cell>
          <cell r="BX138">
            <v>1.5075721153846153</v>
          </cell>
          <cell r="CB138">
            <v>0</v>
          </cell>
          <cell r="CD138">
            <v>0</v>
          </cell>
          <cell r="CG138" t="str">
            <v>TBA2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UPB</v>
          </cell>
          <cell r="CP138">
            <v>131.19999999999999</v>
          </cell>
          <cell r="CR138">
            <v>0.5</v>
          </cell>
          <cell r="CT138">
            <v>131.69999999999999</v>
          </cell>
          <cell r="CV138">
            <v>1.5075721153846153</v>
          </cell>
          <cell r="CX138">
            <v>0</v>
          </cell>
          <cell r="CZ138">
            <v>-131.69999999999999</v>
          </cell>
        </row>
        <row r="139">
          <cell r="B139" t="str">
            <v>TBA3</v>
          </cell>
          <cell r="F139" t="str">
            <v>UR10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TBA3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TBA3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TBA4</v>
          </cell>
          <cell r="F140" t="str">
            <v>UR11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TBA4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TBA4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TBA5</v>
          </cell>
          <cell r="F141" t="str">
            <v>UR12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TBA5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TBA5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TBA6</v>
          </cell>
          <cell r="F142" t="str">
            <v>UR13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TBA6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TBA6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TBA7</v>
          </cell>
          <cell r="F143" t="str">
            <v>UR14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TBA7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TBA7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TBA8</v>
          </cell>
          <cell r="F144" t="str">
            <v>UR15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TBA8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TBA8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GRT</v>
          </cell>
          <cell r="D145" t="str">
            <v>GRANTS</v>
          </cell>
          <cell r="F145" t="str">
            <v>ZZ1</v>
          </cell>
          <cell r="H145" t="str">
            <v>XXXXXXXXX</v>
          </cell>
          <cell r="J145" t="str">
            <v>XXXXXXXXX</v>
          </cell>
          <cell r="L145">
            <v>0</v>
          </cell>
          <cell r="N145" t="str">
            <v>XXXXXXXXX</v>
          </cell>
          <cell r="O145" t="str">
            <v>GRT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D146" t="str">
            <v>ADMISSIONS DEPARTMENT</v>
          </cell>
          <cell r="F146" t="str">
            <v>ZZZ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ADM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3">
          <cell r="A13" t="str">
            <v>MSG</v>
          </cell>
          <cell r="C13">
            <v>51197932.594653182</v>
          </cell>
          <cell r="E13">
            <v>44103.226899999994</v>
          </cell>
          <cell r="K13">
            <v>1160.8659092165701</v>
          </cell>
        </row>
        <row r="14">
          <cell r="A14" t="str">
            <v>PED</v>
          </cell>
          <cell r="C14">
            <v>0</v>
          </cell>
          <cell r="E14">
            <v>0</v>
          </cell>
          <cell r="K14">
            <v>0</v>
          </cell>
        </row>
        <row r="15">
          <cell r="A15" t="str">
            <v>PSY</v>
          </cell>
          <cell r="C15">
            <v>5892311.9872732144</v>
          </cell>
          <cell r="E15">
            <v>5527.8809999999994</v>
          </cell>
          <cell r="K15">
            <v>1065.9259827180099</v>
          </cell>
        </row>
        <row r="16">
          <cell r="A16" t="str">
            <v>OBS</v>
          </cell>
          <cell r="C16">
            <v>4004297.2183084167</v>
          </cell>
          <cell r="E16">
            <v>5601.3846999999996</v>
          </cell>
          <cell r="K16">
            <v>714.87630876494109</v>
          </cell>
        </row>
        <row r="17">
          <cell r="A17" t="str">
            <v>DEF</v>
          </cell>
          <cell r="C17">
            <v>0</v>
          </cell>
          <cell r="E17">
            <v>0</v>
          </cell>
          <cell r="K17">
            <v>0</v>
          </cell>
        </row>
        <row r="18">
          <cell r="A18" t="str">
            <v>MIS</v>
          </cell>
          <cell r="C18">
            <v>13749834.012933904</v>
          </cell>
          <cell r="E18">
            <v>5473.5083999999997</v>
          </cell>
          <cell r="K18">
            <v>2512.0695919520113</v>
          </cell>
        </row>
        <row r="19">
          <cell r="A19" t="str">
            <v>CCU</v>
          </cell>
          <cell r="C19">
            <v>0</v>
          </cell>
          <cell r="E19">
            <v>0</v>
          </cell>
          <cell r="K19">
            <v>0</v>
          </cell>
        </row>
        <row r="20">
          <cell r="A20" t="str">
            <v>PIC</v>
          </cell>
          <cell r="C20">
            <v>0</v>
          </cell>
          <cell r="E20">
            <v>0</v>
          </cell>
          <cell r="K20">
            <v>0</v>
          </cell>
        </row>
        <row r="21">
          <cell r="A21" t="str">
            <v>NEO</v>
          </cell>
          <cell r="C21">
            <v>6051484.5339589156</v>
          </cell>
          <cell r="E21">
            <v>3243.2248999999997</v>
          </cell>
          <cell r="K21">
            <v>1865.8849511049684</v>
          </cell>
        </row>
        <row r="22">
          <cell r="A22" t="str">
            <v>BUR</v>
          </cell>
          <cell r="C22">
            <v>0</v>
          </cell>
          <cell r="E22">
            <v>0</v>
          </cell>
          <cell r="K22">
            <v>0</v>
          </cell>
        </row>
        <row r="23">
          <cell r="A23" t="str">
            <v>PSI</v>
          </cell>
          <cell r="C23">
            <v>0</v>
          </cell>
          <cell r="E23">
            <v>0</v>
          </cell>
          <cell r="K23">
            <v>0</v>
          </cell>
        </row>
        <row r="24">
          <cell r="A24" t="str">
            <v>TRM</v>
          </cell>
          <cell r="C24">
            <v>0</v>
          </cell>
          <cell r="E24">
            <v>0</v>
          </cell>
          <cell r="K24">
            <v>0</v>
          </cell>
        </row>
        <row r="25">
          <cell r="A25" t="str">
            <v>ONC</v>
          </cell>
          <cell r="C25">
            <v>0</v>
          </cell>
          <cell r="E25">
            <v>0</v>
          </cell>
          <cell r="K25">
            <v>0</v>
          </cell>
        </row>
        <row r="26">
          <cell r="A26" t="str">
            <v>NUR</v>
          </cell>
          <cell r="C26">
            <v>1684047.4957746589</v>
          </cell>
          <cell r="E26">
            <v>4414.2495999999992</v>
          </cell>
          <cell r="K26">
            <v>381.50255385981325</v>
          </cell>
        </row>
        <row r="27">
          <cell r="A27" t="str">
            <v>PRE</v>
          </cell>
          <cell r="C27">
            <v>0</v>
          </cell>
          <cell r="E27">
            <v>0</v>
          </cell>
          <cell r="K27">
            <v>0</v>
          </cell>
        </row>
        <row r="28">
          <cell r="A28" t="str">
            <v>ECF</v>
          </cell>
          <cell r="C28">
            <v>0</v>
          </cell>
          <cell r="E28">
            <v>0</v>
          </cell>
          <cell r="K28">
            <v>0</v>
          </cell>
        </row>
        <row r="29">
          <cell r="A29" t="str">
            <v>CHR</v>
          </cell>
          <cell r="C29">
            <v>0</v>
          </cell>
          <cell r="E29">
            <v>0</v>
          </cell>
          <cell r="K29">
            <v>0</v>
          </cell>
        </row>
        <row r="30">
          <cell r="A30" t="str">
            <v>EMG</v>
          </cell>
          <cell r="C30">
            <v>17854678.974394519</v>
          </cell>
          <cell r="E30">
            <v>490357.27929999994</v>
          </cell>
          <cell r="K30">
            <v>36.411571170887115</v>
          </cell>
        </row>
        <row r="31">
          <cell r="A31" t="str">
            <v>CL</v>
          </cell>
          <cell r="C31">
            <v>10885063.118178509</v>
          </cell>
          <cell r="E31">
            <v>259642.25469999996</v>
          </cell>
          <cell r="K31">
            <v>41.923311483932011</v>
          </cell>
        </row>
        <row r="32">
          <cell r="A32" t="str">
            <v>PDC</v>
          </cell>
          <cell r="C32">
            <v>444258.41093330219</v>
          </cell>
          <cell r="E32">
            <v>1747.9783999999997</v>
          </cell>
          <cell r="K32">
            <v>254.15554959563704</v>
          </cell>
        </row>
        <row r="33">
          <cell r="A33" t="str">
            <v>AMS</v>
          </cell>
          <cell r="C33">
            <v>0</v>
          </cell>
          <cell r="E33">
            <v>0</v>
          </cell>
          <cell r="G33">
            <v>1</v>
          </cell>
          <cell r="K33">
            <v>0</v>
          </cell>
        </row>
        <row r="34">
          <cell r="A34" t="str">
            <v>SDS</v>
          </cell>
          <cell r="C34">
            <v>3649665.6571436771</v>
          </cell>
          <cell r="E34">
            <v>5561.1086999999998</v>
          </cell>
          <cell r="K34">
            <v>656.28381929374575</v>
          </cell>
        </row>
        <row r="35">
          <cell r="A35" t="str">
            <v>DEL</v>
          </cell>
          <cell r="C35">
            <v>8774712.5227459483</v>
          </cell>
          <cell r="E35">
            <v>97967.342399999994</v>
          </cell>
          <cell r="K35">
            <v>89.567730508794014</v>
          </cell>
        </row>
        <row r="36">
          <cell r="A36" t="str">
            <v>OR</v>
          </cell>
          <cell r="C36">
            <v>42126342.785677962</v>
          </cell>
          <cell r="E36">
            <v>1298068.2936999998</v>
          </cell>
          <cell r="K36">
            <v>32.453102036412503</v>
          </cell>
        </row>
        <row r="37">
          <cell r="A37" t="str">
            <v>ORC</v>
          </cell>
          <cell r="C37">
            <v>28009.713408623764</v>
          </cell>
          <cell r="E37">
            <v>4222.9385999999995</v>
          </cell>
          <cell r="K37">
            <v>6.6327541225969444</v>
          </cell>
        </row>
        <row r="38">
          <cell r="A38" t="str">
            <v>ANS</v>
          </cell>
          <cell r="C38">
            <v>2451824.1741557489</v>
          </cell>
          <cell r="E38">
            <v>1150230.2011999998</v>
          </cell>
          <cell r="K38">
            <v>2.1315943292028292</v>
          </cell>
        </row>
        <row r="39">
          <cell r="A39" t="str">
            <v>LAB</v>
          </cell>
          <cell r="C39">
            <v>21866939.695387281</v>
          </cell>
          <cell r="E39">
            <v>11772368.702399999</v>
          </cell>
          <cell r="K39">
            <v>1.8574800236191491</v>
          </cell>
        </row>
        <row r="40">
          <cell r="A40" t="str">
            <v>BB</v>
          </cell>
          <cell r="C40">
            <v>0</v>
          </cell>
          <cell r="E40">
            <v>0</v>
          </cell>
          <cell r="K40">
            <v>0</v>
          </cell>
        </row>
        <row r="41">
          <cell r="A41" t="str">
            <v>EKG</v>
          </cell>
          <cell r="C41">
            <v>2574458.0063404627</v>
          </cell>
          <cell r="E41">
            <v>757739.57429999998</v>
          </cell>
          <cell r="K41">
            <v>3.3975498887183604</v>
          </cell>
        </row>
        <row r="42">
          <cell r="A42" t="str">
            <v>IRC</v>
          </cell>
          <cell r="C42">
            <v>18901143.514070634</v>
          </cell>
          <cell r="E42">
            <v>180981.21289999998</v>
          </cell>
          <cell r="K42">
            <v>104.43704742168094</v>
          </cell>
        </row>
        <row r="43">
          <cell r="A43" t="str">
            <v>RAD</v>
          </cell>
          <cell r="C43">
            <v>11661783.286999183</v>
          </cell>
          <cell r="E43">
            <v>391784.79</v>
          </cell>
          <cell r="K43">
            <v>29.765788730591566</v>
          </cell>
        </row>
        <row r="44">
          <cell r="A44" t="str">
            <v>CAT</v>
          </cell>
          <cell r="C44">
            <v>3087035.7617182778</v>
          </cell>
          <cell r="E44">
            <v>587476.81189999997</v>
          </cell>
          <cell r="K44">
            <v>5.2547363558644617</v>
          </cell>
        </row>
        <row r="45">
          <cell r="A45" t="str">
            <v>RAT</v>
          </cell>
          <cell r="C45">
            <v>11514218.886008348</v>
          </cell>
          <cell r="E45">
            <v>363252.26469999994</v>
          </cell>
          <cell r="K45">
            <v>31.697583208511102</v>
          </cell>
        </row>
        <row r="46">
          <cell r="A46" t="str">
            <v>NUC</v>
          </cell>
          <cell r="C46">
            <v>6346635.7143062064</v>
          </cell>
          <cell r="E46">
            <v>182262.99659999998</v>
          </cell>
          <cell r="K46">
            <v>34.821306752871678</v>
          </cell>
        </row>
        <row r="47">
          <cell r="A47" t="str">
            <v>RES</v>
          </cell>
          <cell r="C47">
            <v>5295540.7733069388</v>
          </cell>
          <cell r="E47">
            <v>3131508.3380999998</v>
          </cell>
          <cell r="K47">
            <v>1.6910511490191134</v>
          </cell>
        </row>
        <row r="48">
          <cell r="A48" t="str">
            <v>PUL</v>
          </cell>
          <cell r="C48">
            <v>463986.99168198503</v>
          </cell>
          <cell r="E48">
            <v>98702.379399999991</v>
          </cell>
          <cell r="K48">
            <v>4.700869366093368</v>
          </cell>
        </row>
        <row r="49">
          <cell r="A49" t="str">
            <v>EEG</v>
          </cell>
          <cell r="C49">
            <v>1395005.5091121099</v>
          </cell>
          <cell r="E49">
            <v>111103.35979999999</v>
          </cell>
          <cell r="K49">
            <v>12.555925505972953</v>
          </cell>
        </row>
        <row r="50">
          <cell r="A50" t="str">
            <v>PTH</v>
          </cell>
          <cell r="C50">
            <v>2938218.9365646327</v>
          </cell>
          <cell r="E50">
            <v>350103.15759999998</v>
          </cell>
          <cell r="K50">
            <v>8.3924376938113987</v>
          </cell>
        </row>
        <row r="51">
          <cell r="A51" t="str">
            <v>OTH</v>
          </cell>
          <cell r="C51">
            <v>2329677.4674216202</v>
          </cell>
          <cell r="E51">
            <v>320183.12409999996</v>
          </cell>
          <cell r="K51">
            <v>7.2760782566854232</v>
          </cell>
        </row>
        <row r="52">
          <cell r="A52" t="str">
            <v>STH</v>
          </cell>
          <cell r="C52">
            <v>299095.02665904333</v>
          </cell>
          <cell r="E52">
            <v>35916.123</v>
          </cell>
          <cell r="K52">
            <v>8.3275977938666532</v>
          </cell>
        </row>
        <row r="53">
          <cell r="A53" t="str">
            <v>REC</v>
          </cell>
          <cell r="C53">
            <v>0</v>
          </cell>
          <cell r="E53">
            <v>0</v>
          </cell>
          <cell r="K53">
            <v>0</v>
          </cell>
        </row>
        <row r="54">
          <cell r="A54" t="str">
            <v>AUD</v>
          </cell>
          <cell r="C54">
            <v>145436.95441862743</v>
          </cell>
          <cell r="E54">
            <v>8514.3463999999985</v>
          </cell>
          <cell r="I54">
            <v>1</v>
          </cell>
          <cell r="K54">
            <v>17.081399744157398</v>
          </cell>
        </row>
        <row r="55">
          <cell r="A55" t="str">
            <v>OPM</v>
          </cell>
          <cell r="C55">
            <v>0</v>
          </cell>
          <cell r="E55">
            <v>0</v>
          </cell>
          <cell r="K55">
            <v>0</v>
          </cell>
        </row>
        <row r="56">
          <cell r="A56" t="str">
            <v>RDL</v>
          </cell>
          <cell r="C56">
            <v>703971.93646628631</v>
          </cell>
          <cell r="E56">
            <v>1006.8999999999999</v>
          </cell>
          <cell r="I56">
            <v>1</v>
          </cell>
          <cell r="K56">
            <v>699.14781653221416</v>
          </cell>
        </row>
        <row r="57">
          <cell r="A57" t="str">
            <v>AOR</v>
          </cell>
          <cell r="C57">
            <v>0</v>
          </cell>
          <cell r="E57">
            <v>0</v>
          </cell>
          <cell r="K57">
            <v>0</v>
          </cell>
        </row>
        <row r="58">
          <cell r="A58" t="str">
            <v>LEU</v>
          </cell>
          <cell r="C58">
            <v>0</v>
          </cell>
          <cell r="E58">
            <v>0</v>
          </cell>
          <cell r="K58">
            <v>0</v>
          </cell>
        </row>
        <row r="59">
          <cell r="A59" t="str">
            <v>HYP</v>
          </cell>
          <cell r="C59">
            <v>0</v>
          </cell>
          <cell r="E59">
            <v>0</v>
          </cell>
          <cell r="K59">
            <v>0</v>
          </cell>
        </row>
        <row r="60">
          <cell r="A60" t="str">
            <v>FSE</v>
          </cell>
          <cell r="C60">
            <v>0</v>
          </cell>
          <cell r="E60">
            <v>0</v>
          </cell>
          <cell r="K60">
            <v>0</v>
          </cell>
        </row>
        <row r="61">
          <cell r="A61" t="str">
            <v>OPM</v>
          </cell>
          <cell r="C61">
            <v>0</v>
          </cell>
          <cell r="E61">
            <v>0</v>
          </cell>
          <cell r="K61">
            <v>0</v>
          </cell>
        </row>
        <row r="62">
          <cell r="A62" t="str">
            <v>MRI</v>
          </cell>
          <cell r="C62">
            <v>1472945.5812056714</v>
          </cell>
          <cell r="E62">
            <v>28211.324199999999</v>
          </cell>
          <cell r="K62">
            <v>52.21114651561345</v>
          </cell>
        </row>
        <row r="63">
          <cell r="A63" t="str">
            <v>ADD</v>
          </cell>
          <cell r="C63">
            <v>0</v>
          </cell>
          <cell r="E63">
            <v>0</v>
          </cell>
          <cell r="K63">
            <v>0</v>
          </cell>
        </row>
        <row r="64">
          <cell r="A64" t="str">
            <v>LIT</v>
          </cell>
          <cell r="C64">
            <v>47007.605981429449</v>
          </cell>
          <cell r="E64">
            <v>21.1449</v>
          </cell>
          <cell r="K64">
            <v>2223.117914079965</v>
          </cell>
        </row>
        <row r="65">
          <cell r="A65" t="str">
            <v>RHB</v>
          </cell>
          <cell r="C65">
            <v>0</v>
          </cell>
          <cell r="E65">
            <v>0</v>
          </cell>
          <cell r="K65">
            <v>0</v>
          </cell>
        </row>
        <row r="66">
          <cell r="A66" t="str">
            <v>OBV</v>
          </cell>
          <cell r="C66">
            <v>3449944.2224039244</v>
          </cell>
          <cell r="E66">
            <v>45678.018499999998</v>
          </cell>
          <cell r="K66">
            <v>75.52744921288398</v>
          </cell>
        </row>
        <row r="67">
          <cell r="A67" t="str">
            <v>AMR</v>
          </cell>
          <cell r="C67">
            <v>9.5766912968901377</v>
          </cell>
          <cell r="E67">
            <v>1.0068999999999999</v>
          </cell>
          <cell r="I67">
            <v>1</v>
          </cell>
          <cell r="K67">
            <v>9.5110649487438064</v>
          </cell>
        </row>
        <row r="68">
          <cell r="A68" t="str">
            <v>TMT</v>
          </cell>
          <cell r="C68">
            <v>5051.1726207041638</v>
          </cell>
          <cell r="E68">
            <v>1.0068999999999999</v>
          </cell>
          <cell r="I68">
            <v>1</v>
          </cell>
          <cell r="K68">
            <v>5016.5583679652045</v>
          </cell>
        </row>
        <row r="69">
          <cell r="A69" t="str">
            <v>OCL</v>
          </cell>
          <cell r="C69">
            <v>0</v>
          </cell>
          <cell r="E69">
            <v>0</v>
          </cell>
          <cell r="K69">
            <v>0</v>
          </cell>
        </row>
        <row r="70">
          <cell r="A70" t="str">
            <v>TNA</v>
          </cell>
          <cell r="C70">
            <v>5021.378470002729</v>
          </cell>
          <cell r="E70">
            <v>1.0068999999999999</v>
          </cell>
          <cell r="I70">
            <v>1</v>
          </cell>
          <cell r="K70">
            <v>4986.9683881246692</v>
          </cell>
        </row>
        <row r="71">
          <cell r="A71" t="str">
            <v>PAD</v>
          </cell>
          <cell r="C71">
            <v>0</v>
          </cell>
          <cell r="E71">
            <v>0</v>
          </cell>
          <cell r="K71">
            <v>0</v>
          </cell>
        </row>
        <row r="72">
          <cell r="A72" t="str">
            <v>PCD</v>
          </cell>
          <cell r="C72">
            <v>0</v>
          </cell>
          <cell r="E72">
            <v>0</v>
          </cell>
          <cell r="K72">
            <v>0</v>
          </cell>
        </row>
        <row r="73">
          <cell r="A73" t="str">
            <v>PSG</v>
          </cell>
          <cell r="C73">
            <v>0</v>
          </cell>
          <cell r="E73">
            <v>0</v>
          </cell>
          <cell r="K73">
            <v>0</v>
          </cell>
        </row>
        <row r="74">
          <cell r="A74" t="str">
            <v>ITH</v>
          </cell>
          <cell r="C74">
            <v>0</v>
          </cell>
          <cell r="E74">
            <v>0</v>
          </cell>
          <cell r="K74">
            <v>0</v>
          </cell>
        </row>
        <row r="75">
          <cell r="A75" t="str">
            <v>GTH</v>
          </cell>
          <cell r="C75">
            <v>0</v>
          </cell>
          <cell r="E75">
            <v>0</v>
          </cell>
          <cell r="K75">
            <v>0</v>
          </cell>
        </row>
        <row r="76">
          <cell r="A76" t="str">
            <v>FTH</v>
          </cell>
          <cell r="C76">
            <v>0</v>
          </cell>
          <cell r="E76">
            <v>0</v>
          </cell>
          <cell r="K76">
            <v>0</v>
          </cell>
        </row>
        <row r="77">
          <cell r="A77" t="str">
            <v>PST</v>
          </cell>
          <cell r="C77">
            <v>0</v>
          </cell>
          <cell r="E77">
            <v>0</v>
          </cell>
          <cell r="K77">
            <v>0</v>
          </cell>
        </row>
        <row r="78">
          <cell r="A78" t="str">
            <v>PSE</v>
          </cell>
          <cell r="C78">
            <v>0</v>
          </cell>
          <cell r="E78">
            <v>0</v>
          </cell>
          <cell r="K78">
            <v>0</v>
          </cell>
        </row>
        <row r="79">
          <cell r="A79" t="str">
            <v>OPT</v>
          </cell>
          <cell r="C79">
            <v>0</v>
          </cell>
          <cell r="E79">
            <v>0</v>
          </cell>
          <cell r="K79">
            <v>0</v>
          </cell>
        </row>
        <row r="80">
          <cell r="A80" t="str">
            <v>ETH</v>
          </cell>
          <cell r="C80">
            <v>0</v>
          </cell>
          <cell r="E80">
            <v>0</v>
          </cell>
          <cell r="K80">
            <v>0</v>
          </cell>
        </row>
        <row r="81">
          <cell r="A81" t="str">
            <v>ATH</v>
          </cell>
          <cell r="C81">
            <v>0</v>
          </cell>
          <cell r="E81">
            <v>0</v>
          </cell>
          <cell r="K81">
            <v>0</v>
          </cell>
        </row>
        <row r="82">
          <cell r="A82" t="str">
            <v>AMB</v>
          </cell>
          <cell r="C82">
            <v>0</v>
          </cell>
          <cell r="E82">
            <v>0</v>
          </cell>
          <cell r="K82">
            <v>0</v>
          </cell>
        </row>
        <row r="83">
          <cell r="A83" t="str">
            <v>ADM</v>
          </cell>
          <cell r="C83">
            <v>1251328.1126899107</v>
          </cell>
          <cell r="E83">
            <v>15214.258999999998</v>
          </cell>
          <cell r="K83">
            <v>82.247062620000804</v>
          </cell>
        </row>
        <row r="84">
          <cell r="A84" t="str">
            <v>MSS</v>
          </cell>
          <cell r="C84">
            <v>67682878.018238693</v>
          </cell>
          <cell r="E84">
            <v>46702535</v>
          </cell>
          <cell r="K84">
            <v>1.4492334948892751</v>
          </cell>
        </row>
        <row r="85">
          <cell r="A85" t="str">
            <v>CDS</v>
          </cell>
          <cell r="C85">
            <v>37255961.829509526</v>
          </cell>
          <cell r="E85">
            <v>20578761</v>
          </cell>
          <cell r="K85">
            <v>1.8104084026006</v>
          </cell>
        </row>
        <row r="86">
          <cell r="A86" t="str">
            <v>OA</v>
          </cell>
          <cell r="C86">
            <v>0</v>
          </cell>
          <cell r="E86">
            <v>0</v>
          </cell>
          <cell r="K8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INPUT - Supplemental Births Schedule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02">
          <cell r="J102">
            <v>3891.3855477230186</v>
          </cell>
        </row>
      </sheetData>
      <sheetData sheetId="39">
        <row r="245">
          <cell r="J245">
            <v>0</v>
          </cell>
        </row>
      </sheetData>
      <sheetData sheetId="40">
        <row r="83">
          <cell r="F83">
            <v>672.93815990542339</v>
          </cell>
        </row>
      </sheetData>
      <sheetData sheetId="41">
        <row r="283">
          <cell r="J283">
            <v>0</v>
          </cell>
        </row>
      </sheetData>
      <sheetData sheetId="42">
        <row r="284">
          <cell r="J284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17">
          <cell r="C1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43801</v>
          </cell>
          <cell r="C9">
            <v>27547.702819874721</v>
          </cell>
          <cell r="D9">
            <v>7621.1544327530046</v>
          </cell>
          <cell r="E9">
            <v>8637.2075233668711</v>
          </cell>
          <cell r="F9" t="str">
            <v xml:space="preserve"> /////////</v>
          </cell>
          <cell r="G9">
            <v>466.72997993071078</v>
          </cell>
          <cell r="H9">
            <v>0</v>
          </cell>
          <cell r="I9">
            <v>44272.794755925308</v>
          </cell>
          <cell r="J9">
            <v>5331.9</v>
          </cell>
          <cell r="K9">
            <v>14.799999999999999</v>
          </cell>
          <cell r="L9">
            <v>49619.494755925312</v>
          </cell>
          <cell r="M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-1952.95</v>
          </cell>
          <cell r="S9">
            <v>47666.544755925315</v>
          </cell>
          <cell r="T9">
            <v>4794.7</v>
          </cell>
          <cell r="U9">
            <v>52461.244755925312</v>
          </cell>
          <cell r="V9">
            <v>0</v>
          </cell>
          <cell r="W9">
            <v>0</v>
          </cell>
          <cell r="X9">
            <v>0</v>
          </cell>
          <cell r="Y9">
            <v>52461.244755925312</v>
          </cell>
          <cell r="Z9">
            <v>1197.7179689031143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5490</v>
          </cell>
          <cell r="C11">
            <v>3239.0422893270052</v>
          </cell>
          <cell r="D11">
            <v>890.01961784726507</v>
          </cell>
          <cell r="E11">
            <v>1015.3528015196043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5144.4147086938747</v>
          </cell>
          <cell r="J11">
            <v>564.29999999999995</v>
          </cell>
          <cell r="K11">
            <v>1.96</v>
          </cell>
          <cell r="L11">
            <v>5710.6747086938749</v>
          </cell>
          <cell r="M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-224.76400000000001</v>
          </cell>
          <cell r="S11">
            <v>5485.9107086938748</v>
          </cell>
          <cell r="T11">
            <v>551.79999999999995</v>
          </cell>
          <cell r="U11">
            <v>6037.7107086938749</v>
          </cell>
          <cell r="V11">
            <v>0</v>
          </cell>
          <cell r="W11">
            <v>0</v>
          </cell>
          <cell r="X11">
            <v>0</v>
          </cell>
          <cell r="Y11">
            <v>6037.7107086938749</v>
          </cell>
          <cell r="Z11">
            <v>1099.765156410542</v>
          </cell>
        </row>
        <row r="12">
          <cell r="A12" t="str">
            <v>OBS</v>
          </cell>
          <cell r="B12">
            <v>5563</v>
          </cell>
          <cell r="C12">
            <v>1937.8835006195845</v>
          </cell>
          <cell r="D12">
            <v>784.08116274256099</v>
          </cell>
          <cell r="E12">
            <v>615.96367050484162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3337.928333866987</v>
          </cell>
          <cell r="J12">
            <v>541.29999999999995</v>
          </cell>
          <cell r="K12">
            <v>1.6400000000000001</v>
          </cell>
          <cell r="L12">
            <v>3880.8683338669866</v>
          </cell>
          <cell r="M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-152.745</v>
          </cell>
          <cell r="S12">
            <v>3728.1233338669867</v>
          </cell>
          <cell r="T12">
            <v>375</v>
          </cell>
          <cell r="U12">
            <v>4103.1233338669863</v>
          </cell>
          <cell r="V12">
            <v>0</v>
          </cell>
          <cell r="W12">
            <v>0</v>
          </cell>
          <cell r="X12">
            <v>0</v>
          </cell>
          <cell r="Y12">
            <v>4103.1233338669863</v>
          </cell>
          <cell r="Z12">
            <v>737.57385113553585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5436</v>
          </cell>
          <cell r="C14">
            <v>7789.4403556329953</v>
          </cell>
          <cell r="D14">
            <v>1488.7581337189581</v>
          </cell>
          <cell r="E14">
            <v>2419.7937001470655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11697.992189499018</v>
          </cell>
          <cell r="J14">
            <v>1356.9</v>
          </cell>
          <cell r="K14">
            <v>270.956795</v>
          </cell>
          <cell r="L14">
            <v>13325.848984499018</v>
          </cell>
          <cell r="M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-524.48599999999999</v>
          </cell>
          <cell r="S14">
            <v>12801.362984499017</v>
          </cell>
          <cell r="T14">
            <v>1287.7</v>
          </cell>
          <cell r="U14">
            <v>14089.062984499018</v>
          </cell>
          <cell r="V14">
            <v>0</v>
          </cell>
          <cell r="W14">
            <v>0</v>
          </cell>
          <cell r="X14">
            <v>0</v>
          </cell>
          <cell r="Y14">
            <v>14089.062984499018</v>
          </cell>
          <cell r="Z14">
            <v>2591.8070243743596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3221</v>
          </cell>
          <cell r="C17">
            <v>3949.5717497429428</v>
          </cell>
          <cell r="D17">
            <v>297.98910124194708</v>
          </cell>
          <cell r="E17">
            <v>1211.5207041412007</v>
          </cell>
          <cell r="F17" t="str">
            <v xml:space="preserve"> /////////</v>
          </cell>
          <cell r="G17">
            <v>2.0318942785368561</v>
          </cell>
          <cell r="H17">
            <v>0</v>
          </cell>
          <cell r="I17">
            <v>5461.1134494046273</v>
          </cell>
          <cell r="J17">
            <v>337.2</v>
          </cell>
          <cell r="K17">
            <v>66.591200000000001</v>
          </cell>
          <cell r="L17">
            <v>5864.904649404627</v>
          </cell>
          <cell r="M17">
            <v>0</v>
          </cell>
          <cell r="N17">
            <v>9</v>
          </cell>
          <cell r="O17" t="str">
            <v>Neo-Natal Intensive Care</v>
          </cell>
          <cell r="P17" t="str">
            <v>NEO</v>
          </cell>
          <cell r="Q17">
            <v>0</v>
          </cell>
          <cell r="R17">
            <v>-230.834</v>
          </cell>
          <cell r="S17">
            <v>5634.0706494046271</v>
          </cell>
          <cell r="T17">
            <v>566.70000000000005</v>
          </cell>
          <cell r="U17">
            <v>6200.770649404627</v>
          </cell>
          <cell r="V17">
            <v>0</v>
          </cell>
          <cell r="W17">
            <v>0</v>
          </cell>
          <cell r="X17">
            <v>0</v>
          </cell>
          <cell r="Y17">
            <v>6200.770649404627</v>
          </cell>
          <cell r="Z17">
            <v>1925.107311209136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4384</v>
          </cell>
          <cell r="C21">
            <v>1216.09121</v>
          </cell>
          <cell r="D21">
            <v>16.676014187722195</v>
          </cell>
          <cell r="E21">
            <v>370.49954787797304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1603.2667720656952</v>
          </cell>
          <cell r="J21">
            <v>28.9</v>
          </cell>
          <cell r="K21">
            <v>0</v>
          </cell>
          <cell r="L21">
            <v>1632.1667720656953</v>
          </cell>
          <cell r="M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-64.239999999999995</v>
          </cell>
          <cell r="S21">
            <v>1567.9267720656953</v>
          </cell>
          <cell r="T21">
            <v>157.69999999999999</v>
          </cell>
          <cell r="U21">
            <v>1725.6267720656954</v>
          </cell>
          <cell r="V21">
            <v>0</v>
          </cell>
          <cell r="W21">
            <v>0</v>
          </cell>
          <cell r="X21">
            <v>0</v>
          </cell>
          <cell r="Y21">
            <v>1725.6267720656954</v>
          </cell>
          <cell r="Z21">
            <v>393.61924545294147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CHR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15</v>
          </cell>
          <cell r="O23" t="str">
            <v>Intermediate Care</v>
          </cell>
          <cell r="P23" t="str">
            <v>ICC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486997</v>
          </cell>
          <cell r="C24">
            <v>9472.0940932641788</v>
          </cell>
          <cell r="D24">
            <v>1242.2166772502644</v>
          </cell>
          <cell r="E24">
            <v>3077.2870134523064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13791.59778396675</v>
          </cell>
          <cell r="J24">
            <v>1256.7</v>
          </cell>
          <cell r="K24">
            <v>0.24000000000000002</v>
          </cell>
          <cell r="L24">
            <v>15048.537783966751</v>
          </cell>
          <cell r="M24">
            <v>0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-592.28800000000001</v>
          </cell>
          <cell r="S24">
            <v>14456.24978396675</v>
          </cell>
          <cell r="T24">
            <v>1454.1</v>
          </cell>
          <cell r="U24">
            <v>15910.349783966751</v>
          </cell>
          <cell r="V24">
            <v>0</v>
          </cell>
          <cell r="W24">
            <v>0</v>
          </cell>
          <cell r="X24">
            <v>0</v>
          </cell>
          <cell r="Y24">
            <v>15910.349783966751</v>
          </cell>
          <cell r="Z24">
            <v>32.670324014248031</v>
          </cell>
        </row>
        <row r="25">
          <cell r="A25" t="str">
            <v>CL</v>
          </cell>
          <cell r="B25">
            <v>257863</v>
          </cell>
          <cell r="C25">
            <v>6276.5276017304577</v>
          </cell>
          <cell r="D25">
            <v>822.16894701876913</v>
          </cell>
          <cell r="E25">
            <v>2072.1915038225407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9170.8880525717686</v>
          </cell>
          <cell r="J25">
            <v>859.3</v>
          </cell>
          <cell r="K25">
            <v>0.01</v>
          </cell>
          <cell r="L25">
            <v>10030.198052571768</v>
          </cell>
          <cell r="M25">
            <v>0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-394.774</v>
          </cell>
          <cell r="S25">
            <v>9635.4240525717687</v>
          </cell>
          <cell r="T25">
            <v>969.2</v>
          </cell>
          <cell r="U25">
            <v>10604.624052571769</v>
          </cell>
          <cell r="V25">
            <v>0</v>
          </cell>
          <cell r="W25">
            <v>0</v>
          </cell>
          <cell r="X25">
            <v>0</v>
          </cell>
          <cell r="Y25">
            <v>10604.624052571769</v>
          </cell>
          <cell r="Z25">
            <v>41.12503171285438</v>
          </cell>
        </row>
        <row r="26">
          <cell r="A26" t="str">
            <v>PDC</v>
          </cell>
          <cell r="B26">
            <v>1736</v>
          </cell>
          <cell r="C26">
            <v>234.61896250000001</v>
          </cell>
          <cell r="D26">
            <v>14.260386978501545</v>
          </cell>
          <cell r="E26">
            <v>77.552275900601984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326.43162537910354</v>
          </cell>
          <cell r="J26">
            <v>18.600000000000001</v>
          </cell>
          <cell r="K26">
            <v>0</v>
          </cell>
          <cell r="L26">
            <v>345.03162537910356</v>
          </cell>
          <cell r="M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-13.58</v>
          </cell>
          <cell r="S26">
            <v>331.45162537910358</v>
          </cell>
          <cell r="T26">
            <v>33.299999999999997</v>
          </cell>
          <cell r="U26">
            <v>364.75162537910359</v>
          </cell>
          <cell r="V26">
            <v>0</v>
          </cell>
          <cell r="W26">
            <v>0</v>
          </cell>
          <cell r="X26">
            <v>0</v>
          </cell>
          <cell r="Y26">
            <v>364.75162537910359</v>
          </cell>
          <cell r="Z26">
            <v>210.11038328289376</v>
          </cell>
        </row>
        <row r="27">
          <cell r="A27" t="str">
            <v>SDS</v>
          </cell>
          <cell r="B27">
            <v>5523</v>
          </cell>
          <cell r="C27">
            <v>1868.32448</v>
          </cell>
          <cell r="D27">
            <v>214.0682834360467</v>
          </cell>
          <cell r="E27">
            <v>575.57034416671445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2657.9631076027608</v>
          </cell>
          <cell r="J27">
            <v>176.6</v>
          </cell>
          <cell r="K27">
            <v>0</v>
          </cell>
          <cell r="L27">
            <v>2834.5631076027607</v>
          </cell>
          <cell r="M27">
            <v>0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-111.56399999999999</v>
          </cell>
          <cell r="S27">
            <v>2722.9991076027609</v>
          </cell>
          <cell r="T27">
            <v>273.89999999999998</v>
          </cell>
          <cell r="U27">
            <v>2996.899107602761</v>
          </cell>
          <cell r="V27">
            <v>0</v>
          </cell>
          <cell r="W27">
            <v>0</v>
          </cell>
          <cell r="X27">
            <v>0</v>
          </cell>
          <cell r="Y27">
            <v>2996.899107602761</v>
          </cell>
          <cell r="Z27">
            <v>542.62160195595891</v>
          </cell>
        </row>
        <row r="28">
          <cell r="A28" t="str">
            <v>DEL</v>
          </cell>
          <cell r="B28">
            <v>97296</v>
          </cell>
          <cell r="C28">
            <v>4211.2879685443313</v>
          </cell>
          <cell r="D28">
            <v>579.16378101559064</v>
          </cell>
          <cell r="E28">
            <v>1408.2553519949056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6198.7071015548281</v>
          </cell>
          <cell r="J28">
            <v>616.29999999999995</v>
          </cell>
          <cell r="K28">
            <v>0.06</v>
          </cell>
          <cell r="L28">
            <v>6815.0671015548287</v>
          </cell>
          <cell r="M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-268.23099999999999</v>
          </cell>
          <cell r="S28">
            <v>6546.8361015548289</v>
          </cell>
          <cell r="T28">
            <v>658.5</v>
          </cell>
          <cell r="U28">
            <v>7205.3361015548289</v>
          </cell>
          <cell r="V28">
            <v>0</v>
          </cell>
          <cell r="W28">
            <v>0</v>
          </cell>
          <cell r="X28">
            <v>0</v>
          </cell>
          <cell r="Y28">
            <v>7205.3361015548289</v>
          </cell>
          <cell r="Z28">
            <v>74.05583067705588</v>
          </cell>
        </row>
        <row r="29">
          <cell r="A29" t="str">
            <v>OR</v>
          </cell>
          <cell r="B29">
            <v>1190372</v>
          </cell>
          <cell r="C29">
            <v>15891.246628009467</v>
          </cell>
          <cell r="D29">
            <v>3272.2986088437638</v>
          </cell>
          <cell r="E29">
            <v>5754.2755295842599</v>
          </cell>
          <cell r="F29" t="str">
            <v xml:space="preserve"> /////////</v>
          </cell>
          <cell r="G29">
            <v>389.00670070521306</v>
          </cell>
          <cell r="H29">
            <v>0</v>
          </cell>
          <cell r="I29">
            <v>25306.827467142706</v>
          </cell>
          <cell r="J29">
            <v>3485.2</v>
          </cell>
          <cell r="K29">
            <v>1418.5443459999999</v>
          </cell>
          <cell r="L29">
            <v>30210.571813142706</v>
          </cell>
          <cell r="M29">
            <v>0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-1189.0440000000001</v>
          </cell>
          <cell r="S29">
            <v>29021.527813142704</v>
          </cell>
          <cell r="T29">
            <v>2919.2</v>
          </cell>
          <cell r="U29">
            <v>31940.727813142705</v>
          </cell>
          <cell r="V29">
            <v>0</v>
          </cell>
          <cell r="W29">
            <v>0</v>
          </cell>
          <cell r="X29">
            <v>0</v>
          </cell>
          <cell r="Y29">
            <v>31940.727813142705</v>
          </cell>
          <cell r="Z29">
            <v>26.832559748669077</v>
          </cell>
        </row>
        <row r="30">
          <cell r="A30" t="str">
            <v>ORC</v>
          </cell>
          <cell r="B30">
            <v>4194</v>
          </cell>
          <cell r="C30">
            <v>11.43825</v>
          </cell>
          <cell r="D30">
            <v>2.5538971847254448</v>
          </cell>
          <cell r="E30">
            <v>4.8335195059979874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18.82566669072343</v>
          </cell>
          <cell r="J30">
            <v>2.9</v>
          </cell>
          <cell r="K30">
            <v>0</v>
          </cell>
          <cell r="L30">
            <v>21.725666690723429</v>
          </cell>
          <cell r="M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-0.85499999999999998</v>
          </cell>
          <cell r="S30">
            <v>20.870666690723429</v>
          </cell>
          <cell r="T30">
            <v>2.1</v>
          </cell>
          <cell r="U30">
            <v>22.97066669072343</v>
          </cell>
          <cell r="V30">
            <v>0</v>
          </cell>
          <cell r="W30">
            <v>0</v>
          </cell>
          <cell r="X30">
            <v>0</v>
          </cell>
          <cell r="Y30">
            <v>22.97066669072343</v>
          </cell>
          <cell r="Z30">
            <v>5.4770306844834113</v>
          </cell>
        </row>
        <row r="31">
          <cell r="A31" t="str">
            <v>ANS</v>
          </cell>
          <cell r="B31">
            <v>1142348</v>
          </cell>
          <cell r="C31">
            <v>1283.6281209672156</v>
          </cell>
          <cell r="D31">
            <v>93.132725593592113</v>
          </cell>
          <cell r="E31">
            <v>451.5306629353687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1828.2915094961763</v>
          </cell>
          <cell r="J31">
            <v>76</v>
          </cell>
          <cell r="K31">
            <v>0</v>
          </cell>
          <cell r="L31">
            <v>1904.2915094961763</v>
          </cell>
          <cell r="M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-74.95</v>
          </cell>
          <cell r="S31">
            <v>1829.3415094961763</v>
          </cell>
          <cell r="T31">
            <v>184</v>
          </cell>
          <cell r="U31">
            <v>2013.3415094961763</v>
          </cell>
          <cell r="V31">
            <v>0</v>
          </cell>
          <cell r="W31">
            <v>0</v>
          </cell>
          <cell r="X31">
            <v>0</v>
          </cell>
          <cell r="Y31">
            <v>2013.3415094961763</v>
          </cell>
          <cell r="Z31">
            <v>1.7624589962920023</v>
          </cell>
        </row>
        <row r="32">
          <cell r="A32" t="str">
            <v>LAB</v>
          </cell>
          <cell r="B32">
            <v>11691696</v>
          </cell>
          <cell r="C32">
            <v>10543.677055394794</v>
          </cell>
          <cell r="D32">
            <v>1394.7923830741233</v>
          </cell>
          <cell r="E32">
            <v>3733.8139409373548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15672.283379406272</v>
          </cell>
          <cell r="J32">
            <v>1113.5999999999999</v>
          </cell>
          <cell r="K32">
            <v>197.38654700000001</v>
          </cell>
          <cell r="L32">
            <v>16983.269926406268</v>
          </cell>
          <cell r="M32">
            <v>0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-668.43700000000001</v>
          </cell>
          <cell r="S32">
            <v>16314.832926406269</v>
          </cell>
          <cell r="T32">
            <v>1641.1</v>
          </cell>
          <cell r="U32">
            <v>17955.932926406269</v>
          </cell>
          <cell r="V32">
            <v>0</v>
          </cell>
          <cell r="W32">
            <v>0</v>
          </cell>
          <cell r="X32">
            <v>0</v>
          </cell>
          <cell r="Y32">
            <v>17955.932926406269</v>
          </cell>
          <cell r="Z32">
            <v>1.5357851355702601</v>
          </cell>
        </row>
        <row r="33">
          <cell r="A33" t="str">
            <v>EKG</v>
          </cell>
          <cell r="B33">
            <v>752547</v>
          </cell>
          <cell r="C33">
            <v>989.82997607410675</v>
          </cell>
          <cell r="D33">
            <v>301.20026624583488</v>
          </cell>
          <cell r="E33">
            <v>363.7701946117291</v>
          </cell>
          <cell r="F33" t="str">
            <v xml:space="preserve"> /////////</v>
          </cell>
          <cell r="G33">
            <v>0.70195985556695129</v>
          </cell>
          <cell r="H33">
            <v>0</v>
          </cell>
          <cell r="I33">
            <v>1655.5023967872376</v>
          </cell>
          <cell r="J33">
            <v>344</v>
          </cell>
          <cell r="K33">
            <v>0</v>
          </cell>
          <cell r="L33">
            <v>1999.5023967872376</v>
          </cell>
          <cell r="M33">
            <v>0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-78.697000000000003</v>
          </cell>
          <cell r="S33">
            <v>1920.8053967872374</v>
          </cell>
          <cell r="T33">
            <v>193.2</v>
          </cell>
          <cell r="U33">
            <v>2114.0053967872373</v>
          </cell>
          <cell r="V33">
            <v>0</v>
          </cell>
          <cell r="W33">
            <v>0</v>
          </cell>
          <cell r="X33">
            <v>0</v>
          </cell>
          <cell r="Y33">
            <v>2114.0053967872373</v>
          </cell>
          <cell r="Z33">
            <v>2.8091340431723699</v>
          </cell>
        </row>
        <row r="34">
          <cell r="A34" t="str">
            <v>IRC</v>
          </cell>
          <cell r="B34">
            <v>130721</v>
          </cell>
          <cell r="C34">
            <v>5618.5887744248394</v>
          </cell>
          <cell r="D34">
            <v>1209.036140238318</v>
          </cell>
          <cell r="E34">
            <v>1977.9599831598819</v>
          </cell>
          <cell r="F34" t="str">
            <v xml:space="preserve"> /////////</v>
          </cell>
          <cell r="G34">
            <v>5.7069947415211528</v>
          </cell>
          <cell r="H34">
            <v>0</v>
          </cell>
          <cell r="I34">
            <v>8811.291892564559</v>
          </cell>
          <cell r="J34">
            <v>1342.7</v>
          </cell>
          <cell r="K34">
            <v>522.31406000000004</v>
          </cell>
          <cell r="L34">
            <v>10676.30595256456</v>
          </cell>
          <cell r="M34">
            <v>0</v>
          </cell>
          <cell r="N34">
            <v>26</v>
          </cell>
          <cell r="O34" t="str">
            <v>Invasive Radiology/Cardiovascular</v>
          </cell>
          <cell r="P34" t="str">
            <v>IRC</v>
          </cell>
          <cell r="Q34">
            <v>0</v>
          </cell>
          <cell r="R34">
            <v>-420.20400000000001</v>
          </cell>
          <cell r="S34">
            <v>10256.101952564561</v>
          </cell>
          <cell r="T34">
            <v>1031.5999999999999</v>
          </cell>
          <cell r="U34">
            <v>11287.701952564561</v>
          </cell>
          <cell r="V34">
            <v>0</v>
          </cell>
          <cell r="W34">
            <v>0</v>
          </cell>
          <cell r="X34">
            <v>0</v>
          </cell>
          <cell r="Y34">
            <v>11287.701952564561</v>
          </cell>
          <cell r="Z34">
            <v>86.34956856637082</v>
          </cell>
        </row>
        <row r="35">
          <cell r="A35" t="str">
            <v>RAD</v>
          </cell>
          <cell r="B35">
            <v>389100</v>
          </cell>
          <cell r="C35">
            <v>4565.8630791335709</v>
          </cell>
          <cell r="D35">
            <v>997.72531576129109</v>
          </cell>
          <cell r="E35">
            <v>1760.8725485749678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7324.4609434698305</v>
          </cell>
          <cell r="J35">
            <v>1074</v>
          </cell>
          <cell r="K35">
            <v>658.78573400000016</v>
          </cell>
          <cell r="L35">
            <v>9057.2466774698314</v>
          </cell>
          <cell r="M35">
            <v>0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-356.48</v>
          </cell>
          <cell r="S35">
            <v>8700.7666774698318</v>
          </cell>
          <cell r="T35">
            <v>875.2</v>
          </cell>
          <cell r="U35">
            <v>9575.9666774698326</v>
          </cell>
          <cell r="V35">
            <v>0</v>
          </cell>
          <cell r="W35">
            <v>0</v>
          </cell>
          <cell r="X35">
            <v>0</v>
          </cell>
          <cell r="Y35">
            <v>9575.9666774698326</v>
          </cell>
          <cell r="Z35">
            <v>24.610554298303349</v>
          </cell>
        </row>
        <row r="36">
          <cell r="A36" t="str">
            <v>CAT</v>
          </cell>
          <cell r="B36">
            <v>583451</v>
          </cell>
          <cell r="C36">
            <v>1626.2420468019409</v>
          </cell>
          <cell r="D36">
            <v>90.81438948918597</v>
          </cell>
          <cell r="E36">
            <v>618.0990090960729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2335.1554453871995</v>
          </cell>
          <cell r="J36">
            <v>43.2</v>
          </cell>
          <cell r="K36">
            <v>19.225999999999999</v>
          </cell>
          <cell r="L36">
            <v>2397.5814453871994</v>
          </cell>
          <cell r="M36">
            <v>0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-94.364999999999995</v>
          </cell>
          <cell r="S36">
            <v>2303.2164453871997</v>
          </cell>
          <cell r="T36">
            <v>231.7</v>
          </cell>
          <cell r="U36">
            <v>2534.9164453871995</v>
          </cell>
          <cell r="V36">
            <v>0</v>
          </cell>
          <cell r="W36">
            <v>0</v>
          </cell>
          <cell r="X36">
            <v>0</v>
          </cell>
          <cell r="Y36">
            <v>2534.9164453871995</v>
          </cell>
          <cell r="Z36">
            <v>4.3446946622547555</v>
          </cell>
        </row>
        <row r="37">
          <cell r="A37" t="str">
            <v>RAT</v>
          </cell>
          <cell r="B37">
            <v>226184</v>
          </cell>
          <cell r="C37">
            <v>3686.3</v>
          </cell>
          <cell r="D37">
            <v>343.66845530824463</v>
          </cell>
          <cell r="E37">
            <v>1542.353398332504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5572.3218536407485</v>
          </cell>
          <cell r="J37">
            <v>34.4</v>
          </cell>
          <cell r="K37">
            <v>0</v>
          </cell>
          <cell r="L37">
            <v>5606.7218536407481</v>
          </cell>
          <cell r="M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-220.672</v>
          </cell>
          <cell r="S37">
            <v>5386.0498536407486</v>
          </cell>
          <cell r="T37">
            <v>541.79999999999995</v>
          </cell>
          <cell r="U37">
            <v>5927.8498536407487</v>
          </cell>
          <cell r="V37">
            <v>0</v>
          </cell>
          <cell r="W37">
            <v>0</v>
          </cell>
          <cell r="X37">
            <v>0</v>
          </cell>
          <cell r="Y37">
            <v>5927.8498536407487</v>
          </cell>
          <cell r="Z37">
            <v>26.20808657394311</v>
          </cell>
        </row>
        <row r="38">
          <cell r="A38" t="str">
            <v>NUC</v>
          </cell>
          <cell r="B38">
            <v>181014</v>
          </cell>
          <cell r="C38">
            <v>2145.9086124702253</v>
          </cell>
          <cell r="D38">
            <v>804.33673879542664</v>
          </cell>
          <cell r="E38">
            <v>890.9790804922294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3841.2244317578816</v>
          </cell>
          <cell r="J38">
            <v>763.6</v>
          </cell>
          <cell r="K38">
            <v>324.43219999999997</v>
          </cell>
          <cell r="L38">
            <v>4929.2566317578821</v>
          </cell>
          <cell r="M38">
            <v>0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-194.00800000000001</v>
          </cell>
          <cell r="S38">
            <v>4735.2486317578823</v>
          </cell>
          <cell r="T38">
            <v>476.3</v>
          </cell>
          <cell r="U38">
            <v>5211.5486317578825</v>
          </cell>
          <cell r="V38">
            <v>0</v>
          </cell>
          <cell r="W38">
            <v>0</v>
          </cell>
          <cell r="X38">
            <v>0</v>
          </cell>
          <cell r="Y38">
            <v>5211.5486317578825</v>
          </cell>
          <cell r="Z38">
            <v>28.790859445998006</v>
          </cell>
        </row>
        <row r="39">
          <cell r="A39" t="str">
            <v>RES</v>
          </cell>
          <cell r="B39">
            <v>3110049</v>
          </cell>
          <cell r="C39">
            <v>2967.3818536038821</v>
          </cell>
          <cell r="D39">
            <v>114.05317309133237</v>
          </cell>
          <cell r="E39">
            <v>920.78052567927625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4002.2155523744905</v>
          </cell>
          <cell r="J39">
            <v>110.7</v>
          </cell>
          <cell r="K39">
            <v>0</v>
          </cell>
          <cell r="L39">
            <v>4112.9155523744903</v>
          </cell>
          <cell r="M39">
            <v>0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-161.87799999999999</v>
          </cell>
          <cell r="S39">
            <v>3951.0375523744901</v>
          </cell>
          <cell r="T39">
            <v>397.4</v>
          </cell>
          <cell r="U39">
            <v>4348.4375523744902</v>
          </cell>
          <cell r="V39">
            <v>0</v>
          </cell>
          <cell r="W39">
            <v>0</v>
          </cell>
          <cell r="X39">
            <v>0</v>
          </cell>
          <cell r="Y39">
            <v>4348.4375523744902</v>
          </cell>
          <cell r="Z39">
            <v>1.3981894022809576</v>
          </cell>
        </row>
        <row r="40">
          <cell r="A40" t="str">
            <v>PUL</v>
          </cell>
          <cell r="B40">
            <v>98026</v>
          </cell>
          <cell r="C40">
            <v>178.44825020291134</v>
          </cell>
          <cell r="D40">
            <v>52.275328692645409</v>
          </cell>
          <cell r="E40">
            <v>74.008925345313997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304.73250424087075</v>
          </cell>
          <cell r="J40">
            <v>55.7</v>
          </cell>
          <cell r="K40">
            <v>0</v>
          </cell>
          <cell r="L40">
            <v>360.43250424087074</v>
          </cell>
          <cell r="M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-14.186</v>
          </cell>
          <cell r="S40">
            <v>346.24650424087076</v>
          </cell>
          <cell r="T40">
            <v>34.799999999999997</v>
          </cell>
          <cell r="U40">
            <v>381.04650424087077</v>
          </cell>
          <cell r="V40">
            <v>0</v>
          </cell>
          <cell r="W40">
            <v>0</v>
          </cell>
          <cell r="X40">
            <v>0</v>
          </cell>
          <cell r="Y40">
            <v>381.04650424087077</v>
          </cell>
          <cell r="Z40">
            <v>3.8871983375927894</v>
          </cell>
        </row>
        <row r="41">
          <cell r="A41" t="str">
            <v>EEG</v>
          </cell>
          <cell r="B41">
            <v>110342</v>
          </cell>
          <cell r="C41">
            <v>444.25234473753869</v>
          </cell>
          <cell r="D41">
            <v>211.49230819620132</v>
          </cell>
          <cell r="E41">
            <v>189.60418977308797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845.34884270682801</v>
          </cell>
          <cell r="J41">
            <v>238.1</v>
          </cell>
          <cell r="K41">
            <v>0</v>
          </cell>
          <cell r="L41">
            <v>1083.4488427068279</v>
          </cell>
          <cell r="M41">
            <v>0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-42.643000000000001</v>
          </cell>
          <cell r="S41">
            <v>1040.8058427068279</v>
          </cell>
          <cell r="T41">
            <v>104.7</v>
          </cell>
          <cell r="U41">
            <v>1145.5058427068279</v>
          </cell>
          <cell r="V41">
            <v>0</v>
          </cell>
          <cell r="W41">
            <v>0</v>
          </cell>
          <cell r="X41">
            <v>0</v>
          </cell>
          <cell r="Y41">
            <v>1145.5058427068279</v>
          </cell>
          <cell r="Z41">
            <v>10.381412723231662</v>
          </cell>
        </row>
        <row r="42">
          <cell r="A42" t="str">
            <v>PTH</v>
          </cell>
          <cell r="B42">
            <v>347704</v>
          </cell>
          <cell r="C42">
            <v>1387.9268313365683</v>
          </cell>
          <cell r="D42">
            <v>204.78326245041714</v>
          </cell>
          <cell r="E42">
            <v>459.40068669380344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2052.1107804807889</v>
          </cell>
          <cell r="J42">
            <v>229.9</v>
          </cell>
          <cell r="K42">
            <v>0</v>
          </cell>
          <cell r="L42">
            <v>2282.010780480789</v>
          </cell>
          <cell r="M42">
            <v>0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-89.816999999999993</v>
          </cell>
          <cell r="S42">
            <v>2192.193780480789</v>
          </cell>
          <cell r="T42">
            <v>220.5</v>
          </cell>
          <cell r="U42">
            <v>2412.693780480789</v>
          </cell>
          <cell r="V42">
            <v>0</v>
          </cell>
          <cell r="W42">
            <v>0</v>
          </cell>
          <cell r="X42">
            <v>0</v>
          </cell>
          <cell r="Y42">
            <v>2412.693780480789</v>
          </cell>
          <cell r="Z42">
            <v>6.9389301833766339</v>
          </cell>
        </row>
        <row r="43">
          <cell r="A43" t="str">
            <v>OTH</v>
          </cell>
          <cell r="B43">
            <v>317989</v>
          </cell>
          <cell r="C43">
            <v>1348.4180368019411</v>
          </cell>
          <cell r="D43">
            <v>17.955823142989935</v>
          </cell>
          <cell r="E43">
            <v>413.83202996046526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1780.2058899053961</v>
          </cell>
          <cell r="J43">
            <v>29.2</v>
          </cell>
          <cell r="K43">
            <v>0</v>
          </cell>
          <cell r="L43">
            <v>1809.4058899053962</v>
          </cell>
          <cell r="M43">
            <v>0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-71.215999999999994</v>
          </cell>
          <cell r="S43">
            <v>1738.1898899053963</v>
          </cell>
          <cell r="T43">
            <v>174.8</v>
          </cell>
          <cell r="U43">
            <v>1912.9898899053962</v>
          </cell>
          <cell r="V43">
            <v>0</v>
          </cell>
          <cell r="W43">
            <v>0</v>
          </cell>
          <cell r="X43">
            <v>0</v>
          </cell>
          <cell r="Y43">
            <v>1912.9898899053962</v>
          </cell>
          <cell r="Z43">
            <v>6.0158995748450304</v>
          </cell>
        </row>
        <row r="44">
          <cell r="A44" t="str">
            <v>STH</v>
          </cell>
          <cell r="B44">
            <v>35670</v>
          </cell>
          <cell r="C44">
            <v>166.16693999999998</v>
          </cell>
          <cell r="D44">
            <v>4.55791767411612</v>
          </cell>
          <cell r="E44">
            <v>54.992562479579369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225.71742015369546</v>
          </cell>
          <cell r="J44">
            <v>6.6</v>
          </cell>
          <cell r="K44">
            <v>0</v>
          </cell>
          <cell r="L44">
            <v>232.31742015369545</v>
          </cell>
          <cell r="M44">
            <v>0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-9.1440000000000001</v>
          </cell>
          <cell r="S44">
            <v>223.17342015369545</v>
          </cell>
          <cell r="T44">
            <v>22.4</v>
          </cell>
          <cell r="U44">
            <v>245.57342015369545</v>
          </cell>
          <cell r="V44">
            <v>0</v>
          </cell>
          <cell r="W44">
            <v>0</v>
          </cell>
          <cell r="X44">
            <v>0</v>
          </cell>
          <cell r="Y44">
            <v>245.57342015369545</v>
          </cell>
          <cell r="Z44">
            <v>6.8845926592008819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8456</v>
          </cell>
          <cell r="C46">
            <v>100.5</v>
          </cell>
          <cell r="D46">
            <v>9.3694706775028038</v>
          </cell>
          <cell r="E46">
            <v>30.888403159085748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140.75787383658854</v>
          </cell>
          <cell r="J46">
            <v>0.9</v>
          </cell>
          <cell r="K46">
            <v>0</v>
          </cell>
          <cell r="L46">
            <v>141.65787383658855</v>
          </cell>
          <cell r="M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-5.5750000000000002</v>
          </cell>
          <cell r="S46">
            <v>136.08287383658856</v>
          </cell>
          <cell r="T46">
            <v>13.7</v>
          </cell>
          <cell r="U46">
            <v>149.78287383658855</v>
          </cell>
          <cell r="V46">
            <v>0</v>
          </cell>
          <cell r="W46">
            <v>0</v>
          </cell>
          <cell r="X46">
            <v>0</v>
          </cell>
          <cell r="Y46">
            <v>149.78287383658855</v>
          </cell>
          <cell r="Z46">
            <v>17.713206461280574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28018</v>
          </cell>
          <cell r="C53">
            <v>804.04016999999999</v>
          </cell>
          <cell r="D53">
            <v>76.118059183590418</v>
          </cell>
          <cell r="E53">
            <v>256.34139181605684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1136.4996209996473</v>
          </cell>
          <cell r="J53">
            <v>7.5</v>
          </cell>
          <cell r="K53">
            <v>0</v>
          </cell>
          <cell r="L53">
            <v>1143.9996209996473</v>
          </cell>
          <cell r="M53">
            <v>0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-45.026000000000003</v>
          </cell>
          <cell r="S53">
            <v>1098.9736209996472</v>
          </cell>
          <cell r="T53">
            <v>110.5</v>
          </cell>
          <cell r="U53">
            <v>1209.4736209996472</v>
          </cell>
          <cell r="V53">
            <v>0</v>
          </cell>
          <cell r="W53">
            <v>0</v>
          </cell>
          <cell r="X53">
            <v>0</v>
          </cell>
          <cell r="Y53">
            <v>1209.4736209996472</v>
          </cell>
          <cell r="Z53">
            <v>43.167735776987911</v>
          </cell>
        </row>
        <row r="54">
          <cell r="A54" t="str">
            <v>LIT</v>
          </cell>
          <cell r="B54">
            <v>21</v>
          </cell>
          <cell r="C54">
            <v>24</v>
          </cell>
          <cell r="D54">
            <v>2.2374855349260425</v>
          </cell>
          <cell r="E54">
            <v>10.124963146745504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36.362448681671552</v>
          </cell>
          <cell r="J54">
            <v>0.2</v>
          </cell>
          <cell r="K54">
            <v>0</v>
          </cell>
          <cell r="L54">
            <v>36.562448681671555</v>
          </cell>
          <cell r="M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-1.4390000000000001</v>
          </cell>
          <cell r="S54">
            <v>35.123448681671555</v>
          </cell>
          <cell r="T54">
            <v>3.5</v>
          </cell>
          <cell r="U54">
            <v>38.623448681671555</v>
          </cell>
          <cell r="V54">
            <v>0</v>
          </cell>
          <cell r="W54">
            <v>0</v>
          </cell>
          <cell r="X54">
            <v>0</v>
          </cell>
          <cell r="Y54">
            <v>38.623448681671555</v>
          </cell>
          <cell r="Z54">
            <v>1839.2118419843598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45365</v>
          </cell>
          <cell r="C56">
            <v>1330.7675948963388</v>
          </cell>
          <cell r="D56">
            <v>382.08891531883728</v>
          </cell>
          <cell r="E56">
            <v>698.31216084028574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2411.1686710554618</v>
          </cell>
          <cell r="J56">
            <v>268.3</v>
          </cell>
          <cell r="K56">
            <v>0.03</v>
          </cell>
          <cell r="L56">
            <v>2679.4986710554622</v>
          </cell>
          <cell r="M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-105.461</v>
          </cell>
          <cell r="S56">
            <v>2574.0376710554624</v>
          </cell>
          <cell r="T56">
            <v>258.89999999999998</v>
          </cell>
          <cell r="U56">
            <v>2832.9376710554625</v>
          </cell>
          <cell r="V56">
            <v>0</v>
          </cell>
          <cell r="W56">
            <v>0</v>
          </cell>
          <cell r="X56">
            <v>0</v>
          </cell>
          <cell r="Y56">
            <v>2832.9376710554625</v>
          </cell>
          <cell r="Z56">
            <v>62.447650634971069</v>
          </cell>
        </row>
        <row r="57">
          <cell r="A57" t="str">
            <v>AMR</v>
          </cell>
          <cell r="B57">
            <v>0</v>
          </cell>
          <cell r="C57">
            <v>161.36261906925449</v>
          </cell>
          <cell r="D57">
            <v>15.016567840301065</v>
          </cell>
          <cell r="E57">
            <v>5.9513827699848854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182.33056967954045</v>
          </cell>
          <cell r="J57" t="str">
            <v>////////////</v>
          </cell>
          <cell r="K57" t="str">
            <v>////////////</v>
          </cell>
          <cell r="L57">
            <v>182.33056967954045</v>
          </cell>
          <cell r="M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-7.1760000000000002</v>
          </cell>
          <cell r="S57">
            <v>175.15456967954046</v>
          </cell>
          <cell r="T57">
            <v>17.600000000000001</v>
          </cell>
          <cell r="U57">
            <v>192.75456967954045</v>
          </cell>
          <cell r="V57">
            <v>0</v>
          </cell>
          <cell r="W57">
            <v>0</v>
          </cell>
          <cell r="X57">
            <v>0</v>
          </cell>
          <cell r="Y57">
            <v>192.75456967954045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5.7203311336568143</v>
          </cell>
          <cell r="D60">
            <v>0.52991823088424495</v>
          </cell>
          <cell r="E60">
            <v>0.21089578100455236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6.4611451455456113</v>
          </cell>
          <cell r="J60">
            <v>0.1</v>
          </cell>
          <cell r="K60">
            <v>0</v>
          </cell>
          <cell r="L60">
            <v>6.5611451455456109</v>
          </cell>
          <cell r="M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-0.25800000000000001</v>
          </cell>
          <cell r="S60">
            <v>6.3031451455456109</v>
          </cell>
          <cell r="T60">
            <v>0.6</v>
          </cell>
          <cell r="U60">
            <v>6.9031451455456105</v>
          </cell>
          <cell r="V60">
            <v>0</v>
          </cell>
          <cell r="W60">
            <v>0</v>
          </cell>
          <cell r="X60">
            <v>0</v>
          </cell>
          <cell r="Y60">
            <v>6.9031451455456105</v>
          </cell>
          <cell r="Z60">
            <v>0</v>
          </cell>
        </row>
        <row r="61">
          <cell r="A61" t="str">
            <v>ADM</v>
          </cell>
          <cell r="B61">
            <v>15176</v>
          </cell>
          <cell r="C61" t="str">
            <v>////////////</v>
          </cell>
          <cell r="D61">
            <v>548.58057793559772</v>
          </cell>
          <cell r="E61">
            <v>670.77846475290551</v>
          </cell>
          <cell r="F61" t="str">
            <v xml:space="preserve"> /////////</v>
          </cell>
          <cell r="G61" t="str">
            <v>////////////</v>
          </cell>
          <cell r="H61" t="str">
            <v>////////////</v>
          </cell>
          <cell r="I61">
            <v>1219.3590426885032</v>
          </cell>
          <cell r="J61" t="str">
            <v>////////////</v>
          </cell>
          <cell r="K61" t="str">
            <v>////////////</v>
          </cell>
          <cell r="L61">
            <v>1219.3590426885032</v>
          </cell>
          <cell r="M61">
            <v>0</v>
          </cell>
          <cell r="N61">
            <v>53</v>
          </cell>
          <cell r="O61" t="str">
            <v>Admission Services</v>
          </cell>
          <cell r="P61" t="str">
            <v>ADM</v>
          </cell>
          <cell r="Q61">
            <v>0</v>
          </cell>
          <cell r="R61">
            <v>-47.991999999999997</v>
          </cell>
          <cell r="S61">
            <v>1171.3670426885033</v>
          </cell>
          <cell r="T61">
            <v>117.8</v>
          </cell>
          <cell r="U61">
            <v>1289.1670426885032</v>
          </cell>
          <cell r="V61">
            <v>0</v>
          </cell>
          <cell r="W61">
            <v>0</v>
          </cell>
          <cell r="X61">
            <v>0</v>
          </cell>
          <cell r="Y61">
            <v>1289.1670426885032</v>
          </cell>
          <cell r="Z61">
            <v>84.947749254645714</v>
          </cell>
        </row>
        <row r="62">
          <cell r="A62" t="str">
            <v>MSS</v>
          </cell>
          <cell r="B62">
            <v>24887.001029999999</v>
          </cell>
          <cell r="C62">
            <v>39859.699999999997</v>
          </cell>
          <cell r="D62">
            <v>2664.2860083889332</v>
          </cell>
          <cell r="E62">
            <v>876.7513168352923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43400.737325224218</v>
          </cell>
          <cell r="J62">
            <v>24.9</v>
          </cell>
          <cell r="K62" t="str">
            <v>////////////</v>
          </cell>
          <cell r="L62">
            <v>43425.637325224219</v>
          </cell>
          <cell r="M62">
            <v>0</v>
          </cell>
          <cell r="N62">
            <v>54</v>
          </cell>
          <cell r="O62" t="str">
            <v>Med/Surg Supplies</v>
          </cell>
          <cell r="P62" t="str">
            <v>MSS</v>
          </cell>
          <cell r="Q62">
            <v>0</v>
          </cell>
          <cell r="R62">
            <v>-1709.1690000000001</v>
          </cell>
          <cell r="S62">
            <v>41716.468325224218</v>
          </cell>
          <cell r="T62">
            <v>4196.2</v>
          </cell>
          <cell r="U62">
            <v>45912.668325224215</v>
          </cell>
          <cell r="V62">
            <v>0</v>
          </cell>
          <cell r="W62">
            <v>0</v>
          </cell>
          <cell r="X62">
            <v>0</v>
          </cell>
          <cell r="Y62">
            <v>45912.668325224215</v>
          </cell>
          <cell r="Z62">
            <v>1844.8453580195885</v>
          </cell>
        </row>
        <row r="63">
          <cell r="A63" t="str">
            <v>CDS</v>
          </cell>
          <cell r="B63">
            <v>24887.001029999999</v>
          </cell>
          <cell r="C63">
            <v>19398.3</v>
          </cell>
          <cell r="D63">
            <v>5010.36520494045</v>
          </cell>
          <cell r="E63">
            <v>1924.1198952707871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26332.785100211237</v>
          </cell>
          <cell r="J63">
            <v>46.8</v>
          </cell>
          <cell r="K63" t="str">
            <v>////////////</v>
          </cell>
          <cell r="L63">
            <v>26379.585100211236</v>
          </cell>
          <cell r="M63">
            <v>0</v>
          </cell>
          <cell r="N63">
            <v>55</v>
          </cell>
          <cell r="O63" t="str">
            <v>Drugs Sold</v>
          </cell>
          <cell r="P63" t="str">
            <v>CDS</v>
          </cell>
          <cell r="Q63">
            <v>0</v>
          </cell>
          <cell r="R63">
            <v>-1038.2619999999999</v>
          </cell>
          <cell r="S63">
            <v>25341.323100211237</v>
          </cell>
          <cell r="T63">
            <v>2549</v>
          </cell>
          <cell r="U63">
            <v>27890.323100211237</v>
          </cell>
          <cell r="V63">
            <v>0</v>
          </cell>
          <cell r="W63">
            <v>0</v>
          </cell>
          <cell r="X63">
            <v>0</v>
          </cell>
          <cell r="Y63">
            <v>27890.323100211237</v>
          </cell>
          <cell r="Z63">
            <v>1120.678343951161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21375527.002060004</v>
          </cell>
          <cell r="C66">
            <v>182282.29254629445</v>
          </cell>
          <cell r="D66">
            <v>31793.825480023865</v>
          </cell>
          <cell r="E66">
            <v>45165.780098428666</v>
          </cell>
          <cell r="F66">
            <v>0</v>
          </cell>
          <cell r="G66">
            <v>864.17752951154887</v>
          </cell>
          <cell r="H66">
            <v>0</v>
          </cell>
          <cell r="I66">
            <v>260106.07565425851</v>
          </cell>
          <cell r="J66">
            <v>20386.5</v>
          </cell>
          <cell r="K66">
            <v>3496.9768820000004</v>
          </cell>
          <cell r="L66">
            <v>283989.55253625853</v>
          </cell>
          <cell r="M66">
            <v>0</v>
          </cell>
          <cell r="N66" t="str">
            <v>B</v>
          </cell>
          <cell r="O66" t="str">
            <v>TOTAL</v>
          </cell>
          <cell r="P66">
            <v>0</v>
          </cell>
          <cell r="Q66">
            <v>0</v>
          </cell>
          <cell r="R66">
            <v>-11177.409999999996</v>
          </cell>
          <cell r="S66">
            <v>272812.14253625856</v>
          </cell>
          <cell r="T66">
            <v>27441.200000000001</v>
          </cell>
          <cell r="U66">
            <v>300253.34253625845</v>
          </cell>
          <cell r="V66">
            <v>0</v>
          </cell>
          <cell r="W66">
            <v>0</v>
          </cell>
          <cell r="X66">
            <v>0</v>
          </cell>
          <cell r="Y66">
            <v>300253.34253625845</v>
          </cell>
          <cell r="Z66" t="str">
            <v>//////////////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</sheetData>
      <sheetData sheetId="105" refreshError="1"/>
      <sheetData sheetId="106" refreshError="1"/>
      <sheetData sheetId="107" refreshError="1"/>
      <sheetData sheetId="108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>
            <v>210009</v>
          </cell>
        </row>
      </sheetData>
      <sheetData sheetId="7">
        <row r="6">
          <cell r="A6" t="str">
            <v>HSCRC Sched #</v>
          </cell>
        </row>
      </sheetData>
      <sheetData sheetId="8">
        <row r="5">
          <cell r="B5" t="str">
            <v>UNITS</v>
          </cell>
        </row>
      </sheetData>
      <sheetData sheetId="9">
        <row r="5">
          <cell r="AD5" t="str">
            <v>HSCRC TRIAL BALANCE</v>
          </cell>
        </row>
      </sheetData>
      <sheetData sheetId="10">
        <row r="15">
          <cell r="B15" t="str">
            <v>DTY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</row>
      </sheetData>
      <sheetData sheetId="63"/>
      <sheetData sheetId="64">
        <row r="769">
          <cell r="B769">
            <v>210009</v>
          </cell>
        </row>
        <row r="805">
          <cell r="B805">
            <v>210009</v>
          </cell>
        </row>
        <row r="841">
          <cell r="B841">
            <v>210009</v>
          </cell>
        </row>
        <row r="877">
          <cell r="B877">
            <v>210009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2"/>
      <sheetName val="page3"/>
      <sheetName val="page4"/>
      <sheetName val="page5"/>
      <sheetName val="page6"/>
      <sheetName val="page7"/>
      <sheetName val="page8"/>
      <sheetName val="page11"/>
      <sheetName val="page12"/>
      <sheetName val="page14"/>
      <sheetName val="page19a"/>
      <sheetName val="page19b"/>
      <sheetName val="page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Hospital Report"/>
      <sheetName val="Hospital Budget"/>
      <sheetName val="Total Budget"/>
      <sheetName val="Definitions"/>
    </sheetNames>
    <sheetDataSet>
      <sheetData sheetId="0">
        <row r="6">
          <cell r="D6" t="str">
            <v>Johns Hopkins Hospital</v>
          </cell>
        </row>
      </sheetData>
      <sheetData sheetId="1" refreshError="1"/>
      <sheetData sheetId="2">
        <row r="13">
          <cell r="I13">
            <v>23</v>
          </cell>
        </row>
      </sheetData>
      <sheetData sheetId="3">
        <row r="18">
          <cell r="N18">
            <v>35</v>
          </cell>
        </row>
      </sheetData>
      <sheetData sheetId="4">
        <row r="2">
          <cell r="A2" t="str">
            <v>Johns Hopkins Bayview Medical Center</v>
          </cell>
        </row>
        <row r="3">
          <cell r="A3" t="str">
            <v>Johns Hopkins Hospital</v>
          </cell>
        </row>
        <row r="4">
          <cell r="A4" t="str">
            <v>Lifebridge Sinai Hospital of Baltimore</v>
          </cell>
        </row>
        <row r="5">
          <cell r="A5" t="str">
            <v>MedStar Franklin Square</v>
          </cell>
        </row>
        <row r="6">
          <cell r="A6" t="str">
            <v>MedStar Good Samaritan</v>
          </cell>
        </row>
        <row r="7">
          <cell r="A7" t="str">
            <v>MedStar Harbor Hospital</v>
          </cell>
        </row>
        <row r="8">
          <cell r="A8" t="str">
            <v>MedStar Union Memorial</v>
          </cell>
        </row>
        <row r="9">
          <cell r="A9" t="str">
            <v>UMMC</v>
          </cell>
        </row>
        <row r="10">
          <cell r="A10" t="str">
            <v>UMMC Midtown Campus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dget Sheet"/>
      <sheetName val="Drop down menu "/>
      <sheetName val="Mid Year Report"/>
      <sheetName val="Year End Report"/>
    </sheetNames>
    <sheetDataSet>
      <sheetData sheetId="0"/>
      <sheetData sheetId="1"/>
      <sheetData sheetId="2">
        <row r="2">
          <cell r="A2" t="str">
            <v>1_Choose Hospital Name From Drop Down Menu</v>
          </cell>
        </row>
        <row r="3">
          <cell r="A3" t="str">
            <v>Adventist Rehab</v>
          </cell>
        </row>
        <row r="4">
          <cell r="A4" t="str">
            <v>Anne Arundel</v>
          </cell>
        </row>
        <row r="5">
          <cell r="A5" t="str">
            <v>Atlantic General</v>
          </cell>
        </row>
        <row r="6">
          <cell r="A6" t="str">
            <v xml:space="preserve">UM Baltimore Washington </v>
          </cell>
        </row>
        <row r="7">
          <cell r="A7" t="str">
            <v>Bon Secours</v>
          </cell>
        </row>
        <row r="8">
          <cell r="A8" t="str">
            <v>Calvert Memorial</v>
          </cell>
        </row>
        <row r="9">
          <cell r="A9" t="str">
            <v>Carroll Hospital Center</v>
          </cell>
        </row>
        <row r="10">
          <cell r="A10" t="str">
            <v>UM Shore Medical Center at Chestertown</v>
          </cell>
        </row>
        <row r="11">
          <cell r="A11" t="str">
            <v>UM Charles Regional Medical Center</v>
          </cell>
        </row>
        <row r="12">
          <cell r="A12" t="str">
            <v>Doctors</v>
          </cell>
        </row>
        <row r="13">
          <cell r="A13" t="str">
            <v>UM Shore Medical Center at Dorchester</v>
          </cell>
        </row>
        <row r="14">
          <cell r="A14" t="str">
            <v>Fort Washington</v>
          </cell>
        </row>
        <row r="15">
          <cell r="A15" t="str">
            <v>MedStar Franklin Square</v>
          </cell>
        </row>
        <row r="16">
          <cell r="A16" t="str">
            <v>Frederick Memorial</v>
          </cell>
        </row>
        <row r="17">
          <cell r="A17" t="str">
            <v>Garrett County</v>
          </cell>
        </row>
        <row r="18">
          <cell r="A18" t="str">
            <v>MedStar Good Samaritan</v>
          </cell>
        </row>
        <row r="19">
          <cell r="A19" t="str">
            <v>Greater Baltimore Medical Cneter</v>
          </cell>
        </row>
        <row r="20">
          <cell r="A20" t="str">
            <v>MedStar Harbor Hospital Center</v>
          </cell>
        </row>
        <row r="21">
          <cell r="A21" t="str">
            <v>Harford Memorial</v>
          </cell>
        </row>
        <row r="22">
          <cell r="A22" t="str">
            <v>Holy Cross</v>
          </cell>
        </row>
        <row r="23">
          <cell r="A23" t="str">
            <v>Holy Cross Germantown</v>
          </cell>
        </row>
        <row r="24">
          <cell r="A24" t="str">
            <v>Howard County</v>
          </cell>
        </row>
        <row r="25">
          <cell r="A25" t="str">
            <v>Johns Hopkins Bayview</v>
          </cell>
        </row>
        <row r="26">
          <cell r="A26" t="str">
            <v>Johns Hopkins Hospital</v>
          </cell>
        </row>
        <row r="27">
          <cell r="A27" t="str">
            <v>UM Rehabilitation &amp; Orthopaedic Insitute</v>
          </cell>
        </row>
        <row r="28">
          <cell r="A28" t="str">
            <v>Laurel Regional</v>
          </cell>
        </row>
        <row r="29">
          <cell r="A29" t="str">
            <v>Levindale</v>
          </cell>
        </row>
        <row r="30">
          <cell r="A30" t="str">
            <v>UM Medical Center Midtown Campus</v>
          </cell>
        </row>
        <row r="31">
          <cell r="A31" t="str">
            <v>McCready</v>
          </cell>
        </row>
        <row r="32">
          <cell r="A32" t="str">
            <v>UM Shore Medical Center at Easton</v>
          </cell>
        </row>
        <row r="33">
          <cell r="A33" t="str">
            <v>Mercy</v>
          </cell>
        </row>
        <row r="34">
          <cell r="A34" t="str">
            <v>Meritus Medical Center</v>
          </cell>
        </row>
        <row r="35">
          <cell r="A35" t="str">
            <v>MedStar Montgomery General</v>
          </cell>
        </row>
        <row r="36">
          <cell r="A36" t="str">
            <v>Mt. Washington</v>
          </cell>
        </row>
        <row r="37">
          <cell r="A37" t="str">
            <v>Northwest Hospital</v>
          </cell>
        </row>
        <row r="38">
          <cell r="A38" t="str">
            <v>Peninsula Regional</v>
          </cell>
        </row>
        <row r="39">
          <cell r="A39" t="str">
            <v>Prince George's</v>
          </cell>
        </row>
        <row r="40">
          <cell r="A40" t="str">
            <v>Saint Agnes</v>
          </cell>
        </row>
        <row r="41">
          <cell r="A41" t="str">
            <v>UMM Saint Joseph's</v>
          </cell>
        </row>
        <row r="42">
          <cell r="A42" t="str">
            <v>MedStar Saint Mary's</v>
          </cell>
        </row>
        <row r="43">
          <cell r="A43" t="str">
            <v xml:space="preserve">Shady Grove </v>
          </cell>
        </row>
        <row r="44">
          <cell r="A44" t="str">
            <v>Sheppard Pratt</v>
          </cell>
        </row>
        <row r="45">
          <cell r="A45" t="str">
            <v>Sinai</v>
          </cell>
        </row>
        <row r="46">
          <cell r="A46" t="str">
            <v>MedStar Southern MD Hospital Center</v>
          </cell>
        </row>
        <row r="47">
          <cell r="A47" t="str">
            <v>Suburban</v>
          </cell>
        </row>
        <row r="48">
          <cell r="A48" t="str">
            <v>MedStar Union Memorial</v>
          </cell>
        </row>
        <row r="49">
          <cell r="A49" t="str">
            <v>Union of Cecil</v>
          </cell>
        </row>
        <row r="50">
          <cell r="A50" t="str">
            <v>University of Maryland</v>
          </cell>
        </row>
        <row r="51">
          <cell r="A51" t="str">
            <v>Universtiy of MD - MEIMS</v>
          </cell>
        </row>
        <row r="52">
          <cell r="A52" t="str">
            <v>Upper Chesapeake Medical Center</v>
          </cell>
        </row>
        <row r="53">
          <cell r="A53" t="str">
            <v>Washington Adventist</v>
          </cell>
        </row>
        <row r="54">
          <cell r="A54" t="str">
            <v>Western Maryland</v>
          </cell>
        </row>
        <row r="55">
          <cell r="A55" t="str">
            <v>Bay Area Transformation Partnership</v>
          </cell>
        </row>
        <row r="56">
          <cell r="A56" t="str">
            <v>Community Health Partnership</v>
          </cell>
        </row>
        <row r="57">
          <cell r="A57" t="str">
            <v>Howard County Regional Partnership</v>
          </cell>
        </row>
        <row r="58">
          <cell r="A58" t="str">
            <v>Nexus Montgomery</v>
          </cell>
        </row>
        <row r="59">
          <cell r="A59" t="str">
            <v>Total Eldercare Collaborative</v>
          </cell>
        </row>
        <row r="60">
          <cell r="A60" t="str">
            <v>Trivergent Health Alliance</v>
          </cell>
        </row>
        <row r="61">
          <cell r="A61" t="str">
            <v>UMUCH &amp; UHCC</v>
          </cell>
        </row>
        <row r="62">
          <cell r="A62"/>
        </row>
        <row r="63">
          <cell r="A63"/>
        </row>
      </sheetData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UMH"/>
      <sheetName val="CC"/>
      <sheetName val="STC"/>
      <sheetName val="CORP"/>
    </sheetNames>
    <sheetDataSet>
      <sheetData sheetId="0" refreshError="1"/>
      <sheetData sheetId="1">
        <row r="976">
          <cell r="A976" t="str">
            <v>0167532</v>
          </cell>
          <cell r="B976" t="str">
            <v xml:space="preserve">  Transitional Rehab Center</v>
          </cell>
          <cell r="C976">
            <v>123</v>
          </cell>
          <cell r="E976" t="str">
            <v>D</v>
          </cell>
          <cell r="F976" t="str">
            <v xml:space="preserve"> </v>
          </cell>
          <cell r="G976" t="str">
            <v xml:space="preserve"> </v>
          </cell>
          <cell r="H976" t="str">
            <v>1INAC</v>
          </cell>
          <cell r="I976" t="str">
            <v>Zhang, Lingwei</v>
          </cell>
          <cell r="J976" t="str">
            <v>Walt Augustin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 t="str">
            <v>Augustin, W</v>
          </cell>
          <cell r="S976">
            <v>0</v>
          </cell>
          <cell r="T976" t="str">
            <v>Franey, Hank</v>
          </cell>
          <cell r="U976" t="str">
            <v>Schimpff, Stephen</v>
          </cell>
          <cell r="V976" t="str">
            <v>Ashworth, John</v>
          </cell>
          <cell r="W976" t="str">
            <v>Inactive</v>
          </cell>
        </row>
        <row r="977">
          <cell r="A977" t="str">
            <v>0168212</v>
          </cell>
          <cell r="B977" t="str">
            <v xml:space="preserve">  Joslin at Shipleys</v>
          </cell>
          <cell r="C977">
            <v>128</v>
          </cell>
          <cell r="E977" t="str">
            <v>D</v>
          </cell>
          <cell r="F977" t="str">
            <v xml:space="preserve"> </v>
          </cell>
          <cell r="G977" t="str">
            <v xml:space="preserve"> </v>
          </cell>
          <cell r="H977" t="str">
            <v>1INAC</v>
          </cell>
          <cell r="I977" t="str">
            <v>Zhang, Lingwei</v>
          </cell>
          <cell r="J977" t="str">
            <v>Walt Augustin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 t="str">
            <v>Augustin, W</v>
          </cell>
          <cell r="S977">
            <v>0</v>
          </cell>
          <cell r="T977" t="str">
            <v>Franey, Hank</v>
          </cell>
          <cell r="U977" t="str">
            <v>Schimpff, Stephen</v>
          </cell>
          <cell r="V977" t="str">
            <v>Ashworth, John</v>
          </cell>
          <cell r="W977" t="str">
            <v>Inactive</v>
          </cell>
        </row>
        <row r="978">
          <cell r="A978" t="str">
            <v>0176027</v>
          </cell>
          <cell r="B978" t="str">
            <v xml:space="preserve">  SRGN Acute 10 South</v>
          </cell>
          <cell r="C978">
            <v>146</v>
          </cell>
          <cell r="E978" t="str">
            <v>D</v>
          </cell>
          <cell r="F978" t="str">
            <v xml:space="preserve"> </v>
          </cell>
          <cell r="G978" t="str">
            <v xml:space="preserve"> </v>
          </cell>
          <cell r="H978" t="str">
            <v>1INAC</v>
          </cell>
          <cell r="I978" t="str">
            <v>Zhang, Lingwei</v>
          </cell>
          <cell r="J978" t="str">
            <v>Walt Augustin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 t="str">
            <v>Augustin, W</v>
          </cell>
          <cell r="S978">
            <v>0</v>
          </cell>
          <cell r="T978" t="str">
            <v>Franey, Hank</v>
          </cell>
          <cell r="U978" t="str">
            <v>Schimpff, Stephen</v>
          </cell>
          <cell r="V978" t="str">
            <v>Ashworth, John</v>
          </cell>
          <cell r="W978" t="str">
            <v>Inactive</v>
          </cell>
        </row>
        <row r="979">
          <cell r="A979" t="str">
            <v>0176053</v>
          </cell>
          <cell r="B979" t="str">
            <v xml:space="preserve">  SRGN SICU/SD GUD 4W</v>
          </cell>
          <cell r="C979">
            <v>147</v>
          </cell>
          <cell r="E979" t="str">
            <v>D</v>
          </cell>
          <cell r="F979" t="str">
            <v xml:space="preserve"> </v>
          </cell>
          <cell r="G979" t="str">
            <v xml:space="preserve"> </v>
          </cell>
          <cell r="H979" t="str">
            <v>1INAC</v>
          </cell>
          <cell r="I979" t="str">
            <v>Zhang, Lingwei</v>
          </cell>
          <cell r="J979" t="str">
            <v>Walt Augustin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 t="str">
            <v>Augustin, W</v>
          </cell>
          <cell r="S979">
            <v>0</v>
          </cell>
          <cell r="T979" t="str">
            <v>Franey, Hank</v>
          </cell>
          <cell r="U979" t="str">
            <v>Schimpff, Stephen</v>
          </cell>
          <cell r="V979" t="str">
            <v>Ashworth, John</v>
          </cell>
          <cell r="W979" t="str">
            <v>Inactive</v>
          </cell>
        </row>
        <row r="980">
          <cell r="A980" t="str">
            <v>0176105</v>
          </cell>
          <cell r="B980" t="str">
            <v xml:space="preserve">  Peds GI Clinic</v>
          </cell>
          <cell r="C980">
            <v>149</v>
          </cell>
          <cell r="E980" t="str">
            <v>D</v>
          </cell>
          <cell r="F980" t="str">
            <v xml:space="preserve"> </v>
          </cell>
          <cell r="G980" t="str">
            <v xml:space="preserve"> </v>
          </cell>
          <cell r="H980" t="str">
            <v>1INAC</v>
          </cell>
          <cell r="I980" t="str">
            <v>Zhang, Lingwei</v>
          </cell>
          <cell r="J980" t="str">
            <v>Walt Augustin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 t="str">
            <v>Hernandez, Alexis</v>
          </cell>
          <cell r="Q980">
            <v>0</v>
          </cell>
          <cell r="R980" t="str">
            <v>Augustin, W</v>
          </cell>
          <cell r="S980">
            <v>0</v>
          </cell>
          <cell r="T980" t="str">
            <v>Franey, Hank</v>
          </cell>
          <cell r="U980" t="str">
            <v>Schimpff, Stephen</v>
          </cell>
          <cell r="V980" t="str">
            <v>Ashworth, John</v>
          </cell>
          <cell r="W980" t="str">
            <v>Inactive</v>
          </cell>
        </row>
        <row r="981">
          <cell r="A981" t="str">
            <v>0176270</v>
          </cell>
          <cell r="B981" t="str">
            <v xml:space="preserve">  SRGN Step Down</v>
          </cell>
          <cell r="C981">
            <v>169</v>
          </cell>
          <cell r="E981" t="str">
            <v>D</v>
          </cell>
          <cell r="F981" t="str">
            <v xml:space="preserve"> </v>
          </cell>
          <cell r="G981" t="str">
            <v xml:space="preserve"> </v>
          </cell>
          <cell r="H981" t="str">
            <v>1INAC</v>
          </cell>
          <cell r="I981" t="str">
            <v>Zhang, Lingwei</v>
          </cell>
          <cell r="J981" t="str">
            <v>Walt Augustin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 t="str">
            <v>Augustin, W</v>
          </cell>
          <cell r="S981">
            <v>0</v>
          </cell>
          <cell r="T981" t="str">
            <v>Franey, Hank</v>
          </cell>
          <cell r="U981" t="str">
            <v>Schimpff, Stephen</v>
          </cell>
          <cell r="V981" t="str">
            <v>Ashworth, John</v>
          </cell>
          <cell r="W981" t="str">
            <v>Inactive</v>
          </cell>
        </row>
        <row r="982">
          <cell r="A982" t="str">
            <v>0176357</v>
          </cell>
          <cell r="B982" t="str">
            <v xml:space="preserve">  PEDN PICU Step Down</v>
          </cell>
          <cell r="C982">
            <v>171</v>
          </cell>
          <cell r="E982" t="str">
            <v>D</v>
          </cell>
          <cell r="F982" t="str">
            <v xml:space="preserve"> </v>
          </cell>
          <cell r="G982" t="str">
            <v xml:space="preserve"> </v>
          </cell>
          <cell r="H982" t="str">
            <v>1INAC</v>
          </cell>
          <cell r="I982" t="str">
            <v>Zhang, Lingwei</v>
          </cell>
          <cell r="J982" t="str">
            <v>Walt Augustin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 t="str">
            <v>Augustin, W</v>
          </cell>
          <cell r="S982">
            <v>0</v>
          </cell>
          <cell r="T982" t="str">
            <v>Franey, Hank</v>
          </cell>
          <cell r="U982" t="str">
            <v>Schimpff, Stephen</v>
          </cell>
          <cell r="V982" t="str">
            <v>Ashworth, John</v>
          </cell>
          <cell r="W982" t="str">
            <v>Inactive</v>
          </cell>
        </row>
        <row r="983">
          <cell r="A983" t="str">
            <v>0176513</v>
          </cell>
          <cell r="B983" t="str">
            <v xml:space="preserve">  PEDN Transport</v>
          </cell>
          <cell r="C983">
            <v>173</v>
          </cell>
          <cell r="E983" t="str">
            <v>D</v>
          </cell>
          <cell r="F983" t="str">
            <v xml:space="preserve"> </v>
          </cell>
          <cell r="G983" t="str">
            <v xml:space="preserve"> </v>
          </cell>
          <cell r="H983" t="str">
            <v>1INAC</v>
          </cell>
          <cell r="I983" t="str">
            <v>Zhang, Lingwei</v>
          </cell>
          <cell r="J983" t="str">
            <v>Walt Augustin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 t="str">
            <v>Augustin, W</v>
          </cell>
          <cell r="S983">
            <v>0</v>
          </cell>
          <cell r="T983" t="str">
            <v>Franey, Hank</v>
          </cell>
          <cell r="U983" t="str">
            <v>Schimpff, Stephen</v>
          </cell>
          <cell r="V983" t="str">
            <v>Ashworth, John</v>
          </cell>
          <cell r="W983" t="str">
            <v>Inactive</v>
          </cell>
        </row>
        <row r="984">
          <cell r="A984" t="str">
            <v>0177241</v>
          </cell>
          <cell r="B984" t="str">
            <v xml:space="preserve">  LABA Neuropathology</v>
          </cell>
          <cell r="C984">
            <v>227</v>
          </cell>
          <cell r="E984" t="str">
            <v>D</v>
          </cell>
          <cell r="F984" t="str">
            <v xml:space="preserve"> </v>
          </cell>
          <cell r="G984" t="str">
            <v xml:space="preserve"> </v>
          </cell>
          <cell r="H984" t="str">
            <v>1INAC</v>
          </cell>
          <cell r="I984" t="str">
            <v>Zhang, Lingwei</v>
          </cell>
          <cell r="J984" t="str">
            <v>Walt Augustin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 t="str">
            <v>Augustin, W</v>
          </cell>
          <cell r="S984">
            <v>0</v>
          </cell>
          <cell r="T984" t="str">
            <v>Franey, Hank</v>
          </cell>
          <cell r="U984" t="str">
            <v>Schimpff, Stephen</v>
          </cell>
          <cell r="V984" t="str">
            <v>Ashworth, John</v>
          </cell>
          <cell r="W984" t="str">
            <v>Inactive</v>
          </cell>
        </row>
        <row r="985">
          <cell r="A985" t="str">
            <v>0177329</v>
          </cell>
          <cell r="B985" t="str">
            <v xml:space="preserve">  Rad Peds Card Cath</v>
          </cell>
          <cell r="C985">
            <v>238</v>
          </cell>
          <cell r="E985" t="str">
            <v>D</v>
          </cell>
          <cell r="F985" t="str">
            <v xml:space="preserve"> </v>
          </cell>
          <cell r="G985" t="str">
            <v xml:space="preserve"> </v>
          </cell>
          <cell r="H985" t="str">
            <v>1INAC</v>
          </cell>
          <cell r="I985" t="str">
            <v>Zhang, Lingwei</v>
          </cell>
          <cell r="J985" t="str">
            <v>Walt Augustin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 t="str">
            <v>Augustin, W</v>
          </cell>
          <cell r="S985">
            <v>0</v>
          </cell>
          <cell r="T985" t="str">
            <v>Franey, Hank</v>
          </cell>
          <cell r="U985" t="str">
            <v>Schimpff, Stephen</v>
          </cell>
          <cell r="V985" t="str">
            <v>Ashworth, John</v>
          </cell>
          <cell r="W985" t="str">
            <v>Inactive</v>
          </cell>
        </row>
        <row r="986">
          <cell r="A986" t="str">
            <v>0177600</v>
          </cell>
          <cell r="B986" t="str">
            <v xml:space="preserve">  Dermatology</v>
          </cell>
          <cell r="C986">
            <v>252</v>
          </cell>
          <cell r="E986" t="str">
            <v>D</v>
          </cell>
          <cell r="F986" t="str">
            <v xml:space="preserve"> </v>
          </cell>
          <cell r="G986" t="str">
            <v xml:space="preserve"> </v>
          </cell>
          <cell r="H986" t="str">
            <v>1INAC</v>
          </cell>
          <cell r="I986" t="str">
            <v>Zhang, Lingwei</v>
          </cell>
          <cell r="J986" t="str">
            <v>Walt Augustin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 t="str">
            <v>Augustin, W</v>
          </cell>
          <cell r="S986">
            <v>0</v>
          </cell>
          <cell r="T986" t="str">
            <v>Franey, Hank</v>
          </cell>
          <cell r="U986" t="str">
            <v>Schimpff, Stephen</v>
          </cell>
          <cell r="V986" t="str">
            <v>Ashworth, John</v>
          </cell>
          <cell r="W986" t="str">
            <v>Inactive</v>
          </cell>
        </row>
        <row r="987">
          <cell r="A987" t="str">
            <v>0178608</v>
          </cell>
          <cell r="B987" t="str">
            <v xml:space="preserve">  Post Acute Services Administration</v>
          </cell>
          <cell r="C987">
            <v>292</v>
          </cell>
          <cell r="E987" t="str">
            <v>D</v>
          </cell>
          <cell r="F987" t="str">
            <v xml:space="preserve"> </v>
          </cell>
          <cell r="G987" t="str">
            <v xml:space="preserve"> </v>
          </cell>
          <cell r="H987" t="str">
            <v>1INAC</v>
          </cell>
          <cell r="I987" t="str">
            <v>Zhang, Lingwei</v>
          </cell>
          <cell r="J987" t="str">
            <v>Walt Augustin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 t="str">
            <v>Augustin, W</v>
          </cell>
          <cell r="S987">
            <v>0</v>
          </cell>
          <cell r="T987" t="str">
            <v>Franey, Hank</v>
          </cell>
          <cell r="U987" t="str">
            <v>Schimpff, Stephen</v>
          </cell>
          <cell r="V987" t="str">
            <v>Ashworth, John</v>
          </cell>
          <cell r="W987" t="str">
            <v>Inactive</v>
          </cell>
        </row>
        <row r="988">
          <cell r="A988" t="str">
            <v>0178740</v>
          </cell>
          <cell r="B988" t="str">
            <v xml:space="preserve">  Administration </v>
          </cell>
          <cell r="C988">
            <v>313</v>
          </cell>
          <cell r="E988" t="str">
            <v>D</v>
          </cell>
          <cell r="F988" t="str">
            <v xml:space="preserve"> </v>
          </cell>
          <cell r="G988" t="str">
            <v xml:space="preserve"> </v>
          </cell>
          <cell r="H988" t="str">
            <v>1INAC</v>
          </cell>
          <cell r="I988" t="str">
            <v>Zhang, Lingwei</v>
          </cell>
          <cell r="J988" t="str">
            <v>Walt Augustin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 t="str">
            <v>Augustin, W</v>
          </cell>
          <cell r="S988">
            <v>0</v>
          </cell>
          <cell r="T988" t="str">
            <v>Franey, Hank</v>
          </cell>
          <cell r="U988" t="str">
            <v>Schimpff, Stephen</v>
          </cell>
          <cell r="V988" t="str">
            <v>Ashworth, John</v>
          </cell>
          <cell r="W988" t="str">
            <v>Inactive</v>
          </cell>
        </row>
        <row r="989">
          <cell r="A989" t="str">
            <v>0178769</v>
          </cell>
          <cell r="B989" t="str">
            <v xml:space="preserve">  Perioperative Nursing Plan Reduction</v>
          </cell>
          <cell r="C989">
            <v>327</v>
          </cell>
          <cell r="E989" t="str">
            <v>D</v>
          </cell>
          <cell r="F989" t="str">
            <v xml:space="preserve"> </v>
          </cell>
          <cell r="G989" t="str">
            <v xml:space="preserve"> </v>
          </cell>
          <cell r="H989" t="str">
            <v>1INAC</v>
          </cell>
          <cell r="I989" t="str">
            <v>Zhang, Lingwei</v>
          </cell>
          <cell r="J989" t="str">
            <v>Walt Augustin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 t="str">
            <v>Augustin, W</v>
          </cell>
          <cell r="S989">
            <v>0</v>
          </cell>
          <cell r="T989" t="str">
            <v>Franey, Hank</v>
          </cell>
          <cell r="U989" t="str">
            <v>Schimpff, Stephen</v>
          </cell>
          <cell r="V989" t="str">
            <v>Ashworth, John</v>
          </cell>
          <cell r="W989" t="str">
            <v>Inactive</v>
          </cell>
        </row>
        <row r="990">
          <cell r="A990" t="str">
            <v>0178770</v>
          </cell>
          <cell r="B990" t="str">
            <v xml:space="preserve">  Neuro Care Plan Reduction</v>
          </cell>
          <cell r="C990">
            <v>328</v>
          </cell>
          <cell r="E990" t="str">
            <v>D</v>
          </cell>
          <cell r="F990" t="str">
            <v xml:space="preserve"> </v>
          </cell>
          <cell r="G990" t="str">
            <v xml:space="preserve"> </v>
          </cell>
          <cell r="H990" t="str">
            <v>1INAC</v>
          </cell>
          <cell r="I990" t="str">
            <v>Zhang, Lingwei</v>
          </cell>
          <cell r="J990" t="str">
            <v>Walt Augustin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 t="str">
            <v>Augustin, W</v>
          </cell>
          <cell r="S990">
            <v>0</v>
          </cell>
          <cell r="T990" t="str">
            <v>Franey, Hank</v>
          </cell>
          <cell r="U990" t="str">
            <v>Schimpff, Stephen</v>
          </cell>
          <cell r="V990" t="str">
            <v>Ashworth, John</v>
          </cell>
          <cell r="W990" t="str">
            <v>Inactive</v>
          </cell>
        </row>
        <row r="991">
          <cell r="A991" t="str">
            <v>0188414</v>
          </cell>
          <cell r="B991" t="str">
            <v xml:space="preserve">  FAC Building Systems</v>
          </cell>
          <cell r="C991">
            <v>354</v>
          </cell>
          <cell r="E991" t="str">
            <v>D</v>
          </cell>
          <cell r="F991" t="str">
            <v xml:space="preserve"> </v>
          </cell>
          <cell r="G991" t="str">
            <v xml:space="preserve"> </v>
          </cell>
          <cell r="H991" t="str">
            <v>1INAC</v>
          </cell>
          <cell r="I991" t="str">
            <v>Zhang, Lingwei</v>
          </cell>
          <cell r="J991" t="str">
            <v>Walt Augustin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 t="str">
            <v>Augustin, W</v>
          </cell>
          <cell r="S991">
            <v>0</v>
          </cell>
          <cell r="T991" t="str">
            <v>Franey, Hank</v>
          </cell>
          <cell r="U991" t="str">
            <v>Schimpff, Stephen</v>
          </cell>
          <cell r="V991" t="str">
            <v>Ashworth, John</v>
          </cell>
          <cell r="W991" t="str">
            <v>Inactive</v>
          </cell>
        </row>
        <row r="992">
          <cell r="A992" t="str">
            <v>0188517</v>
          </cell>
          <cell r="B992" t="str">
            <v xml:space="preserve">  Finance Admin Adj</v>
          </cell>
          <cell r="C992">
            <v>417</v>
          </cell>
          <cell r="F992" t="str">
            <v xml:space="preserve"> </v>
          </cell>
          <cell r="G992" t="str">
            <v xml:space="preserve"> </v>
          </cell>
          <cell r="H992" t="str">
            <v>1INAC</v>
          </cell>
          <cell r="I992" t="str">
            <v>Zhang, Lingwei</v>
          </cell>
          <cell r="J992" t="str">
            <v>Walt Augustin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 t="str">
            <v>Augustin, W</v>
          </cell>
          <cell r="S992">
            <v>0</v>
          </cell>
          <cell r="T992" t="str">
            <v>Franey, Hank</v>
          </cell>
          <cell r="U992" t="str">
            <v>Schimpff, Stephen</v>
          </cell>
          <cell r="V992" t="str">
            <v>Ashworth, John</v>
          </cell>
          <cell r="W992" t="str">
            <v>Inactive</v>
          </cell>
        </row>
        <row r="993">
          <cell r="A993" t="str">
            <v>0188519</v>
          </cell>
          <cell r="B993" t="str">
            <v xml:space="preserve">  Shipley's PT</v>
          </cell>
          <cell r="C993">
            <v>419</v>
          </cell>
          <cell r="E993" t="str">
            <v>D</v>
          </cell>
          <cell r="F993" t="str">
            <v xml:space="preserve"> </v>
          </cell>
          <cell r="G993" t="str">
            <v xml:space="preserve"> </v>
          </cell>
          <cell r="H993" t="str">
            <v>1INAC</v>
          </cell>
          <cell r="I993" t="str">
            <v>Zhang, Lingwei</v>
          </cell>
          <cell r="J993" t="str">
            <v>Walt Augustin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 t="str">
            <v>Augustin, W</v>
          </cell>
          <cell r="S993">
            <v>0</v>
          </cell>
          <cell r="T993" t="str">
            <v>Franey, Hank</v>
          </cell>
          <cell r="U993" t="str">
            <v>Schimpff, Stephen</v>
          </cell>
          <cell r="V993" t="str">
            <v>Ashworth, John</v>
          </cell>
          <cell r="W993" t="str">
            <v>Inactive</v>
          </cell>
        </row>
        <row r="994">
          <cell r="A994" t="str">
            <v>0188531</v>
          </cell>
          <cell r="B994" t="str">
            <v xml:space="preserve">  Business Practices Management</v>
          </cell>
          <cell r="C994">
            <v>431</v>
          </cell>
          <cell r="E994" t="str">
            <v>D</v>
          </cell>
          <cell r="F994" t="str">
            <v xml:space="preserve"> </v>
          </cell>
          <cell r="G994" t="str">
            <v xml:space="preserve"> </v>
          </cell>
          <cell r="H994" t="str">
            <v>1INAC</v>
          </cell>
          <cell r="I994" t="str">
            <v>Zhang, Lingwei</v>
          </cell>
          <cell r="J994" t="str">
            <v>Walt Augustin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 t="str">
            <v>Augustin, W</v>
          </cell>
          <cell r="S994">
            <v>0</v>
          </cell>
          <cell r="T994" t="str">
            <v>Franey, Hank</v>
          </cell>
          <cell r="U994" t="str">
            <v>Schimpff, Stephen</v>
          </cell>
          <cell r="V994" t="str">
            <v>Ashworth, John</v>
          </cell>
          <cell r="W994" t="str">
            <v>Inactive</v>
          </cell>
        </row>
        <row r="995">
          <cell r="A995" t="str">
            <v>0188601</v>
          </cell>
          <cell r="B995" t="str">
            <v xml:space="preserve">  Corporate Rehabilitation</v>
          </cell>
          <cell r="C995">
            <v>444</v>
          </cell>
          <cell r="E995" t="str">
            <v>D</v>
          </cell>
          <cell r="F995" t="str">
            <v xml:space="preserve"> </v>
          </cell>
          <cell r="G995" t="str">
            <v xml:space="preserve"> </v>
          </cell>
          <cell r="H995" t="str">
            <v>1INAC</v>
          </cell>
          <cell r="I995" t="str">
            <v>Zhang, Lingwei</v>
          </cell>
          <cell r="J995" t="str">
            <v>Walt Augustin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 t="str">
            <v>Augustin, W</v>
          </cell>
          <cell r="S995">
            <v>0</v>
          </cell>
          <cell r="T995" t="str">
            <v>Franey, Hank</v>
          </cell>
          <cell r="U995" t="str">
            <v>Schimpff, Stephen</v>
          </cell>
          <cell r="V995" t="str">
            <v>Ashworth, John</v>
          </cell>
          <cell r="W995" t="str">
            <v>Inactive</v>
          </cell>
        </row>
        <row r="996">
          <cell r="A996" t="str">
            <v>0188602</v>
          </cell>
          <cell r="B996" t="str">
            <v xml:space="preserve">  PLNA Strategic Development</v>
          </cell>
          <cell r="C996">
            <v>445</v>
          </cell>
          <cell r="E996" t="str">
            <v>D</v>
          </cell>
          <cell r="F996" t="str">
            <v xml:space="preserve"> </v>
          </cell>
          <cell r="G996" t="str">
            <v xml:space="preserve"> </v>
          </cell>
          <cell r="H996" t="str">
            <v>1INAC</v>
          </cell>
          <cell r="I996" t="str">
            <v>Zhang, Lingwei</v>
          </cell>
          <cell r="J996" t="str">
            <v>Walt Augustin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 t="str">
            <v>Augustin, W</v>
          </cell>
          <cell r="S996">
            <v>0</v>
          </cell>
          <cell r="T996" t="str">
            <v>Franey, Hank</v>
          </cell>
          <cell r="U996" t="str">
            <v>Schimpff, Stephen</v>
          </cell>
          <cell r="V996" t="str">
            <v>Ashworth, John</v>
          </cell>
          <cell r="W996" t="str">
            <v>Inactive</v>
          </cell>
        </row>
        <row r="997">
          <cell r="A997" t="str">
            <v>0188637</v>
          </cell>
          <cell r="B997" t="str">
            <v xml:space="preserve">  PHO Development</v>
          </cell>
          <cell r="C997">
            <v>472</v>
          </cell>
          <cell r="E997" t="str">
            <v>D</v>
          </cell>
          <cell r="F997" t="str">
            <v xml:space="preserve"> </v>
          </cell>
          <cell r="G997" t="str">
            <v xml:space="preserve"> </v>
          </cell>
          <cell r="H997" t="str">
            <v>1INAC</v>
          </cell>
          <cell r="I997" t="str">
            <v>Zhang, Lingwei</v>
          </cell>
          <cell r="J997" t="str">
            <v>Walt Augustin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 t="str">
            <v>Augustin, W</v>
          </cell>
          <cell r="S997">
            <v>0</v>
          </cell>
          <cell r="T997" t="str">
            <v>Franey, Hank</v>
          </cell>
          <cell r="U997" t="str">
            <v>Schimpff, Stephen</v>
          </cell>
          <cell r="V997" t="str">
            <v>Ashworth, John</v>
          </cell>
          <cell r="W997" t="str">
            <v>Inactive</v>
          </cell>
        </row>
        <row r="998">
          <cell r="A998" t="str">
            <v>0188758</v>
          </cell>
          <cell r="B998" t="str">
            <v xml:space="preserve">  QPPD Recruitment</v>
          </cell>
          <cell r="C998">
            <v>502</v>
          </cell>
          <cell r="E998" t="str">
            <v>D</v>
          </cell>
          <cell r="F998" t="str">
            <v xml:space="preserve"> </v>
          </cell>
          <cell r="G998" t="str">
            <v xml:space="preserve"> </v>
          </cell>
          <cell r="H998" t="str">
            <v>1INAC</v>
          </cell>
          <cell r="I998" t="str">
            <v>Zhang, Lingwei</v>
          </cell>
          <cell r="J998" t="str">
            <v>Walt Augustin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 t="str">
            <v>Augustin, W</v>
          </cell>
          <cell r="S998">
            <v>0</v>
          </cell>
          <cell r="T998" t="str">
            <v>Franey, Hank</v>
          </cell>
          <cell r="U998" t="str">
            <v>Schimpff, Stephen</v>
          </cell>
          <cell r="V998" t="str">
            <v>Ashworth, John</v>
          </cell>
          <cell r="W998" t="str">
            <v>Inactive</v>
          </cell>
        </row>
        <row r="999">
          <cell r="A999" t="str">
            <v>0199500</v>
          </cell>
          <cell r="B999" t="str">
            <v xml:space="preserve">  Univcare/Edmondson</v>
          </cell>
          <cell r="C999">
            <v>591</v>
          </cell>
          <cell r="E999" t="str">
            <v>D</v>
          </cell>
          <cell r="F999" t="str">
            <v xml:space="preserve"> </v>
          </cell>
          <cell r="G999" t="str">
            <v xml:space="preserve"> </v>
          </cell>
          <cell r="H999" t="str">
            <v>1INAC</v>
          </cell>
          <cell r="I999" t="str">
            <v>Zhang, Lingwei</v>
          </cell>
          <cell r="J999" t="str">
            <v>Walt Augustin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 t="str">
            <v>Augustin, W</v>
          </cell>
          <cell r="S999">
            <v>0</v>
          </cell>
          <cell r="T999" t="str">
            <v>Franey, Hank</v>
          </cell>
          <cell r="U999" t="str">
            <v>Schimpff, Stephen</v>
          </cell>
          <cell r="V999" t="str">
            <v>Ashworth, John</v>
          </cell>
          <cell r="W999" t="str">
            <v>Inactive</v>
          </cell>
        </row>
        <row r="1000">
          <cell r="A1000" t="str">
            <v>0199520</v>
          </cell>
          <cell r="B1000" t="str">
            <v xml:space="preserve">  Univcare/Westside</v>
          </cell>
          <cell r="C1000">
            <v>592</v>
          </cell>
          <cell r="E1000" t="str">
            <v>D</v>
          </cell>
          <cell r="F1000" t="str">
            <v xml:space="preserve"> </v>
          </cell>
          <cell r="G1000" t="str">
            <v xml:space="preserve"> </v>
          </cell>
          <cell r="H1000" t="str">
            <v>1INAC</v>
          </cell>
          <cell r="I1000" t="str">
            <v>Zhang, Lingwei</v>
          </cell>
          <cell r="J1000" t="str">
            <v>Walt Augustin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 t="str">
            <v>Augustin, W</v>
          </cell>
          <cell r="S1000">
            <v>0</v>
          </cell>
          <cell r="T1000" t="str">
            <v>Franey, Hank</v>
          </cell>
          <cell r="U1000" t="str">
            <v>Schimpff, Stephen</v>
          </cell>
          <cell r="V1000" t="str">
            <v>Ashworth, John</v>
          </cell>
          <cell r="W1000" t="str">
            <v>Inactive</v>
          </cell>
        </row>
        <row r="1001">
          <cell r="A1001" t="str">
            <v>0199530</v>
          </cell>
          <cell r="B1001" t="str">
            <v xml:space="preserve">  Univcare/Waxter</v>
          </cell>
          <cell r="C1001">
            <v>593</v>
          </cell>
          <cell r="E1001" t="str">
            <v>D</v>
          </cell>
          <cell r="F1001" t="str">
            <v xml:space="preserve"> </v>
          </cell>
          <cell r="G1001" t="str">
            <v xml:space="preserve"> </v>
          </cell>
          <cell r="H1001" t="str">
            <v>1INAC</v>
          </cell>
          <cell r="I1001" t="str">
            <v>Zhang, Lingwei</v>
          </cell>
          <cell r="J1001" t="str">
            <v>Walt Augustin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 t="str">
            <v>Augustin, W</v>
          </cell>
          <cell r="S1001">
            <v>0</v>
          </cell>
          <cell r="T1001" t="str">
            <v>Franey, Hank</v>
          </cell>
          <cell r="U1001" t="str">
            <v>Schimpff, Stephen</v>
          </cell>
          <cell r="V1001" t="str">
            <v>Ashworth, John</v>
          </cell>
          <cell r="W1001" t="str">
            <v>Inactive</v>
          </cell>
        </row>
        <row r="1002">
          <cell r="A1002" t="str">
            <v>0199540</v>
          </cell>
          <cell r="B1002" t="str">
            <v xml:space="preserve">  Univcare/Administration</v>
          </cell>
          <cell r="C1002">
            <v>594</v>
          </cell>
          <cell r="E1002" t="str">
            <v>D</v>
          </cell>
          <cell r="F1002" t="str">
            <v xml:space="preserve"> </v>
          </cell>
          <cell r="G1002" t="str">
            <v xml:space="preserve"> </v>
          </cell>
          <cell r="H1002" t="str">
            <v>1INAC</v>
          </cell>
          <cell r="I1002" t="str">
            <v>Zhang, Lingwei</v>
          </cell>
          <cell r="J1002" t="str">
            <v>Walt Augustin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 t="str">
            <v>Augustin, W</v>
          </cell>
          <cell r="S1002">
            <v>0</v>
          </cell>
          <cell r="T1002" t="str">
            <v>Franey, Hank</v>
          </cell>
          <cell r="U1002" t="str">
            <v>Schimpff, Stephen</v>
          </cell>
          <cell r="V1002" t="str">
            <v>Ashworth, John</v>
          </cell>
          <cell r="W1002" t="str">
            <v>Inactive</v>
          </cell>
        </row>
        <row r="1003">
          <cell r="A1003" t="str">
            <v>0199550</v>
          </cell>
          <cell r="B1003" t="str">
            <v xml:space="preserve">  Univcare/Opengates</v>
          </cell>
          <cell r="C1003">
            <v>595</v>
          </cell>
          <cell r="E1003" t="str">
            <v>D</v>
          </cell>
          <cell r="F1003" t="str">
            <v xml:space="preserve"> </v>
          </cell>
          <cell r="G1003" t="str">
            <v xml:space="preserve"> </v>
          </cell>
          <cell r="H1003" t="str">
            <v>1INAC</v>
          </cell>
          <cell r="I1003" t="str">
            <v>Zhang, Lingwei</v>
          </cell>
          <cell r="J1003" t="str">
            <v>Walt Augustin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 t="str">
            <v>Augustin, W</v>
          </cell>
          <cell r="S1003">
            <v>0</v>
          </cell>
          <cell r="T1003" t="str">
            <v>Franey, Hank</v>
          </cell>
          <cell r="U1003" t="str">
            <v>Schimpff, Stephen</v>
          </cell>
          <cell r="V1003" t="str">
            <v>Ashworth, John</v>
          </cell>
          <cell r="W1003" t="str">
            <v>Inactive</v>
          </cell>
        </row>
        <row r="1004">
          <cell r="A1004" t="str">
            <v>0199570</v>
          </cell>
          <cell r="B1004" t="str">
            <v xml:space="preserve">  Univcare/Howard Park</v>
          </cell>
          <cell r="C1004">
            <v>596</v>
          </cell>
          <cell r="E1004" t="str">
            <v>D</v>
          </cell>
          <cell r="F1004" t="str">
            <v xml:space="preserve"> </v>
          </cell>
          <cell r="G1004" t="str">
            <v xml:space="preserve"> </v>
          </cell>
          <cell r="H1004" t="str">
            <v>1INAC</v>
          </cell>
          <cell r="I1004" t="str">
            <v>Zhang, Lingwei</v>
          </cell>
          <cell r="J1004" t="str">
            <v>Walt Augustin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 t="str">
            <v>Augustin, W</v>
          </cell>
          <cell r="S1004">
            <v>0</v>
          </cell>
          <cell r="T1004" t="str">
            <v>Franey, Hank</v>
          </cell>
          <cell r="U1004" t="str">
            <v>Schimpff, Stephen</v>
          </cell>
          <cell r="V1004" t="str">
            <v>Ashworth, John</v>
          </cell>
          <cell r="W1004" t="str">
            <v>Inactive</v>
          </cell>
        </row>
        <row r="1005">
          <cell r="A1005" t="str">
            <v>0199580</v>
          </cell>
          <cell r="B1005" t="str">
            <v xml:space="preserve">  Univcare/Shipleys</v>
          </cell>
          <cell r="C1005">
            <v>597</v>
          </cell>
          <cell r="E1005" t="str">
            <v>D</v>
          </cell>
          <cell r="F1005" t="str">
            <v xml:space="preserve"> </v>
          </cell>
          <cell r="G1005" t="str">
            <v xml:space="preserve"> </v>
          </cell>
          <cell r="H1005" t="str">
            <v>1INAC</v>
          </cell>
          <cell r="I1005" t="str">
            <v>Zhang, Lingwei</v>
          </cell>
          <cell r="J1005" t="str">
            <v>Walt Augustin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 t="str">
            <v>Augustin, W</v>
          </cell>
          <cell r="S1005">
            <v>0</v>
          </cell>
          <cell r="T1005" t="str">
            <v>Franey, Hank</v>
          </cell>
          <cell r="U1005" t="str">
            <v>Schimpff, Stephen</v>
          </cell>
          <cell r="V1005" t="str">
            <v>Ashworth, John</v>
          </cell>
          <cell r="W1005" t="str">
            <v>Inactive</v>
          </cell>
        </row>
        <row r="1006">
          <cell r="A1006" t="str">
            <v>0199898</v>
          </cell>
          <cell r="B1006" t="str">
            <v xml:space="preserve">  Error/Suspense</v>
          </cell>
          <cell r="C1006">
            <v>598</v>
          </cell>
          <cell r="E1006" t="str">
            <v>D</v>
          </cell>
          <cell r="F1006" t="str">
            <v xml:space="preserve"> </v>
          </cell>
          <cell r="G1006" t="str">
            <v xml:space="preserve"> </v>
          </cell>
          <cell r="H1006" t="str">
            <v>1INAC</v>
          </cell>
          <cell r="I1006" t="str">
            <v>Zhang, Lingwei</v>
          </cell>
          <cell r="J1006" t="str">
            <v>Walt Augustin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 t="str">
            <v>Augustin, W</v>
          </cell>
          <cell r="S1006">
            <v>0</v>
          </cell>
          <cell r="T1006" t="str">
            <v>Franey, Hank</v>
          </cell>
          <cell r="U1006" t="str">
            <v>Schimpff, Stephen</v>
          </cell>
          <cell r="V1006" t="str">
            <v>Ashworth, John</v>
          </cell>
          <cell r="W1006" t="str">
            <v>Inactive</v>
          </cell>
        </row>
        <row r="1007">
          <cell r="A1007" t="str">
            <v>0248302</v>
          </cell>
          <cell r="B1007" t="str">
            <v xml:space="preserve">  Inpatient Revenue</v>
          </cell>
          <cell r="C1007">
            <v>599</v>
          </cell>
          <cell r="E1007" t="str">
            <v>D</v>
          </cell>
          <cell r="F1007" t="str">
            <v xml:space="preserve"> </v>
          </cell>
          <cell r="G1007" t="str">
            <v xml:space="preserve"> </v>
          </cell>
          <cell r="H1007" t="str">
            <v>9SNF</v>
          </cell>
          <cell r="I1007" t="str">
            <v>Zhang, Lingwei</v>
          </cell>
          <cell r="J1007" t="str">
            <v>Walt Augustin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 t="str">
            <v>Augustin, W</v>
          </cell>
          <cell r="S1007">
            <v>0</v>
          </cell>
          <cell r="T1007" t="str">
            <v>Franey, Hank</v>
          </cell>
          <cell r="U1007" t="str">
            <v>Schimpff, Stephen</v>
          </cell>
          <cell r="V1007" t="str">
            <v>Ashworth, John</v>
          </cell>
          <cell r="W1007" t="str">
            <v>Inactive</v>
          </cell>
        </row>
        <row r="1008">
          <cell r="A1008" t="str">
            <v>0258304</v>
          </cell>
          <cell r="B1008" t="str">
            <v xml:space="preserve">  Contractuals</v>
          </cell>
          <cell r="C1008">
            <v>600</v>
          </cell>
          <cell r="E1008" t="str">
            <v>D</v>
          </cell>
          <cell r="F1008" t="str">
            <v xml:space="preserve"> </v>
          </cell>
          <cell r="G1008" t="str">
            <v xml:space="preserve"> </v>
          </cell>
          <cell r="H1008" t="str">
            <v>9SNF</v>
          </cell>
          <cell r="I1008" t="str">
            <v>Zhang, Lingwei</v>
          </cell>
          <cell r="J1008" t="str">
            <v>Walt Augustin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 t="str">
            <v>Augustin, W</v>
          </cell>
          <cell r="S1008">
            <v>0</v>
          </cell>
          <cell r="T1008" t="str">
            <v>Franey, Hank</v>
          </cell>
          <cell r="U1008" t="str">
            <v>Schimpff, Stephen</v>
          </cell>
          <cell r="V1008" t="str">
            <v>Ashworth, John</v>
          </cell>
          <cell r="W1008" t="str">
            <v>Inactive</v>
          </cell>
        </row>
        <row r="1009">
          <cell r="A1009" t="str">
            <v>0258306</v>
          </cell>
          <cell r="B1009" t="str">
            <v xml:space="preserve">  Other Revenue</v>
          </cell>
          <cell r="C1009">
            <v>601</v>
          </cell>
          <cell r="E1009" t="str">
            <v>D</v>
          </cell>
          <cell r="F1009" t="str">
            <v xml:space="preserve"> </v>
          </cell>
          <cell r="G1009" t="str">
            <v xml:space="preserve"> </v>
          </cell>
          <cell r="H1009" t="str">
            <v>9SNF</v>
          </cell>
          <cell r="I1009" t="str">
            <v>Zhang, Lingwei</v>
          </cell>
          <cell r="J1009" t="str">
            <v>Walt Augustin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 t="str">
            <v>Augustin, W</v>
          </cell>
          <cell r="S1009">
            <v>0</v>
          </cell>
          <cell r="T1009" t="str">
            <v>Franey, Hank</v>
          </cell>
          <cell r="U1009" t="str">
            <v>Schimpff, Stephen</v>
          </cell>
          <cell r="V1009" t="str">
            <v>Ashworth, John</v>
          </cell>
          <cell r="W1009" t="str">
            <v>Inactive</v>
          </cell>
        </row>
        <row r="1010">
          <cell r="A1010" t="str">
            <v>0258334</v>
          </cell>
          <cell r="B1010" t="str">
            <v xml:space="preserve">  Bad Debt</v>
          </cell>
          <cell r="C1010">
            <v>602</v>
          </cell>
          <cell r="E1010" t="str">
            <v>D</v>
          </cell>
          <cell r="F1010" t="str">
            <v xml:space="preserve"> </v>
          </cell>
          <cell r="G1010" t="str">
            <v xml:space="preserve"> </v>
          </cell>
          <cell r="H1010" t="str">
            <v>9SNF</v>
          </cell>
          <cell r="I1010" t="str">
            <v>Zhang, Lingwei</v>
          </cell>
          <cell r="J1010" t="str">
            <v>Walt Augustin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 t="str">
            <v>Augustin, W</v>
          </cell>
          <cell r="S1010">
            <v>0</v>
          </cell>
          <cell r="T1010" t="str">
            <v>Franey, Hank</v>
          </cell>
          <cell r="U1010" t="str">
            <v>Schimpff, Stephen</v>
          </cell>
          <cell r="V1010" t="str">
            <v>Ashworth, John</v>
          </cell>
          <cell r="W1010" t="str">
            <v>Inactive</v>
          </cell>
        </row>
        <row r="1011">
          <cell r="A1011" t="str">
            <v>0278320</v>
          </cell>
          <cell r="B1011" t="str">
            <v xml:space="preserve">  Nursing Care Services</v>
          </cell>
          <cell r="C1011">
            <v>603</v>
          </cell>
          <cell r="E1011" t="str">
            <v>D</v>
          </cell>
          <cell r="F1011" t="str">
            <v xml:space="preserve"> </v>
          </cell>
          <cell r="G1011" t="str">
            <v xml:space="preserve"> </v>
          </cell>
          <cell r="H1011" t="str">
            <v>9SNF</v>
          </cell>
          <cell r="I1011" t="str">
            <v>Zhang, Lingwei</v>
          </cell>
          <cell r="J1011" t="str">
            <v>Walt Augustin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 t="str">
            <v>Augustin, W</v>
          </cell>
          <cell r="S1011">
            <v>0</v>
          </cell>
          <cell r="T1011" t="str">
            <v>Franey, Hank</v>
          </cell>
          <cell r="U1011" t="str">
            <v>Schimpff, Stephen</v>
          </cell>
          <cell r="V1011" t="str">
            <v>Ashworth, John</v>
          </cell>
          <cell r="W1011" t="str">
            <v>Inactive</v>
          </cell>
        </row>
        <row r="1012">
          <cell r="A1012" t="str">
            <v>0278322</v>
          </cell>
          <cell r="B1012" t="str">
            <v xml:space="preserve">  Other Patient Care</v>
          </cell>
          <cell r="C1012">
            <v>604</v>
          </cell>
          <cell r="E1012" t="str">
            <v>D</v>
          </cell>
          <cell r="F1012" t="str">
            <v xml:space="preserve"> </v>
          </cell>
          <cell r="G1012" t="str">
            <v xml:space="preserve"> </v>
          </cell>
          <cell r="H1012" t="str">
            <v>9SNF</v>
          </cell>
          <cell r="I1012" t="str">
            <v>Zhang, Lingwei</v>
          </cell>
          <cell r="J1012" t="str">
            <v>Walt Augustin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 t="str">
            <v>Augustin, W</v>
          </cell>
          <cell r="S1012">
            <v>0</v>
          </cell>
          <cell r="T1012" t="str">
            <v>Franey, Hank</v>
          </cell>
          <cell r="U1012" t="str">
            <v>Schimpff, Stephen</v>
          </cell>
          <cell r="V1012" t="str">
            <v>Ashworth, John</v>
          </cell>
          <cell r="W1012" t="str">
            <v>Inactive</v>
          </cell>
        </row>
        <row r="1013">
          <cell r="A1013" t="str">
            <v>0278324</v>
          </cell>
          <cell r="B1013" t="str">
            <v xml:space="preserve">  Routine Services</v>
          </cell>
          <cell r="C1013">
            <v>605</v>
          </cell>
          <cell r="E1013" t="str">
            <v>D</v>
          </cell>
          <cell r="F1013" t="str">
            <v xml:space="preserve"> </v>
          </cell>
          <cell r="G1013" t="str">
            <v xml:space="preserve"> </v>
          </cell>
          <cell r="H1013" t="str">
            <v>9SNF</v>
          </cell>
          <cell r="I1013" t="str">
            <v>Zhang, Lingwei</v>
          </cell>
          <cell r="J1013" t="str">
            <v>Walt Augustin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 t="str">
            <v>Augustin, W</v>
          </cell>
          <cell r="S1013">
            <v>0</v>
          </cell>
          <cell r="T1013" t="str">
            <v>Franey, Hank</v>
          </cell>
          <cell r="U1013" t="str">
            <v>Schimpff, Stephen</v>
          </cell>
          <cell r="V1013" t="str">
            <v>Ashworth, John</v>
          </cell>
          <cell r="W1013" t="str">
            <v>Inactive</v>
          </cell>
        </row>
        <row r="1014">
          <cell r="A1014" t="str">
            <v>0278330</v>
          </cell>
          <cell r="B1014" t="str">
            <v xml:space="preserve">  Other Ancillary Cost</v>
          </cell>
          <cell r="C1014">
            <v>606</v>
          </cell>
          <cell r="E1014" t="str">
            <v>D</v>
          </cell>
          <cell r="F1014" t="str">
            <v xml:space="preserve"> </v>
          </cell>
          <cell r="G1014" t="str">
            <v xml:space="preserve"> </v>
          </cell>
          <cell r="H1014" t="str">
            <v>9SNF</v>
          </cell>
          <cell r="I1014" t="str">
            <v>Zhang, Lingwei</v>
          </cell>
          <cell r="J1014" t="str">
            <v>Walt Augustin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 t="str">
            <v>Augustin, W</v>
          </cell>
          <cell r="S1014">
            <v>0</v>
          </cell>
          <cell r="T1014" t="str">
            <v>Franey, Hank</v>
          </cell>
          <cell r="U1014" t="str">
            <v>Schimpff, Stephen</v>
          </cell>
          <cell r="V1014" t="str">
            <v>Ashworth, John</v>
          </cell>
          <cell r="W1014" t="str">
            <v>Inactive</v>
          </cell>
        </row>
        <row r="1015">
          <cell r="A1015" t="str">
            <v>0278332</v>
          </cell>
          <cell r="B1015" t="str">
            <v xml:space="preserve">  Medical Supplies &amp; Drugs</v>
          </cell>
          <cell r="C1015">
            <v>607</v>
          </cell>
          <cell r="E1015" t="str">
            <v>D</v>
          </cell>
          <cell r="F1015" t="str">
            <v xml:space="preserve"> </v>
          </cell>
          <cell r="G1015" t="str">
            <v xml:space="preserve"> </v>
          </cell>
          <cell r="H1015" t="str">
            <v>9SNF</v>
          </cell>
          <cell r="I1015" t="str">
            <v>Zhang, Lingwei</v>
          </cell>
          <cell r="J1015" t="str">
            <v>Walt Augustin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 t="str">
            <v>Augustin, W</v>
          </cell>
          <cell r="S1015">
            <v>0</v>
          </cell>
          <cell r="T1015" t="str">
            <v>Franey, Hank</v>
          </cell>
          <cell r="U1015" t="str">
            <v>Schimpff, Stephen</v>
          </cell>
          <cell r="V1015" t="str">
            <v>Ashworth, John</v>
          </cell>
          <cell r="W1015" t="str">
            <v>Inactive</v>
          </cell>
        </row>
        <row r="1016">
          <cell r="A1016" t="str">
            <v>0288326</v>
          </cell>
          <cell r="B1016" t="str">
            <v xml:space="preserve">  Administrative Services</v>
          </cell>
          <cell r="C1016">
            <v>608</v>
          </cell>
          <cell r="E1016" t="str">
            <v>D</v>
          </cell>
          <cell r="F1016" t="str">
            <v xml:space="preserve"> </v>
          </cell>
          <cell r="G1016" t="str">
            <v xml:space="preserve"> </v>
          </cell>
          <cell r="H1016" t="str">
            <v>9SNF</v>
          </cell>
          <cell r="I1016" t="str">
            <v>Zhang, Lingwei</v>
          </cell>
          <cell r="J1016" t="str">
            <v>Walt Augustin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 t="str">
            <v>Augustin, W</v>
          </cell>
          <cell r="S1016">
            <v>0</v>
          </cell>
          <cell r="T1016" t="str">
            <v>Franey, Hank</v>
          </cell>
          <cell r="U1016" t="str">
            <v>Schimpff, Stephen</v>
          </cell>
          <cell r="V1016" t="str">
            <v>Ashworth, John</v>
          </cell>
          <cell r="W1016" t="str">
            <v>Inactive</v>
          </cell>
        </row>
        <row r="1017">
          <cell r="A1017" t="str">
            <v>0288328</v>
          </cell>
          <cell r="B1017" t="str">
            <v xml:space="preserve">  Admin/Capital Costs</v>
          </cell>
          <cell r="C1017">
            <v>609</v>
          </cell>
          <cell r="E1017" t="str">
            <v>D</v>
          </cell>
          <cell r="F1017" t="str">
            <v xml:space="preserve"> </v>
          </cell>
          <cell r="G1017" t="str">
            <v xml:space="preserve"> </v>
          </cell>
          <cell r="H1017" t="str">
            <v>9SNF</v>
          </cell>
          <cell r="I1017" t="str">
            <v>Zhang, Lingwei</v>
          </cell>
          <cell r="J1017" t="str">
            <v>Walt Augustin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 t="str">
            <v>Augustin, W</v>
          </cell>
          <cell r="S1017">
            <v>0</v>
          </cell>
          <cell r="T1017" t="str">
            <v>Franey, Hank</v>
          </cell>
          <cell r="U1017" t="str">
            <v>Schimpff, Stephen</v>
          </cell>
          <cell r="V1017" t="str">
            <v>Ashworth, John</v>
          </cell>
          <cell r="W1017" t="str">
            <v>Inactive</v>
          </cell>
        </row>
        <row r="1018">
          <cell r="A1018" t="str">
            <v>0298308</v>
          </cell>
          <cell r="B1018" t="str">
            <v xml:space="preserve">  Non-Operating Revenue</v>
          </cell>
          <cell r="C1018">
            <v>610</v>
          </cell>
          <cell r="E1018" t="str">
            <v>D</v>
          </cell>
          <cell r="F1018" t="str">
            <v xml:space="preserve"> </v>
          </cell>
          <cell r="G1018" t="str">
            <v xml:space="preserve"> </v>
          </cell>
          <cell r="H1018" t="str">
            <v>9SNF</v>
          </cell>
          <cell r="I1018" t="str">
            <v>Zhang, Lingwei</v>
          </cell>
          <cell r="J1018" t="str">
            <v>Walt Augustin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 t="str">
            <v>Augustin, W</v>
          </cell>
          <cell r="S1018">
            <v>0</v>
          </cell>
          <cell r="T1018" t="str">
            <v>Franey, Hank</v>
          </cell>
          <cell r="U1018" t="str">
            <v>Schimpff, Stephen</v>
          </cell>
          <cell r="V1018" t="str">
            <v>Ashworth, John</v>
          </cell>
          <cell r="W1018" t="str">
            <v>Inactive</v>
          </cell>
        </row>
        <row r="1019">
          <cell r="A1019" t="str">
            <v>0298336</v>
          </cell>
          <cell r="B1019" t="str">
            <v xml:space="preserve">  Insurance</v>
          </cell>
          <cell r="C1019">
            <v>611</v>
          </cell>
          <cell r="E1019" t="str">
            <v>D</v>
          </cell>
          <cell r="F1019" t="str">
            <v xml:space="preserve"> </v>
          </cell>
          <cell r="G1019" t="str">
            <v xml:space="preserve"> </v>
          </cell>
          <cell r="H1019" t="str">
            <v>9SNF</v>
          </cell>
          <cell r="I1019" t="str">
            <v>Zhang, Lingwei</v>
          </cell>
          <cell r="J1019" t="str">
            <v>Walt Augustin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 t="str">
            <v>Augustin, W</v>
          </cell>
          <cell r="S1019">
            <v>0</v>
          </cell>
          <cell r="T1019" t="str">
            <v>Franey, Hank</v>
          </cell>
          <cell r="U1019" t="str">
            <v>Schimpff, Stephen</v>
          </cell>
          <cell r="V1019" t="str">
            <v>Ashworth, John</v>
          </cell>
          <cell r="W1019" t="str">
            <v>Inactive</v>
          </cell>
        </row>
        <row r="1020">
          <cell r="A1020" t="str">
            <v>0298338</v>
          </cell>
          <cell r="B1020" t="str">
            <v xml:space="preserve">  Depreciation</v>
          </cell>
          <cell r="C1020">
            <v>612</v>
          </cell>
          <cell r="E1020" t="str">
            <v>D</v>
          </cell>
          <cell r="F1020" t="str">
            <v xml:space="preserve"> </v>
          </cell>
          <cell r="G1020" t="str">
            <v xml:space="preserve"> </v>
          </cell>
          <cell r="H1020" t="str">
            <v>9SNF</v>
          </cell>
          <cell r="I1020" t="str">
            <v>Zhang, Lingwei</v>
          </cell>
          <cell r="J1020" t="str">
            <v>Walt Augustin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 t="str">
            <v>Augustin, W</v>
          </cell>
          <cell r="S1020">
            <v>0</v>
          </cell>
          <cell r="T1020" t="str">
            <v>Franey, Hank</v>
          </cell>
          <cell r="U1020" t="str">
            <v>Schimpff, Stephen</v>
          </cell>
          <cell r="V1020" t="str">
            <v>Ashworth, John</v>
          </cell>
          <cell r="W1020" t="str">
            <v>Inactive</v>
          </cell>
        </row>
        <row r="1021">
          <cell r="A1021" t="str">
            <v>0298340</v>
          </cell>
          <cell r="B1021" t="str">
            <v xml:space="preserve">  Interest Expense</v>
          </cell>
          <cell r="C1021">
            <v>613</v>
          </cell>
          <cell r="E1021" t="str">
            <v>D</v>
          </cell>
          <cell r="F1021" t="str">
            <v xml:space="preserve"> </v>
          </cell>
          <cell r="G1021" t="str">
            <v xml:space="preserve"> </v>
          </cell>
          <cell r="H1021" t="str">
            <v>9SNF</v>
          </cell>
          <cell r="I1021" t="str">
            <v>Zhang, Lingwei</v>
          </cell>
          <cell r="J1021" t="str">
            <v>Walt Augustin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 t="str">
            <v>Augustin, W</v>
          </cell>
          <cell r="S1021">
            <v>0</v>
          </cell>
          <cell r="T1021" t="str">
            <v>Franey, Hank</v>
          </cell>
          <cell r="U1021" t="str">
            <v>Schimpff, Stephen</v>
          </cell>
          <cell r="V1021" t="str">
            <v>Ashworth, John</v>
          </cell>
          <cell r="W1021" t="str">
            <v>Inactive</v>
          </cell>
        </row>
        <row r="1022">
          <cell r="A1022" t="str">
            <v>0298342</v>
          </cell>
          <cell r="B1022" t="str">
            <v xml:space="preserve">  Fringe Benefits</v>
          </cell>
          <cell r="C1022">
            <v>614</v>
          </cell>
          <cell r="E1022" t="str">
            <v>D</v>
          </cell>
          <cell r="F1022" t="str">
            <v xml:space="preserve"> </v>
          </cell>
          <cell r="G1022" t="str">
            <v xml:space="preserve"> </v>
          </cell>
          <cell r="H1022" t="str">
            <v>9SNF</v>
          </cell>
          <cell r="I1022" t="str">
            <v>Zhang, Lingwei</v>
          </cell>
          <cell r="J1022" t="str">
            <v>Walt Augustin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 t="str">
            <v>Augustin, W</v>
          </cell>
          <cell r="S1022">
            <v>0</v>
          </cell>
          <cell r="T1022" t="str">
            <v>Franey, Hank</v>
          </cell>
          <cell r="U1022" t="str">
            <v>Schimpff, Stephen</v>
          </cell>
          <cell r="V1022" t="str">
            <v>Ashworth, John</v>
          </cell>
          <cell r="W1022" t="str">
            <v>Inactive</v>
          </cell>
        </row>
      </sheetData>
      <sheetData sheetId="2">
        <row r="136">
          <cell r="A136" t="str">
            <v>0467361</v>
          </cell>
          <cell r="B136" t="str">
            <v xml:space="preserve">  Radiation Oncology</v>
          </cell>
          <cell r="C136">
            <v>630</v>
          </cell>
          <cell r="F136" t="str">
            <v xml:space="preserve"> </v>
          </cell>
          <cell r="G136" t="str">
            <v xml:space="preserve"> </v>
          </cell>
          <cell r="H136" t="str">
            <v>4INAC</v>
          </cell>
          <cell r="I136" t="str">
            <v>Zhang, Lingwei</v>
          </cell>
          <cell r="J136" t="str">
            <v>Walt Augustin</v>
          </cell>
          <cell r="K136" t="str">
            <v>B. Rayme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 t="str">
            <v>Augustin, W</v>
          </cell>
          <cell r="S136">
            <v>0</v>
          </cell>
          <cell r="T136" t="str">
            <v>Franey, Hank</v>
          </cell>
          <cell r="U136" t="str">
            <v>Schimpff, Stephen</v>
          </cell>
          <cell r="V136" t="str">
            <v>Ashworth, John</v>
          </cell>
          <cell r="W136" t="str">
            <v>Inactive</v>
          </cell>
        </row>
        <row r="137">
          <cell r="A137" t="str">
            <v>0476457</v>
          </cell>
          <cell r="B137" t="str">
            <v xml:space="preserve">  Patient Care Services</v>
          </cell>
          <cell r="C137">
            <v>641</v>
          </cell>
          <cell r="F137" t="str">
            <v xml:space="preserve"> </v>
          </cell>
          <cell r="G137" t="str">
            <v xml:space="preserve"> </v>
          </cell>
          <cell r="H137" t="str">
            <v>4INAC</v>
          </cell>
          <cell r="I137" t="str">
            <v>Zhang, Lingwei</v>
          </cell>
          <cell r="J137" t="str">
            <v>Walt Augustin</v>
          </cell>
          <cell r="K137" t="str">
            <v>B. Rayme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>Augustin, W</v>
          </cell>
          <cell r="S137">
            <v>0</v>
          </cell>
          <cell r="T137" t="str">
            <v>Franey, Hank</v>
          </cell>
          <cell r="U137" t="str">
            <v>Schimpff, Stephen</v>
          </cell>
          <cell r="V137" t="str">
            <v>Ashworth, John</v>
          </cell>
          <cell r="W137" t="str">
            <v>Inactive</v>
          </cell>
        </row>
        <row r="138">
          <cell r="A138" t="str">
            <v>0476440</v>
          </cell>
          <cell r="B138" t="str">
            <v xml:space="preserve">  Outpatient Pharmacy</v>
          </cell>
          <cell r="C138">
            <v>631</v>
          </cell>
          <cell r="E138" t="str">
            <v>R</v>
          </cell>
          <cell r="F138" t="str">
            <v xml:space="preserve"> </v>
          </cell>
          <cell r="G138" t="str">
            <v xml:space="preserve"> </v>
          </cell>
          <cell r="H138" t="str">
            <v>4INAC</v>
          </cell>
          <cell r="I138" t="str">
            <v>Zhang, Lingwei</v>
          </cell>
          <cell r="J138" t="str">
            <v>Walt Augustin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 t="str">
            <v>Augustin, W</v>
          </cell>
          <cell r="S138">
            <v>0</v>
          </cell>
          <cell r="T138" t="str">
            <v>Franey, Hank</v>
          </cell>
          <cell r="U138" t="str">
            <v>Schimpff, Stephen</v>
          </cell>
          <cell r="V138" t="str">
            <v>Ashworth, John</v>
          </cell>
          <cell r="W138" t="str">
            <v>Inactive</v>
          </cell>
        </row>
        <row r="139">
          <cell r="A139" t="str">
            <v>0476480</v>
          </cell>
          <cell r="B139" t="str">
            <v xml:space="preserve">  Mobile Mammography</v>
          </cell>
          <cell r="C139">
            <v>649</v>
          </cell>
          <cell r="E139" t="str">
            <v>C</v>
          </cell>
          <cell r="F139" t="str">
            <v xml:space="preserve"> </v>
          </cell>
          <cell r="G139" t="str">
            <v xml:space="preserve"> </v>
          </cell>
          <cell r="H139" t="str">
            <v>4INAC</v>
          </cell>
          <cell r="I139" t="str">
            <v>Zhang, Lingwei</v>
          </cell>
          <cell r="J139" t="str">
            <v>Walt Augustin</v>
          </cell>
          <cell r="K139" t="str">
            <v>K. Franz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 t="str">
            <v>Augustin, W</v>
          </cell>
          <cell r="S139">
            <v>0</v>
          </cell>
          <cell r="T139" t="str">
            <v>Franey, Hank</v>
          </cell>
          <cell r="U139" t="str">
            <v>Schimpff, Stephen</v>
          </cell>
          <cell r="V139" t="str">
            <v>Ashworth, John</v>
          </cell>
          <cell r="W139" t="str">
            <v>Inactive</v>
          </cell>
        </row>
        <row r="140">
          <cell r="A140" t="str">
            <v>0478263</v>
          </cell>
          <cell r="B140" t="str">
            <v xml:space="preserve">  Residents</v>
          </cell>
          <cell r="C140">
            <v>651</v>
          </cell>
          <cell r="F140" t="str">
            <v xml:space="preserve"> </v>
          </cell>
          <cell r="G140" t="str">
            <v xml:space="preserve"> </v>
          </cell>
          <cell r="H140" t="str">
            <v>4INAC</v>
          </cell>
          <cell r="I140" t="str">
            <v>Naqvi, Mariam</v>
          </cell>
          <cell r="J140" t="str">
            <v>Walt Augustin</v>
          </cell>
          <cell r="L140">
            <v>0</v>
          </cell>
          <cell r="M140" t="str">
            <v>Zanti, Laura</v>
          </cell>
          <cell r="N140" t="str">
            <v>Rorison, David</v>
          </cell>
          <cell r="O140">
            <v>0</v>
          </cell>
          <cell r="P140">
            <v>0</v>
          </cell>
          <cell r="Q140">
            <v>0</v>
          </cell>
          <cell r="R140" t="str">
            <v>Augustin, W</v>
          </cell>
          <cell r="S140">
            <v>0</v>
          </cell>
          <cell r="T140" t="str">
            <v>Franey, Hank</v>
          </cell>
          <cell r="U140" t="str">
            <v>Schimpff, Stephen</v>
          </cell>
          <cell r="V140" t="str">
            <v>Ashworth, John</v>
          </cell>
          <cell r="W140" t="str">
            <v>Inactive</v>
          </cell>
        </row>
      </sheetData>
      <sheetData sheetId="3">
        <row r="208">
          <cell r="A208" t="str">
            <v>0787838</v>
          </cell>
          <cell r="B208" t="str">
            <v xml:space="preserve">  Biomedia Services</v>
          </cell>
          <cell r="C208">
            <v>762</v>
          </cell>
          <cell r="E208" t="str">
            <v>C</v>
          </cell>
          <cell r="F208" t="str">
            <v xml:space="preserve"> </v>
          </cell>
          <cell r="G208" t="str">
            <v xml:space="preserve"> </v>
          </cell>
          <cell r="H208" t="str">
            <v>7INAC</v>
          </cell>
          <cell r="I208" t="str">
            <v>Zhang, Lingwei</v>
          </cell>
          <cell r="J208" t="str">
            <v>Walt Augustin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 t="str">
            <v>Augustin, W</v>
          </cell>
          <cell r="S208">
            <v>0</v>
          </cell>
          <cell r="T208" t="str">
            <v>Franey, Hank</v>
          </cell>
          <cell r="U208" t="str">
            <v>Schimpff, Stephen</v>
          </cell>
          <cell r="V208" t="str">
            <v>Ashworth, John</v>
          </cell>
          <cell r="W208" t="str">
            <v>Inactive</v>
          </cell>
        </row>
        <row r="209">
          <cell r="A209" t="str">
            <v>0787839</v>
          </cell>
          <cell r="B209" t="str">
            <v xml:space="preserve">  Editorial/Publication</v>
          </cell>
          <cell r="C209">
            <v>763</v>
          </cell>
          <cell r="E209" t="str">
            <v>C</v>
          </cell>
          <cell r="F209" t="str">
            <v xml:space="preserve"> </v>
          </cell>
          <cell r="G209" t="str">
            <v xml:space="preserve"> </v>
          </cell>
          <cell r="H209" t="str">
            <v>7INAC</v>
          </cell>
          <cell r="I209" t="str">
            <v>Zhang, Lingwei</v>
          </cell>
          <cell r="J209" t="str">
            <v>Walt Augustin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 t="str">
            <v>Augustin, W</v>
          </cell>
          <cell r="S209">
            <v>0</v>
          </cell>
          <cell r="T209" t="str">
            <v>Franey, Hank</v>
          </cell>
          <cell r="U209" t="str">
            <v>Schimpff, Stephen</v>
          </cell>
          <cell r="V209" t="str">
            <v>Ashworth, John</v>
          </cell>
          <cell r="W209" t="str">
            <v>Inactive</v>
          </cell>
        </row>
        <row r="210">
          <cell r="A210" t="str">
            <v>0767983</v>
          </cell>
          <cell r="B210" t="str">
            <v xml:space="preserve">  Operating Room Ancillaries</v>
          </cell>
          <cell r="C210">
            <v>730</v>
          </cell>
          <cell r="H210" t="str">
            <v>7INAC</v>
          </cell>
          <cell r="I210" t="str">
            <v>Zhang, Lingwei</v>
          </cell>
          <cell r="J210" t="str">
            <v>Walt Augustin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 t="str">
            <v>Augustin, W</v>
          </cell>
          <cell r="S210">
            <v>0</v>
          </cell>
          <cell r="T210" t="str">
            <v>Franey, Hank</v>
          </cell>
          <cell r="U210" t="str">
            <v>Schimpff, Stephen</v>
          </cell>
          <cell r="V210" t="str">
            <v>Ashworth, John</v>
          </cell>
          <cell r="W210" t="str">
            <v>Inactive</v>
          </cell>
        </row>
        <row r="211">
          <cell r="A211" t="str">
            <v>0787844</v>
          </cell>
          <cell r="B211" t="str">
            <v xml:space="preserve">  Evaluation</v>
          </cell>
          <cell r="C211">
            <v>765</v>
          </cell>
          <cell r="E211" t="str">
            <v>C</v>
          </cell>
          <cell r="F211" t="str">
            <v xml:space="preserve"> </v>
          </cell>
          <cell r="G211" t="str">
            <v xml:space="preserve"> </v>
          </cell>
          <cell r="H211" t="str">
            <v>7INAC</v>
          </cell>
          <cell r="I211" t="str">
            <v>Zhang, Lingwei</v>
          </cell>
          <cell r="J211" t="str">
            <v>Walt Augustin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>Augustin, W</v>
          </cell>
          <cell r="S211">
            <v>0</v>
          </cell>
          <cell r="T211" t="str">
            <v>Franey, Hank</v>
          </cell>
          <cell r="U211" t="str">
            <v>Schimpff, Stephen</v>
          </cell>
          <cell r="V211" t="str">
            <v>Ashworth, John</v>
          </cell>
          <cell r="W211" t="str">
            <v>Inactive</v>
          </cell>
        </row>
        <row r="212">
          <cell r="A212" t="str">
            <v>0787890</v>
          </cell>
          <cell r="B212" t="str">
            <v xml:space="preserve">  Research</v>
          </cell>
          <cell r="C212">
            <v>767</v>
          </cell>
          <cell r="E212" t="str">
            <v>C</v>
          </cell>
          <cell r="F212" t="str">
            <v xml:space="preserve"> </v>
          </cell>
          <cell r="G212" t="str">
            <v xml:space="preserve"> </v>
          </cell>
          <cell r="H212" t="str">
            <v>7INAC</v>
          </cell>
          <cell r="I212" t="str">
            <v>Zhang, Lingwei</v>
          </cell>
          <cell r="J212" t="str">
            <v>Walt Augustin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>Augustin, W</v>
          </cell>
          <cell r="S212">
            <v>0</v>
          </cell>
          <cell r="T212" t="str">
            <v>Franey, Hank</v>
          </cell>
          <cell r="U212" t="str">
            <v>Schimpff, Stephen</v>
          </cell>
          <cell r="V212" t="str">
            <v>Ashworth, John</v>
          </cell>
          <cell r="W212" t="str">
            <v>Inactive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Agenda"/>
      <sheetName val="Corporate"/>
      <sheetName val="Committees"/>
      <sheetName val="Faculty org chart"/>
      <sheetName val="Staff org chart"/>
      <sheetName val="CLINIC SUMMARY JAN"/>
      <sheetName val="surgery sum Jan"/>
      <sheetName val="CHARGES"/>
      <sheetName val="COLLECTIONS"/>
      <sheetName val="Kernan+Texas Staff Meeting 3_14"/>
      <sheetName val="SALARIES FY03"/>
      <sheetName val="PSC Roster"/>
      <sheetName val="Hospital &amp; Dept Revenue"/>
      <sheetName val="days os graph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Rent &amp; Operating Expenses"/>
      <sheetName val="Loan Amortization Schedule"/>
    </sheetNames>
    <sheetDataSet>
      <sheetData sheetId="0"/>
      <sheetData sheetId="1">
        <row r="5">
          <cell r="J5">
            <v>10478.7478813202</v>
          </cell>
        </row>
        <row r="6">
          <cell r="D6">
            <v>0.05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 Elims Wrksht"/>
      <sheetName val="1105CFelims"/>
    </sheetNames>
    <sheetDataSet>
      <sheetData sheetId="0" refreshError="1">
        <row r="3">
          <cell r="A3" t="str">
            <v>CASH FLOW WORKSHEET FOR AFFILIATE ACTIVITY</v>
          </cell>
        </row>
        <row r="4">
          <cell r="A4" t="str">
            <v>FOR THE PERIOD ENDED NOVEMBER 30, 2005</v>
          </cell>
        </row>
        <row r="5">
          <cell r="A5" t="str">
            <v>(000's Omitted)</v>
          </cell>
        </row>
        <row r="7">
          <cell r="F7" t="str">
            <v>JOHNS HOPKINS</v>
          </cell>
        </row>
        <row r="8">
          <cell r="B8" t="str">
            <v>THE JOHNS HOPKINS</v>
          </cell>
          <cell r="F8" t="str">
            <v>BAYVIEW MEDICAL</v>
          </cell>
        </row>
        <row r="9">
          <cell r="B9" t="str">
            <v>HOSPITAL</v>
          </cell>
          <cell r="F9" t="str">
            <v>CENTER</v>
          </cell>
        </row>
        <row r="11">
          <cell r="B11" t="str">
            <v>Actual</v>
          </cell>
          <cell r="D11" t="str">
            <v>Budget</v>
          </cell>
          <cell r="E11" t="str">
            <v>Variance</v>
          </cell>
          <cell r="F11" t="str">
            <v>Actual</v>
          </cell>
          <cell r="H11" t="str">
            <v>Budget</v>
          </cell>
          <cell r="I11" t="str">
            <v>Variance</v>
          </cell>
        </row>
        <row r="12">
          <cell r="A12" t="str">
            <v xml:space="preserve">  OPERATING ACTIVITIES</v>
          </cell>
        </row>
        <row r="13">
          <cell r="A13" t="str">
            <v xml:space="preserve">    Losses from equity investments</v>
          </cell>
          <cell r="B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A14" t="str">
            <v xml:space="preserve">    Contributions to affiliates</v>
          </cell>
          <cell r="B14">
            <v>2246</v>
          </cell>
          <cell r="C14" t="str">
            <v>(1)</v>
          </cell>
          <cell r="D14">
            <v>5666</v>
          </cell>
          <cell r="E14">
            <v>-3420</v>
          </cell>
          <cell r="F14">
            <v>0</v>
          </cell>
          <cell r="H14">
            <v>0</v>
          </cell>
          <cell r="I14">
            <v>0</v>
          </cell>
        </row>
        <row r="15">
          <cell r="A15" t="str">
            <v xml:space="preserve">    Due to/from affiliates</v>
          </cell>
          <cell r="B15">
            <v>8344</v>
          </cell>
          <cell r="D15">
            <v>7969</v>
          </cell>
          <cell r="E15">
            <v>375</v>
          </cell>
          <cell r="F15">
            <v>1822</v>
          </cell>
          <cell r="H15">
            <v>1286</v>
          </cell>
          <cell r="I15">
            <v>536</v>
          </cell>
        </row>
        <row r="16">
          <cell r="A16" t="str">
            <v xml:space="preserve"> INVESTING ACTIVITIES</v>
          </cell>
        </row>
        <row r="17">
          <cell r="A17" t="str">
            <v xml:space="preserve">    Repayments / Advances from (to) affiliate</v>
          </cell>
          <cell r="B17">
            <v>-33603</v>
          </cell>
          <cell r="C17" t="str">
            <v>(4)</v>
          </cell>
          <cell r="D17">
            <v>-66275.416666666861</v>
          </cell>
          <cell r="E17">
            <v>32672.416666666861</v>
          </cell>
          <cell r="F17">
            <v>-4713</v>
          </cell>
          <cell r="G17" t="str">
            <v>(11)</v>
          </cell>
          <cell r="H17">
            <v>-9781</v>
          </cell>
          <cell r="I17">
            <v>5068</v>
          </cell>
        </row>
        <row r="18">
          <cell r="A18" t="str">
            <v xml:space="preserve">    Contributions to/from Affiliate</v>
          </cell>
          <cell r="B18">
            <v>0</v>
          </cell>
          <cell r="C18" t="str">
            <v>(1)</v>
          </cell>
          <cell r="D18">
            <v>0</v>
          </cell>
          <cell r="E18">
            <v>0</v>
          </cell>
          <cell r="F18">
            <v>0</v>
          </cell>
          <cell r="H18">
            <v>-134</v>
          </cell>
          <cell r="I18">
            <v>134</v>
          </cell>
        </row>
        <row r="19">
          <cell r="A19" t="str">
            <v xml:space="preserve"> FINANCING ACTIVITIES</v>
          </cell>
        </row>
        <row r="20">
          <cell r="A20" t="str">
            <v xml:space="preserve">    Repayments / Advances from (to) affiliate</v>
          </cell>
          <cell r="B20">
            <v>0</v>
          </cell>
          <cell r="C20" t="str">
            <v>(5)</v>
          </cell>
          <cell r="D20">
            <v>0</v>
          </cell>
          <cell r="E20">
            <v>0</v>
          </cell>
          <cell r="F20">
            <v>0</v>
          </cell>
          <cell r="G20" t="str">
            <v>(6)</v>
          </cell>
          <cell r="H20">
            <v>0</v>
          </cell>
          <cell r="I20">
            <v>0</v>
          </cell>
        </row>
        <row r="21">
          <cell r="A21" t="str">
            <v xml:space="preserve">    Contributions to/from Affiliate</v>
          </cell>
          <cell r="B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3">
          <cell r="A23" t="str">
            <v>Breakout by affiliate:</v>
          </cell>
        </row>
        <row r="25">
          <cell r="A25" t="str">
            <v xml:space="preserve">  OPERATING ACTIVITIES</v>
          </cell>
        </row>
        <row r="26">
          <cell r="A26" t="str">
            <v xml:space="preserve">    Contributions to affiliates</v>
          </cell>
          <cell r="C26" t="str">
            <v>(1-3) Reclassing Contributions from operating section, to investing or financing. (See explanations below.)</v>
          </cell>
        </row>
        <row r="28">
          <cell r="A28" t="str">
            <v xml:space="preserve"> INVESTING ACTIVITIES</v>
          </cell>
        </row>
        <row r="29">
          <cell r="A29" t="str">
            <v xml:space="preserve">    Repayments / Advances from (to) affiliate</v>
          </cell>
        </row>
        <row r="30">
          <cell r="A30" t="str">
            <v>(4) JHH's</v>
          </cell>
          <cell r="D30" t="str">
            <v>Per FS</v>
          </cell>
          <cell r="F30" t="str">
            <v>Diff.</v>
          </cell>
        </row>
        <row r="31">
          <cell r="A31" t="str">
            <v xml:space="preserve">       JHH's HomeCare &amp; Dome Note</v>
          </cell>
          <cell r="B31">
            <v>35</v>
          </cell>
          <cell r="E31" t="str">
            <v>1880510&amp;1394000</v>
          </cell>
        </row>
        <row r="32">
          <cell r="A32" t="str">
            <v xml:space="preserve">       JHH's </v>
          </cell>
        </row>
        <row r="33">
          <cell r="A33" t="str">
            <v xml:space="preserve">Total JHH </v>
          </cell>
          <cell r="B33">
            <v>35</v>
          </cell>
          <cell r="D33">
            <v>-33603</v>
          </cell>
          <cell r="F33">
            <v>-33638</v>
          </cell>
        </row>
        <row r="35">
          <cell r="A35" t="str">
            <v>(10) HCGH's</v>
          </cell>
        </row>
        <row r="36">
          <cell r="A36" t="str">
            <v xml:space="preserve">        Repayment from JHH (b)</v>
          </cell>
          <cell r="B36">
            <v>0</v>
          </cell>
        </row>
        <row r="37">
          <cell r="A37" t="str">
            <v xml:space="preserve">Total HCGH </v>
          </cell>
          <cell r="B37">
            <v>0</v>
          </cell>
          <cell r="D37">
            <v>-1862</v>
          </cell>
          <cell r="F37">
            <v>-1862</v>
          </cell>
        </row>
        <row r="38">
          <cell r="A38" t="str">
            <v>(7) MSC's</v>
          </cell>
        </row>
        <row r="39">
          <cell r="A39" t="str">
            <v xml:space="preserve">       MSC's Advance from JHHCg</v>
          </cell>
          <cell r="B39">
            <v>0</v>
          </cell>
          <cell r="E39" t="str">
            <v>1370046</v>
          </cell>
        </row>
        <row r="40">
          <cell r="A40" t="str">
            <v xml:space="preserve">       MSC's Advance from JHH (a)</v>
          </cell>
          <cell r="B40">
            <v>0</v>
          </cell>
          <cell r="E40" t="str">
            <v>1661000</v>
          </cell>
        </row>
        <row r="41">
          <cell r="A41" t="str">
            <v xml:space="preserve">Total MSC </v>
          </cell>
          <cell r="B41">
            <v>0</v>
          </cell>
          <cell r="D41">
            <v>-538</v>
          </cell>
          <cell r="F41">
            <v>-538</v>
          </cell>
        </row>
        <row r="43">
          <cell r="A43" t="str">
            <v>(11) BMC's</v>
          </cell>
        </row>
        <row r="44">
          <cell r="A44" t="str">
            <v xml:space="preserve">        BMC's activity w/ MSC</v>
          </cell>
          <cell r="B44">
            <v>0</v>
          </cell>
          <cell r="E44" t="str">
            <v>1880503</v>
          </cell>
        </row>
        <row r="45">
          <cell r="A45" t="str">
            <v xml:space="preserve">        BMC's activity w/ JHH (d)</v>
          </cell>
          <cell r="B45">
            <v>0</v>
          </cell>
          <cell r="E45" t="str">
            <v>1370001</v>
          </cell>
        </row>
        <row r="46">
          <cell r="A46" t="str">
            <v>Total BMC</v>
          </cell>
          <cell r="B46">
            <v>0</v>
          </cell>
          <cell r="D46">
            <v>-4713</v>
          </cell>
          <cell r="F46">
            <v>-4713</v>
          </cell>
        </row>
        <row r="48">
          <cell r="A48" t="str">
            <v>(12) JHHS's (Level 1)</v>
          </cell>
        </row>
        <row r="49">
          <cell r="A49" t="str">
            <v xml:space="preserve">       JHHC due to/from activity</v>
          </cell>
          <cell r="B49" t="e">
            <v>#N/A</v>
          </cell>
          <cell r="E49" t="str">
            <v>1370082 (Not eliminated until Medicine Level)</v>
          </cell>
        </row>
        <row r="50">
          <cell r="A50" t="str">
            <v xml:space="preserve">       MSC due to/from activity (e)</v>
          </cell>
          <cell r="B50" t="e">
            <v>#N/A</v>
          </cell>
          <cell r="E50" t="str">
            <v>1370003,1373003</v>
          </cell>
        </row>
        <row r="51">
          <cell r="A51" t="str">
            <v>Total JHHS</v>
          </cell>
          <cell r="B51" t="e">
            <v>#N/A</v>
          </cell>
          <cell r="D51">
            <v>-3610</v>
          </cell>
          <cell r="F51" t="e">
            <v>#N/A</v>
          </cell>
        </row>
        <row r="53">
          <cell r="A53" t="str">
            <v>Total Advances/Rpymts in Investing Section</v>
          </cell>
          <cell r="D53">
            <v>-44326</v>
          </cell>
          <cell r="E53" t="str">
            <v>(Before Eliminations)</v>
          </cell>
        </row>
        <row r="55">
          <cell r="A55" t="str">
            <v xml:space="preserve">    Contributions to affiliates</v>
          </cell>
        </row>
        <row r="56">
          <cell r="A56" t="str">
            <v>(1) JHH's Contributions</v>
          </cell>
        </row>
        <row r="57">
          <cell r="A57" t="str">
            <v xml:space="preserve">       JHH's fund bal xfer's to JHHS (c )</v>
          </cell>
          <cell r="B57" t="e">
            <v>#N/A</v>
          </cell>
        </row>
      </sheetData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ed Information"/>
      <sheetName val="BBV"/>
      <sheetName val="CCI"/>
      <sheetName val="CCV"/>
      <sheetName val="GSV"/>
      <sheetName val="HFV"/>
      <sheetName val="OCV"/>
      <sheetName val="RWV"/>
      <sheetName val="SBV"/>
      <sheetName val="Statistics"/>
      <sheetName val="Management Officers"/>
      <sheetName val="Org Chart"/>
      <sheetName val="Debt Interest etc"/>
      <sheetName val="Fixed Assets"/>
      <sheetName val="Depreciation"/>
      <sheetName val="Prop Non Prop Ins"/>
      <sheetName val="Resident Trust Fund"/>
      <sheetName val="Real Estate Tax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000-final"/>
      <sheetName val="FY2001v1"/>
      <sheetName val="CAS BUD V F&amp;A 89-00"/>
      <sheetName val="CASfy00_01 comp NB"/>
      <sheetName val="Comparisons"/>
      <sheetName val="F&amp;A"/>
      <sheetName val="CAS BUD V F&amp;A 89-99 DATA &amp; CHRT"/>
      <sheetName val="FY2000.comp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FY89</v>
          </cell>
          <cell r="C4" t="str">
            <v>FY90</v>
          </cell>
          <cell r="D4" t="str">
            <v>FY91</v>
          </cell>
          <cell r="E4" t="str">
            <v>FY92</v>
          </cell>
          <cell r="F4" t="str">
            <v>FY93</v>
          </cell>
          <cell r="G4" t="str">
            <v>FY94</v>
          </cell>
          <cell r="H4" t="str">
            <v>FY95</v>
          </cell>
          <cell r="I4" t="str">
            <v>FY96</v>
          </cell>
          <cell r="J4" t="str">
            <v>FY97</v>
          </cell>
          <cell r="K4" t="str">
            <v>FY98</v>
          </cell>
          <cell r="L4" t="str">
            <v xml:space="preserve">FY99 </v>
          </cell>
        </row>
        <row r="5">
          <cell r="A5" t="str">
            <v>CAS Budget</v>
          </cell>
          <cell r="B5">
            <v>210</v>
          </cell>
          <cell r="C5">
            <v>210.36</v>
          </cell>
          <cell r="D5">
            <v>210</v>
          </cell>
          <cell r="E5">
            <v>210</v>
          </cell>
          <cell r="F5">
            <v>187</v>
          </cell>
          <cell r="G5">
            <v>187</v>
          </cell>
          <cell r="H5">
            <v>224.70099999999999</v>
          </cell>
          <cell r="I5">
            <v>247</v>
          </cell>
          <cell r="J5">
            <v>275.59100000000001</v>
          </cell>
          <cell r="K5">
            <v>323</v>
          </cell>
          <cell r="L5">
            <v>301</v>
          </cell>
        </row>
        <row r="6">
          <cell r="A6" t="str">
            <v>F &amp; A</v>
          </cell>
          <cell r="B6">
            <v>943</v>
          </cell>
          <cell r="C6">
            <v>1235</v>
          </cell>
          <cell r="D6">
            <v>1472</v>
          </cell>
          <cell r="E6">
            <v>1686</v>
          </cell>
          <cell r="F6">
            <v>2251</v>
          </cell>
          <cell r="G6">
            <v>1997.018</v>
          </cell>
          <cell r="H6">
            <v>3180.8429999999998</v>
          </cell>
          <cell r="I6">
            <v>3330.7069999999999</v>
          </cell>
          <cell r="J6">
            <v>3586</v>
          </cell>
          <cell r="K6">
            <v>3238</v>
          </cell>
          <cell r="L6">
            <v>4262</v>
          </cell>
        </row>
      </sheetData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1"/>
      <sheetName val="v2"/>
      <sheetName val="FY98 Jan 98 EBF DD March 20"/>
      <sheetName val="FY98 Jan 98 EBF"/>
      <sheetName val="CAS BUD V F&amp;A 89-99 DATA &amp; CHR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>
        <row r="2">
          <cell r="C2" t="str">
            <v>Top Level Analysis  of FY98 Actuals vs FY98 Projection per 01/31/98 EBF</v>
          </cell>
        </row>
        <row r="3">
          <cell r="B3" t="str">
            <v>NOTE</v>
          </cell>
          <cell r="C3" t="str">
            <v>Figures are based on straight line projections based on 7 months actual activity; 5 months projection</v>
          </cell>
        </row>
        <row r="5">
          <cell r="E5" t="str">
            <v>FY98</v>
          </cell>
          <cell r="F5" t="str">
            <v>FY98</v>
          </cell>
          <cell r="G5" t="str">
            <v>FY98</v>
          </cell>
        </row>
        <row r="6">
          <cell r="A6">
            <v>34334</v>
          </cell>
          <cell r="B6">
            <v>34334</v>
          </cell>
          <cell r="C6">
            <v>34334</v>
          </cell>
          <cell r="E6" t="str">
            <v>Total</v>
          </cell>
          <cell r="F6" t="str">
            <v>MTDC</v>
          </cell>
          <cell r="G6" t="str">
            <v>F &amp; A</v>
          </cell>
          <cell r="H6" t="str">
            <v>Total</v>
          </cell>
          <cell r="I6" t="str">
            <v>MTDC</v>
          </cell>
          <cell r="J6" t="str">
            <v>F&amp;A</v>
          </cell>
        </row>
        <row r="7">
          <cell r="A7" t="str">
            <v xml:space="preserve">Total </v>
          </cell>
          <cell r="B7" t="str">
            <v>MTDC</v>
          </cell>
          <cell r="C7" t="str">
            <v>F&amp;A</v>
          </cell>
          <cell r="E7" t="str">
            <v>Estimated</v>
          </cell>
          <cell r="F7" t="str">
            <v>Estimated</v>
          </cell>
          <cell r="G7" t="str">
            <v>Estimated</v>
          </cell>
          <cell r="H7" t="str">
            <v>Spending</v>
          </cell>
          <cell r="I7" t="str">
            <v>Spending</v>
          </cell>
          <cell r="J7" t="str">
            <v>Spending</v>
          </cell>
        </row>
        <row r="8">
          <cell r="A8" t="str">
            <v>Spending</v>
          </cell>
          <cell r="B8" t="str">
            <v>Base</v>
          </cell>
          <cell r="C8" t="str">
            <v>Costs</v>
          </cell>
          <cell r="E8" t="str">
            <v xml:space="preserve"> Spending</v>
          </cell>
          <cell r="F8" t="str">
            <v xml:space="preserve"> Spending</v>
          </cell>
          <cell r="G8" t="str">
            <v xml:space="preserve"> Spending</v>
          </cell>
          <cell r="H8" t="str">
            <v>Variance</v>
          </cell>
          <cell r="I8" t="str">
            <v>Variance</v>
          </cell>
          <cell r="J8" t="str">
            <v>Variance</v>
          </cell>
          <cell r="K8" t="str">
            <v>Notes</v>
          </cell>
        </row>
        <row r="9">
          <cell r="A9">
            <v>476248</v>
          </cell>
          <cell r="B9">
            <v>192485</v>
          </cell>
          <cell r="C9">
            <v>124153</v>
          </cell>
          <cell r="D9" t="str">
            <v>ACS</v>
          </cell>
          <cell r="E9">
            <v>816425.14285714284</v>
          </cell>
          <cell r="F9">
            <v>329974.28571428568</v>
          </cell>
          <cell r="G9">
            <v>212833.71428571429</v>
          </cell>
          <cell r="H9">
            <v>340177.14285714284</v>
          </cell>
          <cell r="I9">
            <v>137489.28571428568</v>
          </cell>
          <cell r="J9">
            <v>88680.71428571429</v>
          </cell>
        </row>
        <row r="10">
          <cell r="A10">
            <v>134392</v>
          </cell>
          <cell r="B10">
            <v>81696</v>
          </cell>
          <cell r="C10">
            <v>52695</v>
          </cell>
          <cell r="D10" t="str">
            <v>FOS</v>
          </cell>
          <cell r="E10">
            <v>230386.28571428571</v>
          </cell>
          <cell r="F10">
            <v>140050.28571428571</v>
          </cell>
          <cell r="G10">
            <v>90334.28571428571</v>
          </cell>
          <cell r="H10">
            <v>95994.28571428571</v>
          </cell>
          <cell r="I10">
            <v>58354.28571428571</v>
          </cell>
          <cell r="J10">
            <v>37639.28571428571</v>
          </cell>
        </row>
        <row r="11">
          <cell r="A11">
            <v>219737</v>
          </cell>
          <cell r="B11">
            <v>129743</v>
          </cell>
          <cell r="C11">
            <v>83684</v>
          </cell>
          <cell r="D11" t="str">
            <v>HUT</v>
          </cell>
          <cell r="E11">
            <v>376692</v>
          </cell>
          <cell r="F11">
            <v>222416.57142857142</v>
          </cell>
          <cell r="G11">
            <v>143458.28571428571</v>
          </cell>
          <cell r="H11">
            <v>156955</v>
          </cell>
          <cell r="I11">
            <v>92673.57142857142</v>
          </cell>
          <cell r="J11">
            <v>59774.28571428571</v>
          </cell>
        </row>
        <row r="12">
          <cell r="A12">
            <v>1889234</v>
          </cell>
          <cell r="B12">
            <v>1116144</v>
          </cell>
          <cell r="C12">
            <v>613383</v>
          </cell>
          <cell r="D12" t="str">
            <v>D31 (other)</v>
          </cell>
          <cell r="E12">
            <v>3238686.8571428573</v>
          </cell>
          <cell r="F12">
            <v>1913389.7142857143</v>
          </cell>
          <cell r="G12">
            <v>1051513.7142857143</v>
          </cell>
          <cell r="H12">
            <v>1349452.8571428573</v>
          </cell>
          <cell r="I12">
            <v>797245.71428571432</v>
          </cell>
          <cell r="J12">
            <v>438130.71428571432</v>
          </cell>
        </row>
        <row r="13">
          <cell r="A13">
            <v>542499</v>
          </cell>
          <cell r="B13">
            <v>319727</v>
          </cell>
          <cell r="C13">
            <v>163076</v>
          </cell>
          <cell r="D13" t="str">
            <v>D32</v>
          </cell>
          <cell r="E13">
            <v>929998.28571428568</v>
          </cell>
          <cell r="F13">
            <v>548103.42857142864</v>
          </cell>
          <cell r="G13">
            <v>279558.85714285716</v>
          </cell>
          <cell r="H13">
            <v>387499.28571428568</v>
          </cell>
          <cell r="I13">
            <v>228376.42857142864</v>
          </cell>
          <cell r="J13">
            <v>116482.85714285716</v>
          </cell>
        </row>
        <row r="14">
          <cell r="A14">
            <v>3262110</v>
          </cell>
          <cell r="B14">
            <v>1839795</v>
          </cell>
          <cell r="C14">
            <v>1036991</v>
          </cell>
          <cell r="E14">
            <v>5592188.5714285709</v>
          </cell>
          <cell r="F14">
            <v>3153934.2857142859</v>
          </cell>
          <cell r="G14">
            <v>1777698.8571428573</v>
          </cell>
          <cell r="H14">
            <v>2330078.5714285718</v>
          </cell>
          <cell r="I14">
            <v>1314139.2857142859</v>
          </cell>
          <cell r="J14">
            <v>740707.85714285716</v>
          </cell>
        </row>
        <row r="16">
          <cell r="A16">
            <v>13288600</v>
          </cell>
          <cell r="B16">
            <v>1447628</v>
          </cell>
          <cell r="C16">
            <v>924725</v>
          </cell>
          <cell r="D16" t="str">
            <v>FUSE</v>
          </cell>
          <cell r="E16">
            <v>22780457.142857142</v>
          </cell>
          <cell r="F16">
            <v>2481648</v>
          </cell>
          <cell r="G16">
            <v>1585242.857142857</v>
          </cell>
          <cell r="H16">
            <v>9491857.1428571418</v>
          </cell>
          <cell r="I16">
            <v>1034020</v>
          </cell>
          <cell r="J16">
            <v>660517.85714285704</v>
          </cell>
        </row>
        <row r="17">
          <cell r="A17">
            <v>16550710</v>
          </cell>
          <cell r="B17">
            <v>3287423</v>
          </cell>
          <cell r="C17">
            <v>1961716</v>
          </cell>
          <cell r="D17" t="str">
            <v>CAS</v>
          </cell>
          <cell r="E17">
            <v>28372645.714285713</v>
          </cell>
          <cell r="F17">
            <v>5635582.2857142854</v>
          </cell>
          <cell r="G17">
            <v>3362941.7142857146</v>
          </cell>
          <cell r="H17">
            <v>11821935.714285713</v>
          </cell>
          <cell r="I17">
            <v>2348159.2857142859</v>
          </cell>
          <cell r="J17">
            <v>1401225.7142857141</v>
          </cell>
        </row>
        <row r="19">
          <cell r="A19">
            <v>311509</v>
          </cell>
          <cell r="B19">
            <v>215812</v>
          </cell>
          <cell r="C19">
            <v>47240</v>
          </cell>
          <cell r="D19" t="str">
            <v>D33</v>
          </cell>
          <cell r="E19">
            <v>534015.42857142864</v>
          </cell>
          <cell r="F19">
            <v>369963.42857142858</v>
          </cell>
          <cell r="G19">
            <v>80982.857142857145</v>
          </cell>
          <cell r="H19">
            <v>222506.42857142864</v>
          </cell>
          <cell r="I19">
            <v>154151.42857142858</v>
          </cell>
          <cell r="J19">
            <v>33742.857142857145</v>
          </cell>
        </row>
        <row r="21">
          <cell r="A21">
            <v>446340</v>
          </cell>
          <cell r="B21">
            <v>214963</v>
          </cell>
          <cell r="C21">
            <v>94115</v>
          </cell>
          <cell r="D21" t="str">
            <v>D34</v>
          </cell>
          <cell r="E21">
            <v>765154.28571428568</v>
          </cell>
          <cell r="F21">
            <v>368508</v>
          </cell>
          <cell r="G21">
            <v>161340</v>
          </cell>
          <cell r="H21">
            <v>318814.28571428568</v>
          </cell>
          <cell r="I21">
            <v>153545</v>
          </cell>
          <cell r="J21">
            <v>67225</v>
          </cell>
        </row>
        <row r="23">
          <cell r="A23">
            <v>105142</v>
          </cell>
          <cell r="B23">
            <v>65221</v>
          </cell>
          <cell r="C23">
            <v>39923</v>
          </cell>
          <cell r="D23" t="str">
            <v>D35</v>
          </cell>
          <cell r="E23">
            <v>180243.42857142858</v>
          </cell>
          <cell r="F23">
            <v>111807.42857142857</v>
          </cell>
          <cell r="G23">
            <v>68439.42857142858</v>
          </cell>
          <cell r="H23">
            <v>75101.42857142858</v>
          </cell>
          <cell r="I23">
            <v>46586.428571428565</v>
          </cell>
          <cell r="J23">
            <v>28516.42857142858</v>
          </cell>
        </row>
        <row r="25">
          <cell r="A25">
            <v>119370</v>
          </cell>
          <cell r="B25">
            <v>72577</v>
          </cell>
          <cell r="C25">
            <v>46793</v>
          </cell>
          <cell r="D25" t="str">
            <v>D36</v>
          </cell>
          <cell r="E25">
            <v>204634.28571428571</v>
          </cell>
          <cell r="F25">
            <v>124417.71428571429</v>
          </cell>
          <cell r="G25">
            <v>80216.57142857142</v>
          </cell>
          <cell r="H25">
            <v>85264.28571428571</v>
          </cell>
          <cell r="I25">
            <v>51840.71428571429</v>
          </cell>
          <cell r="J25">
            <v>33423.57142857142</v>
          </cell>
        </row>
        <row r="28">
          <cell r="A28">
            <v>17533071</v>
          </cell>
          <cell r="B28">
            <v>3855996</v>
          </cell>
          <cell r="C28">
            <v>2189787</v>
          </cell>
          <cell r="D28" t="str">
            <v>Total</v>
          </cell>
          <cell r="E28">
            <v>30056693.142857146</v>
          </cell>
          <cell r="F28">
            <v>6610278.8571428563</v>
          </cell>
          <cell r="G28">
            <v>3753920.5714285718</v>
          </cell>
          <cell r="H28">
            <v>12523622.142857142</v>
          </cell>
          <cell r="I28">
            <v>2754282.8571428573</v>
          </cell>
          <cell r="J28">
            <v>1564133.5714285711</v>
          </cell>
        </row>
        <row r="30">
          <cell r="A30">
            <v>17533071</v>
          </cell>
          <cell r="B30">
            <v>3855996</v>
          </cell>
          <cell r="C30">
            <v>2189787</v>
          </cell>
          <cell r="D30" t="str">
            <v>Proof</v>
          </cell>
          <cell r="E30">
            <v>30056693.142857146</v>
          </cell>
          <cell r="F30">
            <v>6610278.8571428563</v>
          </cell>
          <cell r="G30">
            <v>3753920.5714285718</v>
          </cell>
          <cell r="H30">
            <v>12523622.142857146</v>
          </cell>
          <cell r="I30">
            <v>2754282.8571428563</v>
          </cell>
          <cell r="J30">
            <v>1564133.5714285718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im Detail"/>
      <sheetName val="LEVEL 1 &amp; 2"/>
      <sheetName val="MEDICINE"/>
      <sheetName val="Level1-Summary"/>
      <sheetName val="Level2-Summary"/>
      <sheetName val="Medicine-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Input TB"/>
      <sheetName val="Master Table"/>
      <sheetName val="E_XI"/>
      <sheetName val="S1"/>
      <sheetName val="RE"/>
      <sheetName val="RER"/>
      <sheetName val="RE Input"/>
      <sheetName val="Expense TB"/>
      <sheetName val="Volume"/>
      <sheetName val="Revenue"/>
      <sheetName val="Statistic (Js) Input"/>
      <sheetName val="P1 Input"/>
      <sheetName val="ACS Input"/>
      <sheetName val="ACS"/>
      <sheetName val="DP1 Input"/>
      <sheetName val="E,F,UR Alloc"/>
      <sheetName val="EC"/>
      <sheetName val="S4"/>
      <sheetName val="E_I"/>
      <sheetName val="PDA"/>
      <sheetName val="PDA Input"/>
      <sheetName val="S3"/>
      <sheetName val="PY RO"/>
      <sheetName val="URS Input"/>
      <sheetName val="H1_H4 Input"/>
      <sheetName val="H2 Input"/>
      <sheetName val="Equip Fac Allow_Hist Lease Pur"/>
      <sheetName val="G_GR Input"/>
      <sheetName val="GR"/>
      <sheetName val="AHA Input"/>
      <sheetName val="TRE Input"/>
      <sheetName val="SB Input"/>
      <sheetName val="RAT Sched"/>
      <sheetName val="AMS Sched"/>
      <sheetName val="Trauma Standby"/>
      <sheetName val="Trauma Dept"/>
      <sheetName val="P3 Input"/>
      <sheetName val="OFC Input"/>
      <sheetName val="P4 Input"/>
      <sheetName val="Don Service Exp"/>
      <sheetName val="P2 Input"/>
      <sheetName val="XX"/>
      <sheetName val="V1"/>
      <sheetName val="V2"/>
      <sheetName val="V3"/>
      <sheetName val="V5"/>
      <sheetName val="DP"/>
      <sheetName val="UA"/>
      <sheetName val="P1"/>
      <sheetName val="P2"/>
      <sheetName val="P3"/>
      <sheetName val="P4"/>
      <sheetName val="P5"/>
      <sheetName val="CDs"/>
      <sheetName val="Es"/>
      <sheetName val="Fs"/>
      <sheetName val="OA"/>
      <sheetName val="AHA"/>
      <sheetName val="Js"/>
      <sheetName val="H1"/>
      <sheetName val="H2"/>
      <sheetName val="H3"/>
      <sheetName val="H4"/>
      <sheetName val="UR"/>
      <sheetName val="URS"/>
      <sheetName val="TRE"/>
      <sheetName val="RAT"/>
      <sheetName val="AMS"/>
      <sheetName val="SB"/>
      <sheetName val="SBC"/>
      <sheetName val="MTC"/>
      <sheetName val="S2"/>
      <sheetName val="S8"/>
      <sheetName val="E_II"/>
      <sheetName val="E_III"/>
      <sheetName val="E_IV"/>
      <sheetName val="E_V"/>
      <sheetName val="E_VI"/>
      <sheetName val="E_VII"/>
      <sheetName val="E_VIII"/>
      <sheetName val="E_IX"/>
      <sheetName val="E_X"/>
      <sheetName val="Ms"/>
      <sheetName val="PY_M"/>
      <sheetName val="Input M"/>
      <sheetName val="M Comp1"/>
      <sheetName val="M Comp2"/>
      <sheetName val="TB Comp"/>
      <sheetName val="Hospital Phys Cost"/>
      <sheetName val="Med Ed Cost"/>
      <sheetName val="RR"/>
      <sheetName val="Instructions"/>
      <sheetName val="Rct"/>
      <sheetName val="Cvr"/>
      <sheetName val="Sig"/>
      <sheetName val="Sch"/>
      <sheetName val="cdefhpv"/>
      <sheetName val="rev5pda"/>
      <sheetName val="Print"/>
    </sheetNames>
    <sheetDataSet>
      <sheetData sheetId="0">
        <row r="17">
          <cell r="B1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Input M"/>
      <sheetName val="Input TB"/>
      <sheetName val="Master Table"/>
      <sheetName val="Expense TB"/>
      <sheetName val="Revenue"/>
      <sheetName val="Volume"/>
      <sheetName val="Statistic (Js) Input"/>
      <sheetName val="RE Input"/>
      <sheetName val="P1 Input"/>
      <sheetName val="P3 Input"/>
      <sheetName val="P4 Input"/>
      <sheetName val="Don Service Exp"/>
      <sheetName val="ACS Input"/>
      <sheetName val="DP1 Input"/>
      <sheetName val="P2 Input"/>
      <sheetName val="E,F,UR Alloc"/>
      <sheetName val="PDA Input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DP"/>
      <sheetName val="UA"/>
      <sheetName val="P1"/>
      <sheetName val="P2"/>
      <sheetName val="P3"/>
      <sheetName val="P4"/>
      <sheetName val="P5"/>
      <sheetName val="CDs"/>
      <sheetName val="Es"/>
      <sheetName val="Fs"/>
      <sheetName val="OA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8"/>
      <sheetName val="S5"/>
      <sheetName val="S6"/>
      <sheetName val="E_I"/>
      <sheetName val="E_II"/>
      <sheetName val="E_III"/>
      <sheetName val="E_IV"/>
      <sheetName val="E_V"/>
      <sheetName val="E_VI"/>
      <sheetName val="E_VII"/>
      <sheetName val="E_VIII"/>
      <sheetName val="E_IX"/>
      <sheetName val="E_X"/>
      <sheetName val="M Comp1"/>
      <sheetName val="M Comp2"/>
      <sheetName val="TB Comp"/>
      <sheetName val="RR"/>
      <sheetName val="PY_M"/>
      <sheetName val="EC"/>
      <sheetName val="Instructions"/>
      <sheetName val="Rct"/>
      <sheetName val="Cvr"/>
      <sheetName val="Sig"/>
      <sheetName val="Sch"/>
      <sheetName val="cdefhpv"/>
      <sheetName val="rev5pda"/>
      <sheetName val="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014 Summary_EBCA"/>
      <sheetName val="Community Assist GL"/>
      <sheetName val="SPONSORSHIPS"/>
      <sheetName val="HELA"/>
      <sheetName val="Carolyn's Pgms"/>
      <sheetName val="SAP Summary"/>
      <sheetName val="SAP Detail"/>
      <sheetName val="SAP Budget"/>
      <sheetName val="Absence &amp; Attendance Detail"/>
      <sheetName val="FY2014 Budget Load"/>
      <sheetName val="FY2013 Schedule A "/>
      <sheetName val="Employ Maste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C4" t="str">
            <v>453013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-1575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C5" t="str">
            <v>453015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-900</v>
          </cell>
          <cell r="O5">
            <v>0</v>
          </cell>
          <cell r="P5">
            <v>0</v>
          </cell>
        </row>
        <row r="6">
          <cell r="C6" t="str">
            <v>610001</v>
          </cell>
          <cell r="E6">
            <v>12079.35</v>
          </cell>
          <cell r="F6">
            <v>12076.67</v>
          </cell>
          <cell r="G6">
            <v>17385.61</v>
          </cell>
          <cell r="H6">
            <v>17990.82</v>
          </cell>
          <cell r="I6">
            <v>15019.84</v>
          </cell>
          <cell r="J6">
            <v>12553.64</v>
          </cell>
          <cell r="K6">
            <v>12874.39</v>
          </cell>
          <cell r="L6">
            <v>15071.73</v>
          </cell>
          <cell r="M6">
            <v>15296.03</v>
          </cell>
          <cell r="N6">
            <v>11871.28</v>
          </cell>
          <cell r="O6">
            <v>16264.81</v>
          </cell>
          <cell r="P6">
            <v>12876.6</v>
          </cell>
        </row>
        <row r="7">
          <cell r="C7" t="str">
            <v>610019</v>
          </cell>
          <cell r="E7">
            <v>3527.32</v>
          </cell>
          <cell r="F7">
            <v>2063.6</v>
          </cell>
          <cell r="G7">
            <v>1444.1</v>
          </cell>
          <cell r="H7">
            <v>1063.52</v>
          </cell>
          <cell r="I7">
            <v>704.54</v>
          </cell>
          <cell r="J7">
            <v>1530.46</v>
          </cell>
          <cell r="K7">
            <v>1347.68</v>
          </cell>
          <cell r="L7">
            <v>-35.78</v>
          </cell>
          <cell r="M7">
            <v>889.51</v>
          </cell>
          <cell r="N7">
            <v>3792.16</v>
          </cell>
          <cell r="O7">
            <v>-320.70999999999998</v>
          </cell>
          <cell r="P7">
            <v>1649.75</v>
          </cell>
        </row>
        <row r="8">
          <cell r="C8" t="str">
            <v>610020</v>
          </cell>
          <cell r="E8">
            <v>58.42</v>
          </cell>
          <cell r="F8">
            <v>279.39999999999998</v>
          </cell>
          <cell r="G8">
            <v>76.2</v>
          </cell>
          <cell r="H8">
            <v>280.81</v>
          </cell>
          <cell r="I8">
            <v>0</v>
          </cell>
          <cell r="J8">
            <v>482.88</v>
          </cell>
          <cell r="K8">
            <v>344.91</v>
          </cell>
          <cell r="L8">
            <v>-103.47</v>
          </cell>
          <cell r="M8">
            <v>0</v>
          </cell>
          <cell r="N8">
            <v>0</v>
          </cell>
          <cell r="O8">
            <v>241.44</v>
          </cell>
          <cell r="P8">
            <v>406.11</v>
          </cell>
        </row>
        <row r="9">
          <cell r="C9" t="str">
            <v>610021</v>
          </cell>
          <cell r="E9">
            <v>876.16</v>
          </cell>
          <cell r="F9">
            <v>0</v>
          </cell>
          <cell r="G9">
            <v>873.2</v>
          </cell>
          <cell r="H9">
            <v>0</v>
          </cell>
          <cell r="I9">
            <v>0</v>
          </cell>
          <cell r="J9">
            <v>1618.56</v>
          </cell>
          <cell r="K9">
            <v>1618.54</v>
          </cell>
          <cell r="L9">
            <v>-313.26</v>
          </cell>
          <cell r="M9">
            <v>0</v>
          </cell>
          <cell r="N9">
            <v>0</v>
          </cell>
          <cell r="O9">
            <v>0</v>
          </cell>
          <cell r="P9">
            <v>730.96</v>
          </cell>
        </row>
        <row r="10">
          <cell r="C10" t="str">
            <v>610022</v>
          </cell>
          <cell r="E10">
            <v>253.11</v>
          </cell>
          <cell r="F10">
            <v>140.61000000000001</v>
          </cell>
          <cell r="G10">
            <v>992.62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612004</v>
          </cell>
          <cell r="E11">
            <v>816.15</v>
          </cell>
          <cell r="F11">
            <v>1314.9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71.25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498.75</v>
          </cell>
        </row>
        <row r="12">
          <cell r="C12" t="str">
            <v>620002</v>
          </cell>
          <cell r="E12">
            <v>65.290000000000006</v>
          </cell>
          <cell r="F12">
            <v>105.2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5.7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39.9</v>
          </cell>
        </row>
        <row r="13">
          <cell r="C13" t="str">
            <v>620011</v>
          </cell>
          <cell r="E13">
            <v>5374.22</v>
          </cell>
          <cell r="F13">
            <v>4659.2700000000004</v>
          </cell>
          <cell r="G13">
            <v>6646.95</v>
          </cell>
          <cell r="H13">
            <v>6187.25</v>
          </cell>
          <cell r="I13">
            <v>5031.8</v>
          </cell>
          <cell r="J13">
            <v>5179.38</v>
          </cell>
          <cell r="K13">
            <v>5179.3900000000003</v>
          </cell>
          <cell r="L13">
            <v>4678.1499999999996</v>
          </cell>
          <cell r="M13">
            <v>5179.37</v>
          </cell>
          <cell r="N13">
            <v>5012.3100000000004</v>
          </cell>
          <cell r="O13">
            <v>5179.38</v>
          </cell>
          <cell r="P13">
            <v>5012.3</v>
          </cell>
        </row>
        <row r="14">
          <cell r="C14" t="str">
            <v>631003</v>
          </cell>
          <cell r="E14">
            <v>0</v>
          </cell>
          <cell r="F14">
            <v>56.58</v>
          </cell>
          <cell r="G14">
            <v>-56.58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C15" t="str">
            <v>633032</v>
          </cell>
          <cell r="E15">
            <v>7111.34</v>
          </cell>
          <cell r="F15">
            <v>676.74</v>
          </cell>
          <cell r="G15">
            <v>57.94</v>
          </cell>
          <cell r="H15">
            <v>180</v>
          </cell>
          <cell r="I15">
            <v>0</v>
          </cell>
          <cell r="J15">
            <v>136.35</v>
          </cell>
          <cell r="K15">
            <v>124</v>
          </cell>
          <cell r="L15">
            <v>-42.3</v>
          </cell>
          <cell r="M15">
            <v>-0.61</v>
          </cell>
          <cell r="N15">
            <v>177.08</v>
          </cell>
          <cell r="O15">
            <v>128</v>
          </cell>
          <cell r="P15">
            <v>208.94</v>
          </cell>
        </row>
        <row r="16">
          <cell r="C16" t="str">
            <v>633037</v>
          </cell>
          <cell r="E16">
            <v>0</v>
          </cell>
          <cell r="F16">
            <v>0</v>
          </cell>
          <cell r="G16">
            <v>295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-295</v>
          </cell>
          <cell r="P16">
            <v>0</v>
          </cell>
        </row>
        <row r="17">
          <cell r="C17" t="str">
            <v>637001</v>
          </cell>
          <cell r="E17">
            <v>0</v>
          </cell>
          <cell r="F17">
            <v>97.27</v>
          </cell>
          <cell r="G17">
            <v>0</v>
          </cell>
          <cell r="H17">
            <v>30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 t="str">
            <v>640202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264.47000000000003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640281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224.7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640282</v>
          </cell>
          <cell r="E20">
            <v>211.58</v>
          </cell>
          <cell r="F20">
            <v>245.34</v>
          </cell>
          <cell r="G20">
            <v>272.82</v>
          </cell>
          <cell r="H20">
            <v>47.76</v>
          </cell>
          <cell r="I20">
            <v>283.14999999999998</v>
          </cell>
          <cell r="J20">
            <v>47.76</v>
          </cell>
          <cell r="K20">
            <v>55.72</v>
          </cell>
          <cell r="L20">
            <v>31.84</v>
          </cell>
          <cell r="M20">
            <v>66.040000000000006</v>
          </cell>
          <cell r="N20">
            <v>79.599999999999994</v>
          </cell>
          <cell r="O20">
            <v>31.84</v>
          </cell>
          <cell r="P20">
            <v>63.68</v>
          </cell>
        </row>
        <row r="21">
          <cell r="C21" t="str">
            <v>640301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4542.5</v>
          </cell>
          <cell r="K21">
            <v>0</v>
          </cell>
          <cell r="L21">
            <v>3678.95</v>
          </cell>
          <cell r="M21">
            <v>0</v>
          </cell>
          <cell r="N21">
            <v>0</v>
          </cell>
          <cell r="O21">
            <v>0</v>
          </cell>
          <cell r="P21">
            <v>160</v>
          </cell>
        </row>
        <row r="22">
          <cell r="C22" t="str">
            <v>640304</v>
          </cell>
          <cell r="E22">
            <v>0</v>
          </cell>
          <cell r="F22">
            <v>0</v>
          </cell>
          <cell r="G22">
            <v>3500</v>
          </cell>
          <cell r="H22">
            <v>612.5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C23" t="str">
            <v>640381</v>
          </cell>
          <cell r="E23">
            <v>0</v>
          </cell>
          <cell r="F23">
            <v>0</v>
          </cell>
          <cell r="G23">
            <v>1000</v>
          </cell>
          <cell r="H23">
            <v>0</v>
          </cell>
          <cell r="I23">
            <v>0</v>
          </cell>
          <cell r="J23">
            <v>3050</v>
          </cell>
          <cell r="K23">
            <v>0</v>
          </cell>
          <cell r="L23">
            <v>0</v>
          </cell>
          <cell r="M23">
            <v>0</v>
          </cell>
          <cell r="N23">
            <v>30000</v>
          </cell>
          <cell r="O23">
            <v>0</v>
          </cell>
          <cell r="P23">
            <v>432</v>
          </cell>
        </row>
        <row r="24">
          <cell r="C24" t="str">
            <v>641405</v>
          </cell>
          <cell r="E24">
            <v>0</v>
          </cell>
          <cell r="F24">
            <v>0</v>
          </cell>
          <cell r="G24">
            <v>40</v>
          </cell>
          <cell r="H24">
            <v>40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60</v>
          </cell>
        </row>
        <row r="25">
          <cell r="C25" t="str">
            <v>641508</v>
          </cell>
          <cell r="E25">
            <v>82.9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750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C26" t="str">
            <v>642003</v>
          </cell>
          <cell r="E26">
            <v>1153.8</v>
          </cell>
          <cell r="F26">
            <v>792.35</v>
          </cell>
          <cell r="G26">
            <v>490.58</v>
          </cell>
          <cell r="H26">
            <v>1007.45</v>
          </cell>
          <cell r="I26">
            <v>169.96</v>
          </cell>
          <cell r="J26">
            <v>1503.74</v>
          </cell>
          <cell r="K26">
            <v>2030.21</v>
          </cell>
          <cell r="L26">
            <v>2041.75</v>
          </cell>
          <cell r="M26">
            <v>447.49</v>
          </cell>
          <cell r="N26">
            <v>159.72</v>
          </cell>
          <cell r="O26">
            <v>328.08</v>
          </cell>
          <cell r="P26">
            <v>0</v>
          </cell>
        </row>
        <row r="27">
          <cell r="C27" t="str">
            <v>642101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1578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C28" t="str">
            <v>647001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550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C29" t="str">
            <v>647002</v>
          </cell>
          <cell r="E29">
            <v>-750</v>
          </cell>
          <cell r="F29">
            <v>0</v>
          </cell>
          <cell r="G29">
            <v>329.9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395</v>
          </cell>
          <cell r="O29">
            <v>0</v>
          </cell>
          <cell r="P29">
            <v>0</v>
          </cell>
        </row>
        <row r="30">
          <cell r="C30" t="str">
            <v>652001</v>
          </cell>
          <cell r="E30">
            <v>77.11</v>
          </cell>
          <cell r="F30">
            <v>209.94</v>
          </cell>
          <cell r="G30">
            <v>22.04</v>
          </cell>
          <cell r="H30">
            <v>187.27</v>
          </cell>
          <cell r="I30">
            <v>6.78</v>
          </cell>
          <cell r="J30">
            <v>0</v>
          </cell>
          <cell r="K30">
            <v>346</v>
          </cell>
          <cell r="L30">
            <v>62.94</v>
          </cell>
          <cell r="M30">
            <v>13.88</v>
          </cell>
          <cell r="N30">
            <v>218.08</v>
          </cell>
          <cell r="O30">
            <v>195.43</v>
          </cell>
          <cell r="P30">
            <v>770.62</v>
          </cell>
        </row>
        <row r="31">
          <cell r="C31" t="str">
            <v>654305</v>
          </cell>
          <cell r="E31">
            <v>44118.81</v>
          </cell>
          <cell r="F31">
            <v>4492.26</v>
          </cell>
          <cell r="G31">
            <v>27239.85</v>
          </cell>
          <cell r="H31">
            <v>8078.98</v>
          </cell>
          <cell r="I31">
            <v>16542.89</v>
          </cell>
          <cell r="J31">
            <v>21972.62</v>
          </cell>
          <cell r="K31">
            <v>36240.870000000003</v>
          </cell>
          <cell r="L31">
            <v>7314.07</v>
          </cell>
          <cell r="M31">
            <v>7860.38</v>
          </cell>
          <cell r="N31">
            <v>37714.07</v>
          </cell>
          <cell r="O31">
            <v>29705.68</v>
          </cell>
          <cell r="P31">
            <v>27989.72</v>
          </cell>
        </row>
        <row r="32">
          <cell r="C32" t="str">
            <v>654307</v>
          </cell>
          <cell r="E32">
            <v>0</v>
          </cell>
          <cell r="F32">
            <v>1050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900106</v>
          </cell>
          <cell r="E33">
            <v>-55283.75</v>
          </cell>
          <cell r="F33">
            <v>-55283.75</v>
          </cell>
          <cell r="G33">
            <v>-55283.75</v>
          </cell>
          <cell r="H33">
            <v>-55283.75</v>
          </cell>
          <cell r="I33">
            <v>-55283.75</v>
          </cell>
          <cell r="J33">
            <v>-55283.75</v>
          </cell>
          <cell r="K33">
            <v>-55283.75</v>
          </cell>
          <cell r="L33">
            <v>-55283.75</v>
          </cell>
          <cell r="M33">
            <v>-55283.75</v>
          </cell>
          <cell r="N33">
            <v>-55283.75</v>
          </cell>
          <cell r="O33">
            <v>-55283.75</v>
          </cell>
          <cell r="P33">
            <v>-55283.75</v>
          </cell>
        </row>
        <row r="34">
          <cell r="C34" t="str">
            <v>921200</v>
          </cell>
          <cell r="E34">
            <v>2643.33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921203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625</v>
          </cell>
          <cell r="O35">
            <v>0</v>
          </cell>
          <cell r="P35">
            <v>0</v>
          </cell>
        </row>
        <row r="36">
          <cell r="C36" t="str">
            <v>921206</v>
          </cell>
          <cell r="E36">
            <v>118</v>
          </cell>
          <cell r="F36">
            <v>118</v>
          </cell>
          <cell r="G36">
            <v>118</v>
          </cell>
          <cell r="H36">
            <v>118</v>
          </cell>
          <cell r="I36">
            <v>118</v>
          </cell>
          <cell r="J36">
            <v>118</v>
          </cell>
          <cell r="K36">
            <v>118</v>
          </cell>
          <cell r="L36">
            <v>118</v>
          </cell>
          <cell r="M36">
            <v>118</v>
          </cell>
          <cell r="N36">
            <v>118</v>
          </cell>
          <cell r="O36">
            <v>118</v>
          </cell>
          <cell r="P36">
            <v>118</v>
          </cell>
        </row>
        <row r="37">
          <cell r="C37" t="str">
            <v>921213</v>
          </cell>
          <cell r="E37">
            <v>0</v>
          </cell>
          <cell r="F37">
            <v>0</v>
          </cell>
          <cell r="G37">
            <v>307.5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862.5</v>
          </cell>
          <cell r="P37">
            <v>2023.75</v>
          </cell>
        </row>
        <row r="38">
          <cell r="C38" t="str">
            <v>921308</v>
          </cell>
          <cell r="E38">
            <v>0</v>
          </cell>
          <cell r="F38">
            <v>0</v>
          </cell>
          <cell r="G38">
            <v>0</v>
          </cell>
          <cell r="H38">
            <v>311.83999999999997</v>
          </cell>
          <cell r="I38">
            <v>144.94999999999999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C39" t="str">
            <v>921374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3735</v>
          </cell>
          <cell r="P39">
            <v>0</v>
          </cell>
        </row>
        <row r="40">
          <cell r="C40" t="str">
            <v>921395</v>
          </cell>
          <cell r="E40">
            <v>50</v>
          </cell>
          <cell r="F40">
            <v>50</v>
          </cell>
          <cell r="G40">
            <v>30</v>
          </cell>
          <cell r="H40">
            <v>30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921409</v>
          </cell>
          <cell r="E41">
            <v>0</v>
          </cell>
          <cell r="F41">
            <v>228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511</v>
          </cell>
          <cell r="N41">
            <v>0</v>
          </cell>
          <cell r="O41">
            <v>322</v>
          </cell>
          <cell r="P41">
            <v>0</v>
          </cell>
        </row>
        <row r="42">
          <cell r="C42" t="str">
            <v>924001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594</v>
          </cell>
          <cell r="N42">
            <v>0</v>
          </cell>
          <cell r="O42">
            <v>1039.6199999999999</v>
          </cell>
          <cell r="P42">
            <v>0</v>
          </cell>
        </row>
        <row r="43">
          <cell r="C43" t="str">
            <v>924212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232.79</v>
          </cell>
          <cell r="J43">
            <v>228.72</v>
          </cell>
          <cell r="K43">
            <v>184.14</v>
          </cell>
          <cell r="L43">
            <v>257.91000000000003</v>
          </cell>
          <cell r="M43">
            <v>108.35</v>
          </cell>
          <cell r="N43">
            <v>204.12</v>
          </cell>
          <cell r="O43">
            <v>543.16999999999996</v>
          </cell>
          <cell r="P43">
            <v>-1800</v>
          </cell>
        </row>
        <row r="44">
          <cell r="C44" t="str">
            <v>924902</v>
          </cell>
          <cell r="E44">
            <v>120</v>
          </cell>
          <cell r="F44">
            <v>585</v>
          </cell>
          <cell r="G44">
            <v>125</v>
          </cell>
          <cell r="H44">
            <v>125</v>
          </cell>
          <cell r="I44">
            <v>125</v>
          </cell>
          <cell r="J44">
            <v>125</v>
          </cell>
          <cell r="K44">
            <v>125</v>
          </cell>
          <cell r="L44">
            <v>125</v>
          </cell>
          <cell r="M44">
            <v>875</v>
          </cell>
          <cell r="N44">
            <v>125</v>
          </cell>
          <cell r="O44">
            <v>185</v>
          </cell>
          <cell r="P44">
            <v>0</v>
          </cell>
        </row>
        <row r="45">
          <cell r="C45" t="str">
            <v>924904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4160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924905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47.5</v>
          </cell>
          <cell r="N46">
            <v>0</v>
          </cell>
          <cell r="O46">
            <v>0</v>
          </cell>
          <cell r="P46">
            <v>0</v>
          </cell>
        </row>
        <row r="47">
          <cell r="C47" t="str">
            <v>960100</v>
          </cell>
          <cell r="E47">
            <v>0</v>
          </cell>
          <cell r="F47">
            <v>0</v>
          </cell>
          <cell r="G47">
            <v>0</v>
          </cell>
          <cell r="H47">
            <v>-6892.04</v>
          </cell>
          <cell r="I47">
            <v>6357.87</v>
          </cell>
          <cell r="J47">
            <v>-6357.87</v>
          </cell>
          <cell r="K47">
            <v>845.69</v>
          </cell>
          <cell r="L47">
            <v>-743.25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 t="str">
            <v>960200</v>
          </cell>
          <cell r="E48">
            <v>0</v>
          </cell>
          <cell r="F48">
            <v>0</v>
          </cell>
          <cell r="G48">
            <v>0</v>
          </cell>
          <cell r="H48">
            <v>-2343.29</v>
          </cell>
          <cell r="I48">
            <v>2161.6799999999998</v>
          </cell>
          <cell r="J48">
            <v>-2161.6799999999998</v>
          </cell>
          <cell r="K48">
            <v>287.54000000000002</v>
          </cell>
          <cell r="L48">
            <v>-252.71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960300</v>
          </cell>
          <cell r="E49">
            <v>0</v>
          </cell>
          <cell r="F49">
            <v>0</v>
          </cell>
          <cell r="G49">
            <v>0</v>
          </cell>
          <cell r="H49">
            <v>-537.29999999999995</v>
          </cell>
          <cell r="I49">
            <v>2311.4</v>
          </cell>
          <cell r="J49">
            <v>-2311.4</v>
          </cell>
          <cell r="K49">
            <v>546.53</v>
          </cell>
          <cell r="L49">
            <v>-546.53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960400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2068.4899999999998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970003</v>
          </cell>
          <cell r="E51">
            <v>-9.6</v>
          </cell>
          <cell r="F51">
            <v>0</v>
          </cell>
          <cell r="G51">
            <v>0.3</v>
          </cell>
          <cell r="H51">
            <v>0.9</v>
          </cell>
          <cell r="I51">
            <v>1.1000000000000001</v>
          </cell>
          <cell r="J51">
            <v>0.3</v>
          </cell>
          <cell r="K51">
            <v>0.6</v>
          </cell>
          <cell r="L51">
            <v>0.6</v>
          </cell>
          <cell r="M51">
            <v>1</v>
          </cell>
          <cell r="N51">
            <v>-0.8</v>
          </cell>
          <cell r="O51">
            <v>0</v>
          </cell>
          <cell r="P51">
            <v>0.6</v>
          </cell>
        </row>
        <row r="52">
          <cell r="C52" t="str">
            <v>970004</v>
          </cell>
          <cell r="E52">
            <v>8.61</v>
          </cell>
          <cell r="F52">
            <v>5.3</v>
          </cell>
          <cell r="G52">
            <v>2.2599999999999998</v>
          </cell>
          <cell r="H52">
            <v>-1.34</v>
          </cell>
          <cell r="I52">
            <v>6.77</v>
          </cell>
          <cell r="J52">
            <v>-1.4</v>
          </cell>
          <cell r="K52">
            <v>1.23</v>
          </cell>
          <cell r="L52">
            <v>3.49</v>
          </cell>
          <cell r="M52">
            <v>4.1500000000000004</v>
          </cell>
          <cell r="N52">
            <v>0.05</v>
          </cell>
          <cell r="O52">
            <v>0.8</v>
          </cell>
          <cell r="P52">
            <v>1.45</v>
          </cell>
        </row>
        <row r="53">
          <cell r="C53" t="str">
            <v>970005</v>
          </cell>
          <cell r="E53">
            <v>194.62</v>
          </cell>
          <cell r="F53">
            <v>-75.180000000000007</v>
          </cell>
          <cell r="G53">
            <v>121.06</v>
          </cell>
          <cell r="H53">
            <v>72</v>
          </cell>
          <cell r="I53">
            <v>72</v>
          </cell>
          <cell r="J53">
            <v>72</v>
          </cell>
          <cell r="K53">
            <v>72</v>
          </cell>
          <cell r="L53">
            <v>72</v>
          </cell>
          <cell r="M53">
            <v>72</v>
          </cell>
          <cell r="N53">
            <v>72</v>
          </cell>
          <cell r="O53">
            <v>72</v>
          </cell>
          <cell r="P53">
            <v>72</v>
          </cell>
        </row>
        <row r="54">
          <cell r="C54" t="str">
            <v>970008</v>
          </cell>
          <cell r="E54">
            <v>67</v>
          </cell>
          <cell r="F54">
            <v>80.5</v>
          </cell>
          <cell r="G54">
            <v>80.5</v>
          </cell>
          <cell r="H54">
            <v>80.5</v>
          </cell>
          <cell r="I54">
            <v>80.5</v>
          </cell>
          <cell r="J54">
            <v>80.5</v>
          </cell>
          <cell r="K54">
            <v>80.5</v>
          </cell>
          <cell r="L54">
            <v>80.5</v>
          </cell>
          <cell r="M54">
            <v>80.5</v>
          </cell>
          <cell r="N54">
            <v>80.5</v>
          </cell>
          <cell r="O54">
            <v>80.5</v>
          </cell>
          <cell r="P54">
            <v>80.5</v>
          </cell>
        </row>
        <row r="55">
          <cell r="C55" t="str">
            <v>970023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30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20</v>
          </cell>
          <cell r="P55">
            <v>0</v>
          </cell>
        </row>
        <row r="56">
          <cell r="C56" t="str">
            <v>970024</v>
          </cell>
          <cell r="E56">
            <v>240</v>
          </cell>
          <cell r="F56">
            <v>240</v>
          </cell>
          <cell r="G56">
            <v>240</v>
          </cell>
          <cell r="H56">
            <v>240</v>
          </cell>
          <cell r="I56">
            <v>240</v>
          </cell>
          <cell r="J56">
            <v>240</v>
          </cell>
          <cell r="K56">
            <v>240</v>
          </cell>
          <cell r="L56">
            <v>240</v>
          </cell>
          <cell r="M56">
            <v>240</v>
          </cell>
          <cell r="N56">
            <v>240</v>
          </cell>
          <cell r="O56">
            <v>240</v>
          </cell>
          <cell r="P56">
            <v>240</v>
          </cell>
        </row>
        <row r="57">
          <cell r="C57" t="str">
            <v>970180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30</v>
          </cell>
          <cell r="J57">
            <v>30</v>
          </cell>
          <cell r="K57">
            <v>30</v>
          </cell>
          <cell r="L57">
            <v>30</v>
          </cell>
          <cell r="M57">
            <v>30</v>
          </cell>
          <cell r="N57">
            <v>25</v>
          </cell>
          <cell r="O57">
            <v>25</v>
          </cell>
          <cell r="P57">
            <v>25</v>
          </cell>
        </row>
        <row r="58">
          <cell r="C58" t="str">
            <v>995300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202.5</v>
          </cell>
          <cell r="O58">
            <v>0</v>
          </cell>
          <cell r="P58">
            <v>0</v>
          </cell>
        </row>
        <row r="59">
          <cell r="C59" t="str">
            <v>995402</v>
          </cell>
          <cell r="E59">
            <v>317</v>
          </cell>
          <cell r="F59">
            <v>418.5</v>
          </cell>
          <cell r="G59">
            <v>262</v>
          </cell>
          <cell r="H59">
            <v>0</v>
          </cell>
          <cell r="I59">
            <v>165</v>
          </cell>
          <cell r="J59">
            <v>0</v>
          </cell>
          <cell r="K59">
            <v>0</v>
          </cell>
          <cell r="L59">
            <v>0</v>
          </cell>
          <cell r="M59">
            <v>2029.5</v>
          </cell>
          <cell r="N59">
            <v>2555</v>
          </cell>
          <cell r="O59">
            <v>15000</v>
          </cell>
          <cell r="P59">
            <v>11568.5</v>
          </cell>
        </row>
        <row r="60">
          <cell r="E60">
            <v>23520.77</v>
          </cell>
          <cell r="F60">
            <v>-25373.5</v>
          </cell>
          <cell r="G60">
            <v>6613.1</v>
          </cell>
          <cell r="H60">
            <v>-28373.119999999999</v>
          </cell>
          <cell r="I60">
            <v>-1053.26</v>
          </cell>
          <cell r="J60">
            <v>-13398.69</v>
          </cell>
          <cell r="K60">
            <v>9614.14</v>
          </cell>
          <cell r="L60">
            <v>-21445.63</v>
          </cell>
          <cell r="M60">
            <v>-20595.96</v>
          </cell>
          <cell r="N60">
            <v>37481.919999999998</v>
          </cell>
          <cell r="O60">
            <v>18418.79</v>
          </cell>
        </row>
      </sheetData>
      <sheetData sheetId="6">
        <row r="153">
          <cell r="R153">
            <v>76.45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L3">
            <v>49275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014 Summary_EBCA"/>
      <sheetName val="Community Assist GL"/>
      <sheetName val="SPONSORSHIPS"/>
      <sheetName val="HELA"/>
      <sheetName val="Carolyn's Pgms"/>
      <sheetName val="SAP Summary"/>
      <sheetName val="SAP Detail"/>
      <sheetName val="SAP Budget"/>
      <sheetName val="Absence &amp; Attendance Detail"/>
      <sheetName val="Employ Master Data"/>
      <sheetName val="FY2014 Budget Load"/>
      <sheetName val="FY2013 Schedule 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C4" t="str">
            <v>453013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-1575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C5" t="str">
            <v>453015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-900</v>
          </cell>
          <cell r="O5">
            <v>0</v>
          </cell>
          <cell r="P5">
            <v>0</v>
          </cell>
        </row>
        <row r="6">
          <cell r="C6" t="str">
            <v>610001</v>
          </cell>
          <cell r="E6">
            <v>12079.35</v>
          </cell>
          <cell r="F6">
            <v>12076.67</v>
          </cell>
          <cell r="G6">
            <v>17385.61</v>
          </cell>
          <cell r="H6">
            <v>17990.82</v>
          </cell>
          <cell r="I6">
            <v>15019.84</v>
          </cell>
          <cell r="J6">
            <v>12553.64</v>
          </cell>
          <cell r="K6">
            <v>12874.39</v>
          </cell>
          <cell r="L6">
            <v>15071.73</v>
          </cell>
          <cell r="M6">
            <v>15296.03</v>
          </cell>
          <cell r="N6">
            <v>11871.28</v>
          </cell>
          <cell r="O6">
            <v>16264.81</v>
          </cell>
          <cell r="P6">
            <v>12876.6</v>
          </cell>
        </row>
        <row r="7">
          <cell r="C7" t="str">
            <v>610019</v>
          </cell>
          <cell r="E7">
            <v>3527.32</v>
          </cell>
          <cell r="F7">
            <v>2063.6</v>
          </cell>
          <cell r="G7">
            <v>1444.1</v>
          </cell>
          <cell r="H7">
            <v>1063.52</v>
          </cell>
          <cell r="I7">
            <v>704.54</v>
          </cell>
          <cell r="J7">
            <v>1530.46</v>
          </cell>
          <cell r="K7">
            <v>1347.68</v>
          </cell>
          <cell r="L7">
            <v>-35.78</v>
          </cell>
          <cell r="M7">
            <v>889.51</v>
          </cell>
          <cell r="N7">
            <v>3792.16</v>
          </cell>
          <cell r="O7">
            <v>-320.70999999999998</v>
          </cell>
          <cell r="P7">
            <v>1649.75</v>
          </cell>
        </row>
        <row r="8">
          <cell r="C8" t="str">
            <v>610020</v>
          </cell>
          <cell r="E8">
            <v>58.42</v>
          </cell>
          <cell r="F8">
            <v>279.39999999999998</v>
          </cell>
          <cell r="G8">
            <v>76.2</v>
          </cell>
          <cell r="H8">
            <v>280.81</v>
          </cell>
          <cell r="I8">
            <v>0</v>
          </cell>
          <cell r="J8">
            <v>482.88</v>
          </cell>
          <cell r="K8">
            <v>344.91</v>
          </cell>
          <cell r="L8">
            <v>-103.47</v>
          </cell>
          <cell r="M8">
            <v>0</v>
          </cell>
          <cell r="N8">
            <v>0</v>
          </cell>
          <cell r="O8">
            <v>241.44</v>
          </cell>
          <cell r="P8">
            <v>406.11</v>
          </cell>
        </row>
        <row r="9">
          <cell r="C9" t="str">
            <v>610021</v>
          </cell>
          <cell r="E9">
            <v>876.16</v>
          </cell>
          <cell r="F9">
            <v>0</v>
          </cell>
          <cell r="G9">
            <v>873.2</v>
          </cell>
          <cell r="H9">
            <v>0</v>
          </cell>
          <cell r="I9">
            <v>0</v>
          </cell>
          <cell r="J9">
            <v>1618.56</v>
          </cell>
          <cell r="K9">
            <v>1618.54</v>
          </cell>
          <cell r="L9">
            <v>-313.26</v>
          </cell>
          <cell r="M9">
            <v>0</v>
          </cell>
          <cell r="N9">
            <v>0</v>
          </cell>
          <cell r="O9">
            <v>0</v>
          </cell>
          <cell r="P9">
            <v>730.96</v>
          </cell>
        </row>
        <row r="10">
          <cell r="C10" t="str">
            <v>610022</v>
          </cell>
          <cell r="E10">
            <v>253.11</v>
          </cell>
          <cell r="F10">
            <v>140.61000000000001</v>
          </cell>
          <cell r="G10">
            <v>992.62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612004</v>
          </cell>
          <cell r="E11">
            <v>816.15</v>
          </cell>
          <cell r="F11">
            <v>1314.9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71.25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498.75</v>
          </cell>
        </row>
        <row r="12">
          <cell r="C12" t="str">
            <v>620002</v>
          </cell>
          <cell r="E12">
            <v>65.290000000000006</v>
          </cell>
          <cell r="F12">
            <v>105.2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5.7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39.9</v>
          </cell>
        </row>
        <row r="13">
          <cell r="C13" t="str">
            <v>620011</v>
          </cell>
          <cell r="E13">
            <v>5374.22</v>
          </cell>
          <cell r="F13">
            <v>4659.2700000000004</v>
          </cell>
          <cell r="G13">
            <v>6646.95</v>
          </cell>
          <cell r="H13">
            <v>6187.25</v>
          </cell>
          <cell r="I13">
            <v>5031.8</v>
          </cell>
          <cell r="J13">
            <v>5179.38</v>
          </cell>
          <cell r="K13">
            <v>5179.3900000000003</v>
          </cell>
          <cell r="L13">
            <v>4678.1499999999996</v>
          </cell>
          <cell r="M13">
            <v>5179.37</v>
          </cell>
          <cell r="N13">
            <v>5012.3100000000004</v>
          </cell>
          <cell r="O13">
            <v>5179.38</v>
          </cell>
          <cell r="P13">
            <v>5012.3</v>
          </cell>
        </row>
        <row r="14">
          <cell r="C14" t="str">
            <v>631003</v>
          </cell>
          <cell r="E14">
            <v>0</v>
          </cell>
          <cell r="F14">
            <v>56.58</v>
          </cell>
          <cell r="G14">
            <v>-56.58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C15" t="str">
            <v>633032</v>
          </cell>
          <cell r="E15">
            <v>7111.34</v>
          </cell>
          <cell r="F15">
            <v>676.74</v>
          </cell>
          <cell r="G15">
            <v>57.94</v>
          </cell>
          <cell r="H15">
            <v>180</v>
          </cell>
          <cell r="I15">
            <v>0</v>
          </cell>
          <cell r="J15">
            <v>136.35</v>
          </cell>
          <cell r="K15">
            <v>124</v>
          </cell>
          <cell r="L15">
            <v>-42.3</v>
          </cell>
          <cell r="M15">
            <v>-0.61</v>
          </cell>
          <cell r="N15">
            <v>177.08</v>
          </cell>
          <cell r="O15">
            <v>128</v>
          </cell>
          <cell r="P15">
            <v>208.94</v>
          </cell>
        </row>
        <row r="16">
          <cell r="C16" t="str">
            <v>633037</v>
          </cell>
          <cell r="E16">
            <v>0</v>
          </cell>
          <cell r="F16">
            <v>0</v>
          </cell>
          <cell r="G16">
            <v>295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-295</v>
          </cell>
          <cell r="P16">
            <v>0</v>
          </cell>
        </row>
        <row r="17">
          <cell r="C17" t="str">
            <v>637001</v>
          </cell>
          <cell r="E17">
            <v>0</v>
          </cell>
          <cell r="F17">
            <v>97.27</v>
          </cell>
          <cell r="G17">
            <v>0</v>
          </cell>
          <cell r="H17">
            <v>30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 t="str">
            <v>640202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264.47000000000003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640281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224.7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640282</v>
          </cell>
          <cell r="E20">
            <v>211.58</v>
          </cell>
          <cell r="F20">
            <v>245.34</v>
          </cell>
          <cell r="G20">
            <v>272.82</v>
          </cell>
          <cell r="H20">
            <v>47.76</v>
          </cell>
          <cell r="I20">
            <v>283.14999999999998</v>
          </cell>
          <cell r="J20">
            <v>47.76</v>
          </cell>
          <cell r="K20">
            <v>55.72</v>
          </cell>
          <cell r="L20">
            <v>31.84</v>
          </cell>
          <cell r="M20">
            <v>66.040000000000006</v>
          </cell>
          <cell r="N20">
            <v>79.599999999999994</v>
          </cell>
          <cell r="O20">
            <v>31.84</v>
          </cell>
          <cell r="P20">
            <v>63.68</v>
          </cell>
        </row>
        <row r="21">
          <cell r="C21" t="str">
            <v>640301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4542.5</v>
          </cell>
          <cell r="K21">
            <v>0</v>
          </cell>
          <cell r="L21">
            <v>3678.95</v>
          </cell>
          <cell r="M21">
            <v>0</v>
          </cell>
          <cell r="N21">
            <v>0</v>
          </cell>
          <cell r="O21">
            <v>0</v>
          </cell>
          <cell r="P21">
            <v>160</v>
          </cell>
        </row>
        <row r="22">
          <cell r="C22" t="str">
            <v>640304</v>
          </cell>
          <cell r="E22">
            <v>0</v>
          </cell>
          <cell r="F22">
            <v>0</v>
          </cell>
          <cell r="G22">
            <v>3500</v>
          </cell>
          <cell r="H22">
            <v>612.5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C23" t="str">
            <v>640381</v>
          </cell>
          <cell r="E23">
            <v>0</v>
          </cell>
          <cell r="F23">
            <v>0</v>
          </cell>
          <cell r="G23">
            <v>1000</v>
          </cell>
          <cell r="H23">
            <v>0</v>
          </cell>
          <cell r="I23">
            <v>0</v>
          </cell>
          <cell r="J23">
            <v>3050</v>
          </cell>
          <cell r="K23">
            <v>0</v>
          </cell>
          <cell r="L23">
            <v>0</v>
          </cell>
          <cell r="M23">
            <v>0</v>
          </cell>
          <cell r="N23">
            <v>30000</v>
          </cell>
          <cell r="O23">
            <v>0</v>
          </cell>
          <cell r="P23">
            <v>432</v>
          </cell>
        </row>
        <row r="24">
          <cell r="C24" t="str">
            <v>641405</v>
          </cell>
          <cell r="E24">
            <v>0</v>
          </cell>
          <cell r="F24">
            <v>0</v>
          </cell>
          <cell r="G24">
            <v>40</v>
          </cell>
          <cell r="H24">
            <v>40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60</v>
          </cell>
        </row>
        <row r="25">
          <cell r="C25" t="str">
            <v>641508</v>
          </cell>
          <cell r="E25">
            <v>82.9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750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C26" t="str">
            <v>642003</v>
          </cell>
          <cell r="E26">
            <v>1153.8</v>
          </cell>
          <cell r="F26">
            <v>792.35</v>
          </cell>
          <cell r="G26">
            <v>490.58</v>
          </cell>
          <cell r="H26">
            <v>1007.45</v>
          </cell>
          <cell r="I26">
            <v>169.96</v>
          </cell>
          <cell r="J26">
            <v>1503.74</v>
          </cell>
          <cell r="K26">
            <v>2030.21</v>
          </cell>
          <cell r="L26">
            <v>2041.75</v>
          </cell>
          <cell r="M26">
            <v>447.49</v>
          </cell>
          <cell r="N26">
            <v>159.72</v>
          </cell>
          <cell r="O26">
            <v>328.08</v>
          </cell>
          <cell r="P26">
            <v>0</v>
          </cell>
        </row>
        <row r="27">
          <cell r="C27" t="str">
            <v>642101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1578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C28" t="str">
            <v>647001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550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C29" t="str">
            <v>647002</v>
          </cell>
          <cell r="E29">
            <v>-750</v>
          </cell>
          <cell r="F29">
            <v>0</v>
          </cell>
          <cell r="G29">
            <v>329.9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395</v>
          </cell>
          <cell r="O29">
            <v>0</v>
          </cell>
          <cell r="P29">
            <v>0</v>
          </cell>
        </row>
        <row r="30">
          <cell r="C30" t="str">
            <v>652001</v>
          </cell>
          <cell r="E30">
            <v>77.11</v>
          </cell>
          <cell r="F30">
            <v>209.94</v>
          </cell>
          <cell r="G30">
            <v>22.04</v>
          </cell>
          <cell r="H30">
            <v>187.27</v>
          </cell>
          <cell r="I30">
            <v>6.78</v>
          </cell>
          <cell r="J30">
            <v>0</v>
          </cell>
          <cell r="K30">
            <v>346</v>
          </cell>
          <cell r="L30">
            <v>62.94</v>
          </cell>
          <cell r="M30">
            <v>13.88</v>
          </cell>
          <cell r="N30">
            <v>218.08</v>
          </cell>
          <cell r="O30">
            <v>195.43</v>
          </cell>
          <cell r="P30">
            <v>770.62</v>
          </cell>
        </row>
        <row r="31">
          <cell r="C31" t="str">
            <v>654305</v>
          </cell>
          <cell r="E31">
            <v>44118.81</v>
          </cell>
          <cell r="F31">
            <v>4492.26</v>
          </cell>
          <cell r="G31">
            <v>27239.85</v>
          </cell>
          <cell r="H31">
            <v>8078.98</v>
          </cell>
          <cell r="I31">
            <v>16542.89</v>
          </cell>
          <cell r="J31">
            <v>21972.62</v>
          </cell>
          <cell r="K31">
            <v>36240.870000000003</v>
          </cell>
          <cell r="L31">
            <v>7314.07</v>
          </cell>
          <cell r="M31">
            <v>7860.38</v>
          </cell>
          <cell r="N31">
            <v>37714.07</v>
          </cell>
          <cell r="O31">
            <v>29705.68</v>
          </cell>
          <cell r="P31">
            <v>27989.72</v>
          </cell>
        </row>
        <row r="32">
          <cell r="C32" t="str">
            <v>654307</v>
          </cell>
          <cell r="E32">
            <v>0</v>
          </cell>
          <cell r="F32">
            <v>1050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900106</v>
          </cell>
          <cell r="E33">
            <v>-55283.75</v>
          </cell>
          <cell r="F33">
            <v>-55283.75</v>
          </cell>
          <cell r="G33">
            <v>-55283.75</v>
          </cell>
          <cell r="H33">
            <v>-55283.75</v>
          </cell>
          <cell r="I33">
            <v>-55283.75</v>
          </cell>
          <cell r="J33">
            <v>-55283.75</v>
          </cell>
          <cell r="K33">
            <v>-55283.75</v>
          </cell>
          <cell r="L33">
            <v>-55283.75</v>
          </cell>
          <cell r="M33">
            <v>-55283.75</v>
          </cell>
          <cell r="N33">
            <v>-55283.75</v>
          </cell>
          <cell r="O33">
            <v>-55283.75</v>
          </cell>
          <cell r="P33">
            <v>-55283.75</v>
          </cell>
        </row>
        <row r="34">
          <cell r="C34" t="str">
            <v>921200</v>
          </cell>
          <cell r="E34">
            <v>2643.33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921203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625</v>
          </cell>
          <cell r="O35">
            <v>0</v>
          </cell>
          <cell r="P35">
            <v>0</v>
          </cell>
        </row>
        <row r="36">
          <cell r="C36" t="str">
            <v>921206</v>
          </cell>
          <cell r="E36">
            <v>118</v>
          </cell>
          <cell r="F36">
            <v>118</v>
          </cell>
          <cell r="G36">
            <v>118</v>
          </cell>
          <cell r="H36">
            <v>118</v>
          </cell>
          <cell r="I36">
            <v>118</v>
          </cell>
          <cell r="J36">
            <v>118</v>
          </cell>
          <cell r="K36">
            <v>118</v>
          </cell>
          <cell r="L36">
            <v>118</v>
          </cell>
          <cell r="M36">
            <v>118</v>
          </cell>
          <cell r="N36">
            <v>118</v>
          </cell>
          <cell r="O36">
            <v>118</v>
          </cell>
          <cell r="P36">
            <v>118</v>
          </cell>
        </row>
        <row r="37">
          <cell r="C37" t="str">
            <v>921213</v>
          </cell>
          <cell r="E37">
            <v>0</v>
          </cell>
          <cell r="F37">
            <v>0</v>
          </cell>
          <cell r="G37">
            <v>307.5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862.5</v>
          </cell>
          <cell r="P37">
            <v>2023.75</v>
          </cell>
        </row>
        <row r="38">
          <cell r="C38" t="str">
            <v>921308</v>
          </cell>
          <cell r="E38">
            <v>0</v>
          </cell>
          <cell r="F38">
            <v>0</v>
          </cell>
          <cell r="G38">
            <v>0</v>
          </cell>
          <cell r="H38">
            <v>311.83999999999997</v>
          </cell>
          <cell r="I38">
            <v>144.94999999999999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C39" t="str">
            <v>921374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3735</v>
          </cell>
          <cell r="P39">
            <v>0</v>
          </cell>
        </row>
        <row r="40">
          <cell r="C40" t="str">
            <v>921395</v>
          </cell>
          <cell r="E40">
            <v>50</v>
          </cell>
          <cell r="F40">
            <v>50</v>
          </cell>
          <cell r="G40">
            <v>30</v>
          </cell>
          <cell r="H40">
            <v>30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921409</v>
          </cell>
          <cell r="E41">
            <v>0</v>
          </cell>
          <cell r="F41">
            <v>228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511</v>
          </cell>
          <cell r="N41">
            <v>0</v>
          </cell>
          <cell r="O41">
            <v>322</v>
          </cell>
          <cell r="P41">
            <v>0</v>
          </cell>
        </row>
        <row r="42">
          <cell r="C42" t="str">
            <v>924001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594</v>
          </cell>
          <cell r="N42">
            <v>0</v>
          </cell>
          <cell r="O42">
            <v>1039.6199999999999</v>
          </cell>
          <cell r="P42">
            <v>0</v>
          </cell>
        </row>
        <row r="43">
          <cell r="C43" t="str">
            <v>924212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232.79</v>
          </cell>
          <cell r="J43">
            <v>228.72</v>
          </cell>
          <cell r="K43">
            <v>184.14</v>
          </cell>
          <cell r="L43">
            <v>257.91000000000003</v>
          </cell>
          <cell r="M43">
            <v>108.35</v>
          </cell>
          <cell r="N43">
            <v>204.12</v>
          </cell>
          <cell r="O43">
            <v>543.16999999999996</v>
          </cell>
          <cell r="P43">
            <v>-1800</v>
          </cell>
        </row>
        <row r="44">
          <cell r="C44" t="str">
            <v>924902</v>
          </cell>
          <cell r="E44">
            <v>120</v>
          </cell>
          <cell r="F44">
            <v>585</v>
          </cell>
          <cell r="G44">
            <v>125</v>
          </cell>
          <cell r="H44">
            <v>125</v>
          </cell>
          <cell r="I44">
            <v>125</v>
          </cell>
          <cell r="J44">
            <v>125</v>
          </cell>
          <cell r="K44">
            <v>125</v>
          </cell>
          <cell r="L44">
            <v>125</v>
          </cell>
          <cell r="M44">
            <v>875</v>
          </cell>
          <cell r="N44">
            <v>125</v>
          </cell>
          <cell r="O44">
            <v>185</v>
          </cell>
          <cell r="P44">
            <v>0</v>
          </cell>
        </row>
        <row r="45">
          <cell r="C45" t="str">
            <v>924904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4160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924905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47.5</v>
          </cell>
          <cell r="N46">
            <v>0</v>
          </cell>
          <cell r="O46">
            <v>0</v>
          </cell>
          <cell r="P46">
            <v>0</v>
          </cell>
        </row>
        <row r="47">
          <cell r="C47" t="str">
            <v>960100</v>
          </cell>
          <cell r="E47">
            <v>0</v>
          </cell>
          <cell r="F47">
            <v>0</v>
          </cell>
          <cell r="G47">
            <v>0</v>
          </cell>
          <cell r="H47">
            <v>-6892.04</v>
          </cell>
          <cell r="I47">
            <v>6357.87</v>
          </cell>
          <cell r="J47">
            <v>-6357.87</v>
          </cell>
          <cell r="K47">
            <v>845.69</v>
          </cell>
          <cell r="L47">
            <v>-743.25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 t="str">
            <v>960200</v>
          </cell>
          <cell r="E48">
            <v>0</v>
          </cell>
          <cell r="F48">
            <v>0</v>
          </cell>
          <cell r="G48">
            <v>0</v>
          </cell>
          <cell r="H48">
            <v>-2343.29</v>
          </cell>
          <cell r="I48">
            <v>2161.6799999999998</v>
          </cell>
          <cell r="J48">
            <v>-2161.6799999999998</v>
          </cell>
          <cell r="K48">
            <v>287.54000000000002</v>
          </cell>
          <cell r="L48">
            <v>-252.71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960300</v>
          </cell>
          <cell r="E49">
            <v>0</v>
          </cell>
          <cell r="F49">
            <v>0</v>
          </cell>
          <cell r="G49">
            <v>0</v>
          </cell>
          <cell r="H49">
            <v>-537.29999999999995</v>
          </cell>
          <cell r="I49">
            <v>2311.4</v>
          </cell>
          <cell r="J49">
            <v>-2311.4</v>
          </cell>
          <cell r="K49">
            <v>546.53</v>
          </cell>
          <cell r="L49">
            <v>-546.53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960400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2068.4899999999998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970003</v>
          </cell>
          <cell r="E51">
            <v>-9.6</v>
          </cell>
          <cell r="F51">
            <v>0</v>
          </cell>
          <cell r="G51">
            <v>0.3</v>
          </cell>
          <cell r="H51">
            <v>0.9</v>
          </cell>
          <cell r="I51">
            <v>1.1000000000000001</v>
          </cell>
          <cell r="J51">
            <v>0.3</v>
          </cell>
          <cell r="K51">
            <v>0.6</v>
          </cell>
          <cell r="L51">
            <v>0.6</v>
          </cell>
          <cell r="M51">
            <v>1</v>
          </cell>
          <cell r="N51">
            <v>-0.8</v>
          </cell>
          <cell r="O51">
            <v>0</v>
          </cell>
          <cell r="P51">
            <v>0.6</v>
          </cell>
        </row>
        <row r="52">
          <cell r="C52" t="str">
            <v>970004</v>
          </cell>
          <cell r="E52">
            <v>8.61</v>
          </cell>
          <cell r="F52">
            <v>5.3</v>
          </cell>
          <cell r="G52">
            <v>2.2599999999999998</v>
          </cell>
          <cell r="H52">
            <v>-1.34</v>
          </cell>
          <cell r="I52">
            <v>6.77</v>
          </cell>
          <cell r="J52">
            <v>-1.4</v>
          </cell>
          <cell r="K52">
            <v>1.23</v>
          </cell>
          <cell r="L52">
            <v>3.49</v>
          </cell>
          <cell r="M52">
            <v>4.1500000000000004</v>
          </cell>
          <cell r="N52">
            <v>0.05</v>
          </cell>
          <cell r="O52">
            <v>0.8</v>
          </cell>
          <cell r="P52">
            <v>1.45</v>
          </cell>
        </row>
        <row r="53">
          <cell r="C53" t="str">
            <v>970005</v>
          </cell>
          <cell r="E53">
            <v>194.62</v>
          </cell>
          <cell r="F53">
            <v>-75.180000000000007</v>
          </cell>
          <cell r="G53">
            <v>121.06</v>
          </cell>
          <cell r="H53">
            <v>72</v>
          </cell>
          <cell r="I53">
            <v>72</v>
          </cell>
          <cell r="J53">
            <v>72</v>
          </cell>
          <cell r="K53">
            <v>72</v>
          </cell>
          <cell r="L53">
            <v>72</v>
          </cell>
          <cell r="M53">
            <v>72</v>
          </cell>
          <cell r="N53">
            <v>72</v>
          </cell>
          <cell r="O53">
            <v>72</v>
          </cell>
          <cell r="P53">
            <v>72</v>
          </cell>
        </row>
        <row r="54">
          <cell r="C54" t="str">
            <v>970008</v>
          </cell>
          <cell r="E54">
            <v>67</v>
          </cell>
          <cell r="F54">
            <v>80.5</v>
          </cell>
          <cell r="G54">
            <v>80.5</v>
          </cell>
          <cell r="H54">
            <v>80.5</v>
          </cell>
          <cell r="I54">
            <v>80.5</v>
          </cell>
          <cell r="J54">
            <v>80.5</v>
          </cell>
          <cell r="K54">
            <v>80.5</v>
          </cell>
          <cell r="L54">
            <v>80.5</v>
          </cell>
          <cell r="M54">
            <v>80.5</v>
          </cell>
          <cell r="N54">
            <v>80.5</v>
          </cell>
          <cell r="O54">
            <v>80.5</v>
          </cell>
          <cell r="P54">
            <v>80.5</v>
          </cell>
        </row>
        <row r="55">
          <cell r="C55" t="str">
            <v>970023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30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20</v>
          </cell>
          <cell r="P55">
            <v>0</v>
          </cell>
        </row>
        <row r="56">
          <cell r="C56" t="str">
            <v>970024</v>
          </cell>
          <cell r="E56">
            <v>240</v>
          </cell>
          <cell r="F56">
            <v>240</v>
          </cell>
          <cell r="G56">
            <v>240</v>
          </cell>
          <cell r="H56">
            <v>240</v>
          </cell>
          <cell r="I56">
            <v>240</v>
          </cell>
          <cell r="J56">
            <v>240</v>
          </cell>
          <cell r="K56">
            <v>240</v>
          </cell>
          <cell r="L56">
            <v>240</v>
          </cell>
          <cell r="M56">
            <v>240</v>
          </cell>
          <cell r="N56">
            <v>240</v>
          </cell>
          <cell r="O56">
            <v>240</v>
          </cell>
          <cell r="P56">
            <v>240</v>
          </cell>
        </row>
        <row r="57">
          <cell r="C57" t="str">
            <v>970180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30</v>
          </cell>
          <cell r="J57">
            <v>30</v>
          </cell>
          <cell r="K57">
            <v>30</v>
          </cell>
          <cell r="L57">
            <v>30</v>
          </cell>
          <cell r="M57">
            <v>30</v>
          </cell>
          <cell r="N57">
            <v>25</v>
          </cell>
          <cell r="O57">
            <v>25</v>
          </cell>
          <cell r="P57">
            <v>25</v>
          </cell>
        </row>
        <row r="58">
          <cell r="C58" t="str">
            <v>995300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202.5</v>
          </cell>
          <cell r="O58">
            <v>0</v>
          </cell>
          <cell r="P58">
            <v>0</v>
          </cell>
        </row>
        <row r="59">
          <cell r="C59" t="str">
            <v>995402</v>
          </cell>
          <cell r="E59">
            <v>317</v>
          </cell>
          <cell r="F59">
            <v>418.5</v>
          </cell>
          <cell r="G59">
            <v>262</v>
          </cell>
          <cell r="H59">
            <v>0</v>
          </cell>
          <cell r="I59">
            <v>165</v>
          </cell>
          <cell r="J59">
            <v>0</v>
          </cell>
          <cell r="K59">
            <v>0</v>
          </cell>
          <cell r="L59">
            <v>0</v>
          </cell>
          <cell r="M59">
            <v>2029.5</v>
          </cell>
          <cell r="N59">
            <v>2555</v>
          </cell>
          <cell r="O59">
            <v>15000</v>
          </cell>
          <cell r="P59">
            <v>11568.5</v>
          </cell>
        </row>
        <row r="60">
          <cell r="E60">
            <v>23520.77</v>
          </cell>
          <cell r="F60">
            <v>-25373.5</v>
          </cell>
          <cell r="G60">
            <v>6613.1</v>
          </cell>
          <cell r="H60">
            <v>-28373.119999999999</v>
          </cell>
          <cell r="I60">
            <v>-1053.26</v>
          </cell>
          <cell r="J60">
            <v>-13398.69</v>
          </cell>
          <cell r="K60">
            <v>9614.14</v>
          </cell>
          <cell r="L60">
            <v>-21445.63</v>
          </cell>
          <cell r="M60">
            <v>-20595.96</v>
          </cell>
          <cell r="N60">
            <v>37481.919999999998</v>
          </cell>
          <cell r="O60">
            <v>18418.79</v>
          </cell>
        </row>
      </sheetData>
      <sheetData sheetId="6">
        <row r="153">
          <cell r="R153">
            <v>76.45</v>
          </cell>
        </row>
      </sheetData>
      <sheetData sheetId="7" refreshError="1"/>
      <sheetData sheetId="8" refreshError="1"/>
      <sheetData sheetId="9">
        <row r="3">
          <cell r="L3">
            <v>49275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ty cons"/>
      <sheetName val="subsidiaries"/>
      <sheetName val="subs rec 00"/>
      <sheetName val="step by step"/>
      <sheetName val="hosp audit"/>
      <sheetName val="bottom lines"/>
      <sheetName val="RollForward"/>
      <sheetName val="MSOHomecare"/>
      <sheetName val="Ratios"/>
      <sheetName val="ratio2"/>
      <sheetName val="ratio cons"/>
      <sheetName val="sens steps"/>
      <sheetName val="debt svc"/>
      <sheetName val="phys dchs"/>
      <sheetName val="phys invest"/>
      <sheetName val="phys cont"/>
      <sheetName val="cap x compare"/>
      <sheetName val="Performance "/>
      <sheetName val="improve"/>
      <sheetName val="ams revenue rec"/>
      <sheetName val="mooney update"/>
      <sheetName val="misc adj"/>
      <sheetName val="Cap. Purch"/>
      <sheetName val="Amort"/>
      <sheetName val="Srcs Uses"/>
      <sheetName val="Sources Uses"/>
      <sheetName val="Project Exp"/>
      <sheetName val="Acute P&amp;L"/>
      <sheetName val="Acute BS"/>
      <sheetName val="Acute CF"/>
      <sheetName val="Rev Summary"/>
      <sheetName val="IP Rev"/>
      <sheetName val="OP Rev"/>
      <sheetName val="MSS-CDS Rev"/>
      <sheetName val="Non Oper"/>
      <sheetName val="Other Rev"/>
      <sheetName val="Allows &amp; BD"/>
      <sheetName val="Exp Summary "/>
      <sheetName val="Exp Detail"/>
      <sheetName val="Depr-Amort"/>
      <sheetName val="Int Exp"/>
      <sheetName val="Inflation"/>
      <sheetName val="OR Minutes"/>
      <sheetName val="Vol Exh"/>
      <sheetName val="rate issues"/>
      <sheetName val="Macros"/>
      <sheetName val="mac"/>
      <sheetName val="Graphs"/>
      <sheetName val="CF Apprch"/>
      <sheetName val="BS Apprch"/>
      <sheetName val="Volumes"/>
      <sheetName val="FTEs"/>
      <sheetName val="Pat Days"/>
      <sheetName val="OP Inflation %"/>
      <sheetName val="OP Unit Rates"/>
      <sheetName val="Volume Growth"/>
      <sheetName val="Stat Vol Growth"/>
      <sheetName val="LTD"/>
      <sheetName val="PPE"/>
      <sheetName val="Capital"/>
      <sheetName val="CapI"/>
      <sheetName val="&lt;&lt;&lt;&gt;&gt;&gt;"/>
      <sheetName val="Hospital P&amp;L"/>
      <sheetName val="Vascular Lab"/>
      <sheetName val="Nuclear Medicine"/>
      <sheetName val="Partial Rate Increase"/>
      <sheetName val="Inp Rehab"/>
      <sheetName val="&lt;&lt;&gt;&gt;"/>
      <sheetName val="Bal. Sht Assump"/>
      <sheetName val="Net Assets"/>
      <sheetName val="Depr Test"/>
      <sheetName val="Cap Int"/>
      <sheetName val="Assumptions"/>
      <sheetName val="Rate Inc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8">
          <cell r="B48">
            <v>0</v>
          </cell>
          <cell r="C48">
            <v>0</v>
          </cell>
          <cell r="I48">
            <v>1998</v>
          </cell>
          <cell r="J48">
            <v>0</v>
          </cell>
          <cell r="K48">
            <v>0</v>
          </cell>
        </row>
        <row r="49">
          <cell r="B49">
            <v>0</v>
          </cell>
          <cell r="C49">
            <v>0</v>
          </cell>
          <cell r="I49">
            <v>1999</v>
          </cell>
          <cell r="J49">
            <v>0</v>
          </cell>
          <cell r="K49">
            <v>0</v>
          </cell>
        </row>
        <row r="50">
          <cell r="B50" t="e">
            <v>#REF!</v>
          </cell>
          <cell r="C50">
            <v>0</v>
          </cell>
          <cell r="I50">
            <v>2000</v>
          </cell>
          <cell r="J50" t="e">
            <v>#REF!</v>
          </cell>
          <cell r="K50">
            <v>0</v>
          </cell>
        </row>
        <row r="51">
          <cell r="B51" t="e">
            <v>#REF!</v>
          </cell>
          <cell r="C51">
            <v>0</v>
          </cell>
          <cell r="I51">
            <v>2001</v>
          </cell>
          <cell r="J51" t="e">
            <v>#REF!</v>
          </cell>
          <cell r="K51">
            <v>0</v>
          </cell>
        </row>
        <row r="52">
          <cell r="B52" t="e">
            <v>#REF!</v>
          </cell>
          <cell r="C52">
            <v>0</v>
          </cell>
          <cell r="I52">
            <v>2002</v>
          </cell>
          <cell r="J52" t="e">
            <v>#REF!</v>
          </cell>
          <cell r="K52">
            <v>0</v>
          </cell>
        </row>
        <row r="53">
          <cell r="B53">
            <v>3.330636682974676E-3</v>
          </cell>
          <cell r="C53">
            <v>0</v>
          </cell>
          <cell r="I53">
            <v>2003</v>
          </cell>
          <cell r="J53" t="e">
            <v>#REF!</v>
          </cell>
          <cell r="K53">
            <v>0</v>
          </cell>
        </row>
        <row r="54">
          <cell r="B54">
            <v>3.6544916887192455E-2</v>
          </cell>
          <cell r="C54">
            <v>0</v>
          </cell>
          <cell r="I54">
            <v>2004</v>
          </cell>
          <cell r="J54" t="e">
            <v>#REF!</v>
          </cell>
          <cell r="K54">
            <v>0</v>
          </cell>
        </row>
        <row r="111">
          <cell r="A111">
            <v>1998</v>
          </cell>
          <cell r="B111">
            <v>0</v>
          </cell>
          <cell r="C111">
            <v>0</v>
          </cell>
          <cell r="I111">
            <v>1998</v>
          </cell>
          <cell r="J111">
            <v>0</v>
          </cell>
        </row>
        <row r="112">
          <cell r="A112">
            <v>1999</v>
          </cell>
          <cell r="B112">
            <v>0</v>
          </cell>
          <cell r="C112">
            <v>0</v>
          </cell>
          <cell r="I112">
            <v>1999</v>
          </cell>
          <cell r="J112">
            <v>0</v>
          </cell>
        </row>
        <row r="113">
          <cell r="A113">
            <v>2000</v>
          </cell>
          <cell r="B113" t="e">
            <v>#REF!</v>
          </cell>
          <cell r="C113">
            <v>0</v>
          </cell>
          <cell r="I113">
            <v>2000</v>
          </cell>
          <cell r="J113" t="e">
            <v>#REF!</v>
          </cell>
        </row>
        <row r="114">
          <cell r="A114">
            <v>2001</v>
          </cell>
          <cell r="B114" t="e">
            <v>#REF!</v>
          </cell>
          <cell r="C114">
            <v>0</v>
          </cell>
          <cell r="I114">
            <v>2001</v>
          </cell>
          <cell r="J114" t="e">
            <v>#REF!</v>
          </cell>
        </row>
        <row r="115">
          <cell r="A115">
            <v>2002</v>
          </cell>
          <cell r="B115" t="e">
            <v>#REF!</v>
          </cell>
          <cell r="C115">
            <v>0</v>
          </cell>
          <cell r="I115">
            <v>2002</v>
          </cell>
          <cell r="J115" t="e">
            <v>#REF!</v>
          </cell>
        </row>
        <row r="116">
          <cell r="A116">
            <v>2003</v>
          </cell>
          <cell r="B116">
            <v>53.846785254021071</v>
          </cell>
          <cell r="C116">
            <v>0</v>
          </cell>
          <cell r="I116">
            <v>2003</v>
          </cell>
          <cell r="J116" t="e">
            <v>#REF!</v>
          </cell>
        </row>
        <row r="117">
          <cell r="A117">
            <v>2004</v>
          </cell>
          <cell r="B117">
            <v>73.380109046928311</v>
          </cell>
          <cell r="C117">
            <v>0</v>
          </cell>
          <cell r="I117">
            <v>2004</v>
          </cell>
          <cell r="J117" t="e">
            <v>#REF!</v>
          </cell>
        </row>
        <row r="171">
          <cell r="A171">
            <v>1998</v>
          </cell>
          <cell r="B171">
            <v>0</v>
          </cell>
          <cell r="C171">
            <v>0</v>
          </cell>
          <cell r="I171">
            <v>1998</v>
          </cell>
          <cell r="J171">
            <v>0</v>
          </cell>
          <cell r="K171">
            <v>0</v>
          </cell>
        </row>
        <row r="172">
          <cell r="A172">
            <v>1999</v>
          </cell>
          <cell r="B172">
            <v>0</v>
          </cell>
          <cell r="C172">
            <v>0</v>
          </cell>
          <cell r="I172">
            <v>1999</v>
          </cell>
          <cell r="J172">
            <v>0</v>
          </cell>
          <cell r="K172">
            <v>0</v>
          </cell>
        </row>
        <row r="173">
          <cell r="A173">
            <v>2000</v>
          </cell>
          <cell r="B173" t="e">
            <v>#REF!</v>
          </cell>
          <cell r="C173">
            <v>0</v>
          </cell>
          <cell r="I173">
            <v>2000</v>
          </cell>
          <cell r="J173" t="e">
            <v>#REF!</v>
          </cell>
          <cell r="K173">
            <v>0</v>
          </cell>
        </row>
        <row r="174">
          <cell r="A174">
            <v>2001</v>
          </cell>
          <cell r="B174" t="e">
            <v>#REF!</v>
          </cell>
          <cell r="C174">
            <v>0</v>
          </cell>
          <cell r="I174">
            <v>2001</v>
          </cell>
          <cell r="J174" t="e">
            <v>#REF!</v>
          </cell>
          <cell r="K174">
            <v>0</v>
          </cell>
        </row>
        <row r="175">
          <cell r="A175">
            <v>2002</v>
          </cell>
          <cell r="B175" t="e">
            <v>#REF!</v>
          </cell>
          <cell r="C175">
            <v>0</v>
          </cell>
          <cell r="I175">
            <v>2002</v>
          </cell>
          <cell r="J175" t="e">
            <v>#REF!</v>
          </cell>
          <cell r="K175">
            <v>0</v>
          </cell>
        </row>
        <row r="176">
          <cell r="A176">
            <v>2003</v>
          </cell>
          <cell r="B176" t="e">
            <v>#REF!</v>
          </cell>
          <cell r="C176">
            <v>0</v>
          </cell>
          <cell r="I176">
            <v>2003</v>
          </cell>
          <cell r="J176">
            <v>0.61089853641067127</v>
          </cell>
          <cell r="K176">
            <v>0</v>
          </cell>
        </row>
        <row r="177">
          <cell r="A177">
            <v>2004</v>
          </cell>
          <cell r="B177" t="e">
            <v>#REF!</v>
          </cell>
          <cell r="C177">
            <v>0</v>
          </cell>
          <cell r="I177">
            <v>2004</v>
          </cell>
          <cell r="J177">
            <v>0.5930943811659003</v>
          </cell>
          <cell r="K177">
            <v>0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017 Summary_EBCA"/>
      <sheetName val="CHNA Programs"/>
      <sheetName val="Community Programs"/>
      <sheetName val="SAP Summary"/>
      <sheetName val="SAP Detail"/>
      <sheetName val="007-0020 Revised"/>
    </sheetNames>
    <sheetDataSet>
      <sheetData sheetId="0"/>
      <sheetData sheetId="1"/>
      <sheetData sheetId="2"/>
      <sheetData sheetId="3">
        <row r="6">
          <cell r="C6" t="str">
            <v>453013</v>
          </cell>
        </row>
        <row r="7">
          <cell r="G7">
            <v>13116.47</v>
          </cell>
        </row>
        <row r="8">
          <cell r="G8">
            <v>1949.8</v>
          </cell>
        </row>
        <row r="9">
          <cell r="G9">
            <v>-269.72000000000003</v>
          </cell>
        </row>
        <row r="10">
          <cell r="G10">
            <v>1261.5999999999999</v>
          </cell>
        </row>
        <row r="11">
          <cell r="G11">
            <v>235.12</v>
          </cell>
        </row>
        <row r="14">
          <cell r="G14">
            <v>18.8</v>
          </cell>
        </row>
        <row r="15">
          <cell r="G15">
            <v>5138.63</v>
          </cell>
        </row>
        <row r="21">
          <cell r="G21">
            <v>19.829999999999998</v>
          </cell>
        </row>
        <row r="23">
          <cell r="G23">
            <v>17500</v>
          </cell>
        </row>
        <row r="31">
          <cell r="G31">
            <v>54.46</v>
          </cell>
        </row>
        <row r="33">
          <cell r="G33">
            <v>6335.77</v>
          </cell>
        </row>
        <row r="35">
          <cell r="G35">
            <v>-55283.839999999997</v>
          </cell>
        </row>
        <row r="36">
          <cell r="G36">
            <v>94.5</v>
          </cell>
        </row>
        <row r="43">
          <cell r="G43">
            <v>454</v>
          </cell>
        </row>
        <row r="56">
          <cell r="G56">
            <v>23.3</v>
          </cell>
        </row>
        <row r="58">
          <cell r="G58">
            <v>240</v>
          </cell>
        </row>
        <row r="59">
          <cell r="G59">
            <v>131.25</v>
          </cell>
        </row>
        <row r="64">
          <cell r="G64">
            <v>-8980.0300000000007</v>
          </cell>
        </row>
      </sheetData>
      <sheetData sheetId="4">
        <row r="270">
          <cell r="O270">
            <v>122</v>
          </cell>
        </row>
      </sheetData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017 Summary_EBCA"/>
      <sheetName val="CHNA Programs"/>
      <sheetName val="Community Programs"/>
      <sheetName val="SAP Summary"/>
      <sheetName val="SAP Detail"/>
      <sheetName val="007-0020 Revised"/>
    </sheetNames>
    <sheetDataSet>
      <sheetData sheetId="0"/>
      <sheetData sheetId="1"/>
      <sheetData sheetId="2"/>
      <sheetData sheetId="3">
        <row r="7">
          <cell r="G7">
            <v>13116.47</v>
          </cell>
        </row>
        <row r="8">
          <cell r="G8">
            <v>1949.8</v>
          </cell>
        </row>
        <row r="9">
          <cell r="G9">
            <v>-269.72000000000003</v>
          </cell>
        </row>
        <row r="10">
          <cell r="G10">
            <v>1261.5999999999999</v>
          </cell>
        </row>
        <row r="11">
          <cell r="G11">
            <v>235.12</v>
          </cell>
        </row>
        <row r="14">
          <cell r="G14">
            <v>18.8</v>
          </cell>
        </row>
        <row r="15">
          <cell r="G15">
            <v>5138.63</v>
          </cell>
        </row>
        <row r="21">
          <cell r="G21">
            <v>19.829999999999998</v>
          </cell>
        </row>
        <row r="23">
          <cell r="G23">
            <v>17500</v>
          </cell>
        </row>
        <row r="31">
          <cell r="G31">
            <v>54.46</v>
          </cell>
        </row>
        <row r="33">
          <cell r="G33">
            <v>6335.77</v>
          </cell>
        </row>
        <row r="35">
          <cell r="G35">
            <v>-55283.839999999997</v>
          </cell>
        </row>
        <row r="36">
          <cell r="G36">
            <v>94.5</v>
          </cell>
        </row>
        <row r="43">
          <cell r="G43">
            <v>454</v>
          </cell>
        </row>
        <row r="56">
          <cell r="G56">
            <v>23.3</v>
          </cell>
        </row>
        <row r="58">
          <cell r="G58">
            <v>240</v>
          </cell>
        </row>
        <row r="59">
          <cell r="G59">
            <v>131.25</v>
          </cell>
        </row>
        <row r="64">
          <cell r="G64">
            <v>-8980.0300000000007</v>
          </cell>
        </row>
      </sheetData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TABLE"/>
      <sheetName val="REPORT"/>
    </sheetNames>
    <sheetDataSet>
      <sheetData sheetId="0" refreshError="1"/>
      <sheetData sheetId="1">
        <row r="1">
          <cell r="A1" t="str">
            <v>Sum of Amount</v>
          </cell>
        </row>
        <row r="2">
          <cell r="A2" t="str">
            <v>Item</v>
          </cell>
          <cell r="B2" t="str">
            <v>Total</v>
          </cell>
        </row>
        <row r="3">
          <cell r="A3" t="str">
            <v>ACRL</v>
          </cell>
          <cell r="B3">
            <v>5.6843418860808015E-14</v>
          </cell>
        </row>
        <row r="4">
          <cell r="A4" t="str">
            <v>A-TELE</v>
          </cell>
          <cell r="B4">
            <v>6924.03</v>
          </cell>
        </row>
        <row r="5">
          <cell r="A5" t="str">
            <v>BENE</v>
          </cell>
          <cell r="B5">
            <v>85510.31</v>
          </cell>
        </row>
        <row r="6">
          <cell r="A6" t="str">
            <v>BUSEX</v>
          </cell>
          <cell r="B6">
            <v>1576.59</v>
          </cell>
        </row>
        <row r="7">
          <cell r="A7" t="str">
            <v>CELL</v>
          </cell>
          <cell r="B7">
            <v>1788.33</v>
          </cell>
        </row>
        <row r="8">
          <cell r="A8" t="str">
            <v>CMAIN</v>
          </cell>
          <cell r="B8">
            <v>1429.05</v>
          </cell>
        </row>
        <row r="9">
          <cell r="A9" t="str">
            <v>COMPS</v>
          </cell>
          <cell r="B9">
            <v>3060.28</v>
          </cell>
        </row>
        <row r="10">
          <cell r="A10" t="str">
            <v>COPYR</v>
          </cell>
          <cell r="B10">
            <v>532.48</v>
          </cell>
        </row>
        <row r="11">
          <cell r="A11" t="str">
            <v>DEL</v>
          </cell>
          <cell r="B11">
            <v>322.36</v>
          </cell>
        </row>
        <row r="12">
          <cell r="A12" t="str">
            <v>ELEC</v>
          </cell>
          <cell r="B12">
            <v>1973.02</v>
          </cell>
        </row>
        <row r="13">
          <cell r="A13" t="str">
            <v>ERR</v>
          </cell>
          <cell r="B13">
            <v>0</v>
          </cell>
        </row>
        <row r="14">
          <cell r="A14" t="str">
            <v>EVENT</v>
          </cell>
          <cell r="B14">
            <v>3989.13</v>
          </cell>
        </row>
        <row r="15">
          <cell r="A15" t="str">
            <v>FELLOW</v>
          </cell>
          <cell r="B15">
            <v>14200</v>
          </cell>
        </row>
        <row r="16">
          <cell r="A16" t="str">
            <v>GIFT</v>
          </cell>
          <cell r="B16">
            <v>343.95</v>
          </cell>
        </row>
        <row r="17">
          <cell r="A17" t="str">
            <v>GIVE</v>
          </cell>
          <cell r="B17">
            <v>2749.44</v>
          </cell>
        </row>
        <row r="18">
          <cell r="A18" t="str">
            <v>JAAI</v>
          </cell>
          <cell r="B18">
            <v>-40646.97</v>
          </cell>
        </row>
        <row r="19">
          <cell r="A19" t="str">
            <v>MACO</v>
          </cell>
          <cell r="B19">
            <v>13779.54</v>
          </cell>
        </row>
        <row r="20">
          <cell r="A20" t="str">
            <v>MATL</v>
          </cell>
          <cell r="B20">
            <v>2804</v>
          </cell>
        </row>
        <row r="21">
          <cell r="A21" t="str">
            <v>MEMB</v>
          </cell>
          <cell r="B21">
            <v>5100</v>
          </cell>
        </row>
        <row r="22">
          <cell r="A22" t="str">
            <v>OFF</v>
          </cell>
          <cell r="B22">
            <v>7255.09</v>
          </cell>
        </row>
        <row r="23">
          <cell r="A23" t="str">
            <v>PARKG</v>
          </cell>
          <cell r="B23">
            <v>5402</v>
          </cell>
        </row>
        <row r="24">
          <cell r="A24" t="str">
            <v>PUB</v>
          </cell>
          <cell r="B24">
            <v>2327</v>
          </cell>
        </row>
      </sheetData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 Counts"/>
      <sheetName val="Chart2"/>
      <sheetName val="Sheet1"/>
      <sheetName val="Cases"/>
      <sheetName val="Peripheral Cases"/>
      <sheetName val="Case Counts (2)"/>
      <sheetName val="Add GE Mennen Sep_Dec"/>
    </sheetNames>
    <sheetDataSet>
      <sheetData sheetId="0">
        <row r="6">
          <cell r="A6" t="str">
            <v>Cor Dx Total</v>
          </cell>
          <cell r="C6">
            <v>-785</v>
          </cell>
          <cell r="D6">
            <v>-0.21233432512848255</v>
          </cell>
          <cell r="E6">
            <v>3697</v>
          </cell>
          <cell r="F6">
            <v>2912</v>
          </cell>
          <cell r="I6">
            <v>328</v>
          </cell>
          <cell r="J6">
            <v>362</v>
          </cell>
          <cell r="K6">
            <v>409</v>
          </cell>
          <cell r="L6">
            <v>341</v>
          </cell>
          <cell r="M6">
            <v>359</v>
          </cell>
          <cell r="N6">
            <v>343</v>
          </cell>
          <cell r="O6">
            <v>380</v>
          </cell>
          <cell r="P6">
            <v>378</v>
          </cell>
          <cell r="Q6">
            <v>332</v>
          </cell>
          <cell r="R6">
            <v>370</v>
          </cell>
          <cell r="S6">
            <v>330</v>
          </cell>
          <cell r="T6">
            <v>342</v>
          </cell>
          <cell r="U6">
            <v>355</v>
          </cell>
          <cell r="V6">
            <v>388</v>
          </cell>
          <cell r="W6">
            <v>358</v>
          </cell>
          <cell r="X6">
            <v>314</v>
          </cell>
          <cell r="Y6">
            <v>326</v>
          </cell>
          <cell r="Z6">
            <v>276</v>
          </cell>
          <cell r="AA6">
            <v>259</v>
          </cell>
          <cell r="AB6">
            <v>284</v>
          </cell>
          <cell r="AC6">
            <v>251</v>
          </cell>
          <cell r="AD6">
            <v>214</v>
          </cell>
          <cell r="AE6">
            <v>239</v>
          </cell>
          <cell r="AF6">
            <v>237</v>
          </cell>
          <cell r="AG6">
            <v>261</v>
          </cell>
          <cell r="AH6">
            <v>268</v>
          </cell>
          <cell r="AI6">
            <v>276</v>
          </cell>
          <cell r="AJ6">
            <v>253</v>
          </cell>
          <cell r="AK6">
            <v>266</v>
          </cell>
          <cell r="AL6">
            <v>288</v>
          </cell>
          <cell r="AM6">
            <v>295</v>
          </cell>
          <cell r="AN6">
            <v>292</v>
          </cell>
          <cell r="AO6">
            <v>267</v>
          </cell>
          <cell r="AP6">
            <v>288</v>
          </cell>
          <cell r="AQ6">
            <v>263</v>
          </cell>
          <cell r="AR6">
            <v>274</v>
          </cell>
          <cell r="AS6">
            <v>337</v>
          </cell>
          <cell r="AT6">
            <v>285</v>
          </cell>
          <cell r="AU6">
            <v>322</v>
          </cell>
          <cell r="AV6">
            <v>303</v>
          </cell>
          <cell r="AW6">
            <v>282</v>
          </cell>
          <cell r="AX6">
            <v>309</v>
          </cell>
          <cell r="AY6">
            <v>284</v>
          </cell>
          <cell r="AZ6">
            <v>281</v>
          </cell>
          <cell r="BA6">
            <v>258</v>
          </cell>
          <cell r="BB6">
            <v>339</v>
          </cell>
          <cell r="BC6">
            <v>241</v>
          </cell>
          <cell r="BD6">
            <v>265</v>
          </cell>
          <cell r="BE6">
            <v>288</v>
          </cell>
          <cell r="BF6">
            <v>229</v>
          </cell>
          <cell r="BG6">
            <v>280</v>
          </cell>
          <cell r="BH6">
            <v>245</v>
          </cell>
          <cell r="BI6">
            <v>265</v>
          </cell>
          <cell r="BJ6">
            <v>305</v>
          </cell>
        </row>
        <row r="16">
          <cell r="A16" t="str">
            <v>Cor Int Total</v>
          </cell>
          <cell r="C16">
            <v>-908</v>
          </cell>
          <cell r="D16">
            <v>-0.2712066905615293</v>
          </cell>
          <cell r="E16">
            <v>3348</v>
          </cell>
          <cell r="F16">
            <v>2440</v>
          </cell>
          <cell r="I16">
            <v>293</v>
          </cell>
          <cell r="J16">
            <v>285</v>
          </cell>
          <cell r="K16">
            <v>318</v>
          </cell>
          <cell r="L16">
            <v>284</v>
          </cell>
          <cell r="M16">
            <v>304</v>
          </cell>
          <cell r="N16">
            <v>321</v>
          </cell>
          <cell r="O16">
            <v>292</v>
          </cell>
          <cell r="P16">
            <v>325</v>
          </cell>
          <cell r="Q16">
            <v>298</v>
          </cell>
          <cell r="R16">
            <v>298</v>
          </cell>
          <cell r="S16">
            <v>298</v>
          </cell>
          <cell r="T16">
            <v>308</v>
          </cell>
          <cell r="U16">
            <v>317</v>
          </cell>
          <cell r="V16">
            <v>311</v>
          </cell>
          <cell r="W16">
            <v>301</v>
          </cell>
          <cell r="X16">
            <v>284</v>
          </cell>
          <cell r="Y16">
            <v>287</v>
          </cell>
          <cell r="Z16">
            <v>242</v>
          </cell>
          <cell r="AA16">
            <v>284</v>
          </cell>
          <cell r="AB16">
            <v>253</v>
          </cell>
          <cell r="AC16">
            <v>216</v>
          </cell>
          <cell r="AD16">
            <v>247</v>
          </cell>
          <cell r="AE16">
            <v>259</v>
          </cell>
          <cell r="AF16">
            <v>219</v>
          </cell>
          <cell r="AG16">
            <v>293</v>
          </cell>
          <cell r="AH16">
            <v>235</v>
          </cell>
          <cell r="AI16">
            <v>227</v>
          </cell>
          <cell r="AJ16">
            <v>253</v>
          </cell>
          <cell r="AK16">
            <v>246</v>
          </cell>
          <cell r="AL16">
            <v>231</v>
          </cell>
          <cell r="AM16">
            <v>240</v>
          </cell>
          <cell r="AN16">
            <v>260</v>
          </cell>
          <cell r="AO16">
            <v>178</v>
          </cell>
          <cell r="AP16">
            <v>244</v>
          </cell>
          <cell r="AQ16">
            <v>235</v>
          </cell>
          <cell r="AR16">
            <v>243</v>
          </cell>
          <cell r="AS16">
            <v>224</v>
          </cell>
          <cell r="AT16">
            <v>214</v>
          </cell>
          <cell r="AU16">
            <v>228</v>
          </cell>
          <cell r="AV16">
            <v>248</v>
          </cell>
          <cell r="AW16">
            <v>216</v>
          </cell>
          <cell r="AX16">
            <v>256</v>
          </cell>
          <cell r="AY16">
            <v>233</v>
          </cell>
          <cell r="AZ16">
            <v>173</v>
          </cell>
          <cell r="BA16">
            <v>210</v>
          </cell>
          <cell r="BB16">
            <v>195</v>
          </cell>
          <cell r="BC16">
            <v>183</v>
          </cell>
          <cell r="BD16">
            <v>189</v>
          </cell>
          <cell r="BE16">
            <v>222</v>
          </cell>
          <cell r="BF16">
            <v>182</v>
          </cell>
          <cell r="BG16">
            <v>164</v>
          </cell>
          <cell r="BH16">
            <v>157</v>
          </cell>
          <cell r="BI16">
            <v>201</v>
          </cell>
          <cell r="BJ16">
            <v>196</v>
          </cell>
        </row>
        <row r="19">
          <cell r="A19" t="str">
            <v>Elec Dx Total</v>
          </cell>
          <cell r="C19">
            <v>-18</v>
          </cell>
          <cell r="D19">
            <v>-0.52941176470588236</v>
          </cell>
          <cell r="E19">
            <v>34</v>
          </cell>
          <cell r="F19">
            <v>16</v>
          </cell>
          <cell r="I19">
            <v>1</v>
          </cell>
          <cell r="J19">
            <v>0</v>
          </cell>
          <cell r="K19">
            <v>2</v>
          </cell>
          <cell r="L19">
            <v>1</v>
          </cell>
          <cell r="M19">
            <v>1</v>
          </cell>
          <cell r="N19">
            <v>3</v>
          </cell>
          <cell r="O19">
            <v>2</v>
          </cell>
          <cell r="P19">
            <v>2</v>
          </cell>
          <cell r="Q19">
            <v>2</v>
          </cell>
          <cell r="R19">
            <v>3</v>
          </cell>
          <cell r="S19">
            <v>2</v>
          </cell>
          <cell r="T19">
            <v>2</v>
          </cell>
          <cell r="U19">
            <v>2</v>
          </cell>
          <cell r="V19">
            <v>3</v>
          </cell>
          <cell r="W19">
            <v>7</v>
          </cell>
          <cell r="X19">
            <v>6</v>
          </cell>
          <cell r="Y19">
            <v>3</v>
          </cell>
          <cell r="Z19">
            <v>1</v>
          </cell>
          <cell r="AA19">
            <v>4</v>
          </cell>
          <cell r="AB19">
            <v>0</v>
          </cell>
          <cell r="AC19">
            <v>4</v>
          </cell>
          <cell r="AD19">
            <v>0</v>
          </cell>
          <cell r="AE19">
            <v>3</v>
          </cell>
          <cell r="AF19">
            <v>3</v>
          </cell>
          <cell r="AG19">
            <v>2</v>
          </cell>
          <cell r="AH19">
            <v>2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3</v>
          </cell>
          <cell r="AU19">
            <v>0</v>
          </cell>
          <cell r="AV19">
            <v>5</v>
          </cell>
          <cell r="AW19">
            <v>1</v>
          </cell>
          <cell r="AX19">
            <v>6</v>
          </cell>
          <cell r="AY19">
            <v>4</v>
          </cell>
          <cell r="AZ19">
            <v>4</v>
          </cell>
          <cell r="BA19">
            <v>5</v>
          </cell>
          <cell r="BB19">
            <v>5</v>
          </cell>
          <cell r="BC19">
            <v>2</v>
          </cell>
          <cell r="BD19">
            <v>1</v>
          </cell>
          <cell r="BE19">
            <v>2</v>
          </cell>
          <cell r="BF19">
            <v>0</v>
          </cell>
          <cell r="BG19">
            <v>8</v>
          </cell>
          <cell r="BH19">
            <v>3</v>
          </cell>
          <cell r="BI19">
            <v>0</v>
          </cell>
          <cell r="BJ19">
            <v>2</v>
          </cell>
        </row>
        <row r="27">
          <cell r="A27" t="str">
            <v>Elec Int Total</v>
          </cell>
          <cell r="C27">
            <v>-91</v>
          </cell>
          <cell r="D27">
            <v>-0.220873786407767</v>
          </cell>
          <cell r="E27">
            <v>412</v>
          </cell>
          <cell r="F27">
            <v>321</v>
          </cell>
          <cell r="I27">
            <v>48</v>
          </cell>
          <cell r="J27">
            <v>40</v>
          </cell>
          <cell r="K27">
            <v>49</v>
          </cell>
          <cell r="L27">
            <v>34</v>
          </cell>
          <cell r="M27">
            <v>44</v>
          </cell>
          <cell r="N27">
            <v>46</v>
          </cell>
          <cell r="O27">
            <v>47</v>
          </cell>
          <cell r="P27">
            <v>50</v>
          </cell>
          <cell r="Q27">
            <v>26</v>
          </cell>
          <cell r="R27">
            <v>25</v>
          </cell>
          <cell r="S27">
            <v>31</v>
          </cell>
          <cell r="T27">
            <v>38</v>
          </cell>
          <cell r="U27">
            <v>33</v>
          </cell>
          <cell r="V27">
            <v>28</v>
          </cell>
          <cell r="W27">
            <v>41</v>
          </cell>
          <cell r="X27">
            <v>30</v>
          </cell>
          <cell r="Y27">
            <v>36</v>
          </cell>
          <cell r="Z27">
            <v>52</v>
          </cell>
          <cell r="AA27">
            <v>37</v>
          </cell>
          <cell r="AB27">
            <v>40</v>
          </cell>
          <cell r="AC27">
            <v>24</v>
          </cell>
          <cell r="AD27">
            <v>22</v>
          </cell>
          <cell r="AE27">
            <v>23</v>
          </cell>
          <cell r="AF27">
            <v>36</v>
          </cell>
          <cell r="AG27">
            <v>41</v>
          </cell>
          <cell r="AH27">
            <v>34</v>
          </cell>
          <cell r="AI27">
            <v>21</v>
          </cell>
          <cell r="AJ27">
            <v>28</v>
          </cell>
          <cell r="AK27">
            <v>18</v>
          </cell>
          <cell r="AL27">
            <v>22</v>
          </cell>
          <cell r="AM27">
            <v>25</v>
          </cell>
          <cell r="AN27">
            <v>23</v>
          </cell>
          <cell r="AO27">
            <v>20</v>
          </cell>
          <cell r="AP27">
            <v>29</v>
          </cell>
          <cell r="AQ27">
            <v>25</v>
          </cell>
          <cell r="AR27">
            <v>25</v>
          </cell>
          <cell r="AS27">
            <v>24</v>
          </cell>
          <cell r="AT27">
            <v>19</v>
          </cell>
          <cell r="AU27">
            <v>19</v>
          </cell>
          <cell r="AV27">
            <v>20</v>
          </cell>
          <cell r="AW27">
            <v>10</v>
          </cell>
          <cell r="AX27">
            <v>18</v>
          </cell>
          <cell r="AY27">
            <v>20</v>
          </cell>
          <cell r="AZ27">
            <v>26</v>
          </cell>
          <cell r="BA27">
            <v>26</v>
          </cell>
          <cell r="BB27">
            <v>32</v>
          </cell>
          <cell r="BC27">
            <v>17</v>
          </cell>
          <cell r="BD27">
            <v>21</v>
          </cell>
          <cell r="BE27">
            <v>23</v>
          </cell>
          <cell r="BF27">
            <v>24</v>
          </cell>
          <cell r="BG27">
            <v>26</v>
          </cell>
          <cell r="BH27">
            <v>14</v>
          </cell>
          <cell r="BI27">
            <v>22</v>
          </cell>
          <cell r="BJ27">
            <v>22</v>
          </cell>
        </row>
        <row r="35">
          <cell r="A35" t="str">
            <v>Misc Int Total</v>
          </cell>
          <cell r="C35">
            <v>-32</v>
          </cell>
          <cell r="D35">
            <v>-0.37647058823529411</v>
          </cell>
          <cell r="E35">
            <v>85</v>
          </cell>
          <cell r="F35">
            <v>53</v>
          </cell>
          <cell r="I35">
            <v>7</v>
          </cell>
          <cell r="J35">
            <v>12</v>
          </cell>
          <cell r="K35">
            <v>5</v>
          </cell>
          <cell r="L35">
            <v>1</v>
          </cell>
          <cell r="M35">
            <v>7</v>
          </cell>
          <cell r="N35">
            <v>9</v>
          </cell>
          <cell r="O35">
            <v>8</v>
          </cell>
          <cell r="P35">
            <v>10</v>
          </cell>
          <cell r="Q35">
            <v>9</v>
          </cell>
          <cell r="R35">
            <v>4</v>
          </cell>
          <cell r="S35">
            <v>5</v>
          </cell>
          <cell r="T35">
            <v>7</v>
          </cell>
          <cell r="U35">
            <v>8</v>
          </cell>
          <cell r="V35">
            <v>5</v>
          </cell>
          <cell r="W35">
            <v>2</v>
          </cell>
          <cell r="X35">
            <v>6</v>
          </cell>
          <cell r="Y35">
            <v>6</v>
          </cell>
          <cell r="Z35">
            <v>5</v>
          </cell>
          <cell r="AA35">
            <v>5</v>
          </cell>
          <cell r="AB35">
            <v>11</v>
          </cell>
          <cell r="AC35">
            <v>15</v>
          </cell>
          <cell r="AD35">
            <v>10</v>
          </cell>
          <cell r="AE35">
            <v>12</v>
          </cell>
          <cell r="AF35">
            <v>6</v>
          </cell>
          <cell r="AG35">
            <v>11</v>
          </cell>
          <cell r="AH35">
            <v>10</v>
          </cell>
          <cell r="AI35">
            <v>9</v>
          </cell>
          <cell r="AJ35">
            <v>14</v>
          </cell>
          <cell r="AK35">
            <v>10</v>
          </cell>
          <cell r="AL35">
            <v>11</v>
          </cell>
          <cell r="AM35">
            <v>14</v>
          </cell>
          <cell r="AN35">
            <v>7</v>
          </cell>
          <cell r="AO35">
            <v>10</v>
          </cell>
          <cell r="AP35">
            <v>10</v>
          </cell>
          <cell r="AQ35">
            <v>8</v>
          </cell>
          <cell r="AR35">
            <v>10</v>
          </cell>
          <cell r="AS35">
            <v>8</v>
          </cell>
          <cell r="AT35">
            <v>10</v>
          </cell>
          <cell r="AU35">
            <v>8</v>
          </cell>
          <cell r="AV35">
            <v>8</v>
          </cell>
          <cell r="AW35">
            <v>6</v>
          </cell>
          <cell r="AX35">
            <v>7</v>
          </cell>
          <cell r="AY35">
            <v>12</v>
          </cell>
          <cell r="AZ35">
            <v>10</v>
          </cell>
          <cell r="BA35">
            <v>6</v>
          </cell>
          <cell r="BB35">
            <v>10</v>
          </cell>
          <cell r="BC35">
            <v>5</v>
          </cell>
          <cell r="BD35">
            <v>6</v>
          </cell>
          <cell r="BE35">
            <v>9</v>
          </cell>
          <cell r="BF35">
            <v>8</v>
          </cell>
          <cell r="BG35">
            <v>5</v>
          </cell>
          <cell r="BH35">
            <v>9</v>
          </cell>
          <cell r="BI35">
            <v>7</v>
          </cell>
          <cell r="BJ35">
            <v>3</v>
          </cell>
        </row>
        <row r="39">
          <cell r="G39">
            <v>0</v>
          </cell>
          <cell r="H39">
            <v>0</v>
          </cell>
          <cell r="I39">
            <v>706</v>
          </cell>
          <cell r="J39">
            <v>727</v>
          </cell>
        </row>
        <row r="41">
          <cell r="A41" t="str">
            <v>Current Qtr vs same Qtr prior yr</v>
          </cell>
          <cell r="C41">
            <v>169</v>
          </cell>
          <cell r="D41">
            <v>8.144578313253012E-2</v>
          </cell>
          <cell r="K41">
            <v>2244</v>
          </cell>
          <cell r="L41" t="str">
            <v>#Cases</v>
          </cell>
          <cell r="M41" t="str">
            <v>this Qtr</v>
          </cell>
          <cell r="W41">
            <v>2075</v>
          </cell>
          <cell r="X41" t="str">
            <v>#Cases</v>
          </cell>
          <cell r="Y41" t="str">
            <v>this Qtr</v>
          </cell>
        </row>
        <row r="45">
          <cell r="A45" t="str">
            <v>*NOTE:  Above Peripheral figures are Solely Peripheral cases; Mixed Cases (which include both Peripheral and Coronary procedures) are reported below.</v>
          </cell>
        </row>
        <row r="46">
          <cell r="A46" t="str">
            <v>Solely Peripheral Cases</v>
          </cell>
          <cell r="C46">
            <v>-16</v>
          </cell>
          <cell r="D46">
            <v>-5.9479553903345722E-2</v>
          </cell>
          <cell r="E46">
            <v>269</v>
          </cell>
          <cell r="F46">
            <v>253</v>
          </cell>
          <cell r="K46">
            <v>39</v>
          </cell>
          <cell r="L46">
            <v>15</v>
          </cell>
          <cell r="M46">
            <v>31</v>
          </cell>
          <cell r="N46">
            <v>36</v>
          </cell>
          <cell r="O46">
            <v>37</v>
          </cell>
          <cell r="P46">
            <v>27</v>
          </cell>
          <cell r="Q46">
            <v>33</v>
          </cell>
          <cell r="R46">
            <v>35</v>
          </cell>
          <cell r="S46">
            <v>20</v>
          </cell>
          <cell r="T46">
            <v>25</v>
          </cell>
          <cell r="U46">
            <v>32</v>
          </cell>
          <cell r="V46">
            <v>20</v>
          </cell>
          <cell r="W46">
            <v>27</v>
          </cell>
          <cell r="X46">
            <v>20</v>
          </cell>
          <cell r="Y46">
            <v>21</v>
          </cell>
          <cell r="Z46">
            <v>18</v>
          </cell>
          <cell r="AA46">
            <v>20</v>
          </cell>
          <cell r="AB46">
            <v>25</v>
          </cell>
          <cell r="AC46">
            <v>25</v>
          </cell>
          <cell r="AD46">
            <v>16</v>
          </cell>
          <cell r="AE46">
            <v>15</v>
          </cell>
          <cell r="AF46">
            <v>23</v>
          </cell>
          <cell r="AG46">
            <v>31</v>
          </cell>
          <cell r="AH46">
            <v>21</v>
          </cell>
          <cell r="AI46">
            <v>24</v>
          </cell>
          <cell r="AJ46">
            <v>19</v>
          </cell>
          <cell r="AK46">
            <v>27</v>
          </cell>
          <cell r="AL46">
            <v>23</v>
          </cell>
          <cell r="AM46">
            <v>17</v>
          </cell>
          <cell r="AN46">
            <v>31</v>
          </cell>
          <cell r="AO46">
            <v>19</v>
          </cell>
          <cell r="AP46">
            <v>43</v>
          </cell>
          <cell r="AQ46">
            <v>28</v>
          </cell>
          <cell r="AR46">
            <v>31</v>
          </cell>
          <cell r="AS46">
            <v>24</v>
          </cell>
          <cell r="AT46">
            <v>17</v>
          </cell>
          <cell r="AU46">
            <v>17</v>
          </cell>
          <cell r="AV46">
            <v>15</v>
          </cell>
          <cell r="AW46">
            <v>26</v>
          </cell>
          <cell r="AX46">
            <v>21</v>
          </cell>
          <cell r="AY46">
            <v>22</v>
          </cell>
          <cell r="AZ46">
            <v>13</v>
          </cell>
          <cell r="BA46">
            <v>16</v>
          </cell>
          <cell r="BB46">
            <v>12</v>
          </cell>
          <cell r="BC46">
            <v>7</v>
          </cell>
          <cell r="BD46">
            <v>12</v>
          </cell>
          <cell r="BE46">
            <v>14</v>
          </cell>
          <cell r="BF46">
            <v>14</v>
          </cell>
          <cell r="BG46">
            <v>5</v>
          </cell>
          <cell r="BH46">
            <v>2</v>
          </cell>
        </row>
        <row r="47">
          <cell r="A47" t="str">
            <v>Mixed Cor/Periph Cases</v>
          </cell>
          <cell r="C47">
            <v>-122</v>
          </cell>
          <cell r="D47">
            <v>-0.22181818181818183</v>
          </cell>
          <cell r="E47">
            <v>550</v>
          </cell>
          <cell r="F47">
            <v>428</v>
          </cell>
          <cell r="K47">
            <v>51</v>
          </cell>
          <cell r="L47">
            <v>45</v>
          </cell>
          <cell r="M47">
            <v>51</v>
          </cell>
          <cell r="N47">
            <v>45</v>
          </cell>
          <cell r="O47">
            <v>51</v>
          </cell>
          <cell r="P47">
            <v>52</v>
          </cell>
          <cell r="Q47">
            <v>51</v>
          </cell>
          <cell r="R47">
            <v>82</v>
          </cell>
          <cell r="S47">
            <v>54</v>
          </cell>
          <cell r="T47">
            <v>51</v>
          </cell>
          <cell r="U47">
            <v>42</v>
          </cell>
          <cell r="V47">
            <v>53</v>
          </cell>
          <cell r="W47">
            <v>48</v>
          </cell>
          <cell r="X47">
            <v>41</v>
          </cell>
          <cell r="Y47">
            <v>44</v>
          </cell>
          <cell r="Z47">
            <v>50</v>
          </cell>
          <cell r="AA47">
            <v>46</v>
          </cell>
          <cell r="AB47">
            <v>48</v>
          </cell>
          <cell r="AC47">
            <v>37</v>
          </cell>
          <cell r="AD47">
            <v>36</v>
          </cell>
          <cell r="AE47">
            <v>43</v>
          </cell>
          <cell r="AF47">
            <v>44</v>
          </cell>
          <cell r="AG47">
            <v>55</v>
          </cell>
          <cell r="AH47">
            <v>55</v>
          </cell>
          <cell r="AI47">
            <v>40</v>
          </cell>
          <cell r="AJ47">
            <v>46</v>
          </cell>
          <cell r="AK47">
            <v>42</v>
          </cell>
          <cell r="AL47">
            <v>45</v>
          </cell>
          <cell r="AM47">
            <v>58</v>
          </cell>
          <cell r="AN47">
            <v>71</v>
          </cell>
          <cell r="AO47">
            <v>56</v>
          </cell>
          <cell r="AP47">
            <v>55</v>
          </cell>
          <cell r="AQ47">
            <v>50</v>
          </cell>
          <cell r="AR47">
            <v>45</v>
          </cell>
          <cell r="AS47">
            <v>64</v>
          </cell>
          <cell r="AT47">
            <v>70</v>
          </cell>
          <cell r="AU47">
            <v>47</v>
          </cell>
          <cell r="AV47">
            <v>64</v>
          </cell>
          <cell r="AW47">
            <v>66</v>
          </cell>
          <cell r="AX47">
            <v>36</v>
          </cell>
          <cell r="AY47">
            <v>33</v>
          </cell>
          <cell r="AZ47">
            <v>23</v>
          </cell>
          <cell r="BA47">
            <v>23</v>
          </cell>
          <cell r="BB47">
            <v>29</v>
          </cell>
          <cell r="BC47">
            <v>24</v>
          </cell>
          <cell r="BD47">
            <v>20</v>
          </cell>
          <cell r="BE47">
            <v>26</v>
          </cell>
          <cell r="BF47">
            <v>18</v>
          </cell>
          <cell r="BG47">
            <v>22</v>
          </cell>
          <cell r="BH47">
            <v>15</v>
          </cell>
        </row>
        <row r="48">
          <cell r="A48" t="str">
            <v>Total Cases w/ Periph Proc</v>
          </cell>
          <cell r="C48">
            <v>-138</v>
          </cell>
          <cell r="D48">
            <v>-0.16849816849816851</v>
          </cell>
          <cell r="E48">
            <v>819</v>
          </cell>
          <cell r="F48">
            <v>681</v>
          </cell>
          <cell r="K48">
            <v>90</v>
          </cell>
          <cell r="L48">
            <v>60</v>
          </cell>
          <cell r="M48">
            <v>82</v>
          </cell>
          <cell r="N48">
            <v>81</v>
          </cell>
          <cell r="O48">
            <v>88</v>
          </cell>
          <cell r="P48">
            <v>79</v>
          </cell>
          <cell r="Q48">
            <v>84</v>
          </cell>
          <cell r="R48">
            <v>117</v>
          </cell>
          <cell r="S48">
            <v>74</v>
          </cell>
          <cell r="T48">
            <v>76</v>
          </cell>
          <cell r="U48">
            <v>74</v>
          </cell>
          <cell r="V48">
            <v>73</v>
          </cell>
          <cell r="W48">
            <v>75</v>
          </cell>
          <cell r="X48">
            <v>61</v>
          </cell>
          <cell r="Y48">
            <v>65</v>
          </cell>
          <cell r="Z48">
            <v>68</v>
          </cell>
          <cell r="AA48">
            <v>66</v>
          </cell>
          <cell r="AB48">
            <v>73</v>
          </cell>
          <cell r="AC48">
            <v>62</v>
          </cell>
          <cell r="AD48">
            <v>52</v>
          </cell>
          <cell r="AE48">
            <v>58</v>
          </cell>
          <cell r="AF48">
            <v>67</v>
          </cell>
          <cell r="AG48">
            <v>86</v>
          </cell>
          <cell r="AH48">
            <v>76</v>
          </cell>
          <cell r="AI48">
            <v>64</v>
          </cell>
          <cell r="AJ48">
            <v>65</v>
          </cell>
          <cell r="AK48">
            <v>69</v>
          </cell>
          <cell r="AL48">
            <v>68</v>
          </cell>
          <cell r="AM48">
            <v>75</v>
          </cell>
          <cell r="AN48">
            <v>102</v>
          </cell>
          <cell r="AO48">
            <v>75</v>
          </cell>
          <cell r="AP48">
            <v>98</v>
          </cell>
          <cell r="AQ48">
            <v>78</v>
          </cell>
          <cell r="AR48">
            <v>76</v>
          </cell>
          <cell r="AS48">
            <v>88</v>
          </cell>
          <cell r="AT48">
            <v>87</v>
          </cell>
          <cell r="AU48">
            <v>64</v>
          </cell>
          <cell r="AV48">
            <v>79</v>
          </cell>
          <cell r="AW48">
            <v>92</v>
          </cell>
          <cell r="AX48">
            <v>57</v>
          </cell>
          <cell r="AY48">
            <v>55</v>
          </cell>
          <cell r="AZ48">
            <v>36</v>
          </cell>
          <cell r="BA48">
            <v>39</v>
          </cell>
          <cell r="BB48">
            <v>41</v>
          </cell>
          <cell r="BC48">
            <v>31</v>
          </cell>
          <cell r="BD48">
            <v>32</v>
          </cell>
          <cell r="BE48">
            <v>40</v>
          </cell>
          <cell r="BF48">
            <v>32</v>
          </cell>
          <cell r="BG48">
            <v>27</v>
          </cell>
          <cell r="BH48">
            <v>17</v>
          </cell>
        </row>
        <row r="49">
          <cell r="A49" t="str">
            <v>% Cor/Per Cases w/ Periph Proc</v>
          </cell>
          <cell r="C49">
            <v>9.5216315562616505E-3</v>
          </cell>
          <cell r="E49">
            <v>0.11197703035274816</v>
          </cell>
          <cell r="F49">
            <v>0.12149866190900981</v>
          </cell>
          <cell r="K49">
            <v>0.1174934725848564</v>
          </cell>
          <cell r="L49">
            <v>9.375E-2</v>
          </cell>
          <cell r="M49">
            <v>0.11815561959654179</v>
          </cell>
          <cell r="N49">
            <v>0.11571428571428571</v>
          </cell>
          <cell r="O49">
            <v>0.12411847672778561</v>
          </cell>
          <cell r="P49">
            <v>0.10821917808219178</v>
          </cell>
          <cell r="Q49">
            <v>0.12669683257918551</v>
          </cell>
          <cell r="R49">
            <v>0.16642958748221906</v>
          </cell>
          <cell r="S49">
            <v>0.11419753086419752</v>
          </cell>
          <cell r="T49">
            <v>0.11259259259259259</v>
          </cell>
          <cell r="U49">
            <v>0.10511363636363637</v>
          </cell>
          <cell r="V49">
            <v>0.10152990264255911</v>
          </cell>
          <cell r="W49">
            <v>0.10932944606413994</v>
          </cell>
          <cell r="X49">
            <v>9.8705501618122971E-2</v>
          </cell>
          <cell r="Y49">
            <v>0.10252365930599369</v>
          </cell>
          <cell r="Z49">
            <v>0.12686567164179105</v>
          </cell>
          <cell r="AA49">
            <v>0.11722912966252221</v>
          </cell>
          <cell r="AB49">
            <v>0.1298932384341637</v>
          </cell>
          <cell r="AC49">
            <v>0.12601626016260162</v>
          </cell>
          <cell r="AD49">
            <v>0.1090146750524109</v>
          </cell>
          <cell r="AE49">
            <v>0.11306042884990253</v>
          </cell>
          <cell r="AF49">
            <v>0.13987473903966596</v>
          </cell>
          <cell r="AG49">
            <v>0.14700854700854701</v>
          </cell>
          <cell r="AH49">
            <v>0.14503816793893129</v>
          </cell>
          <cell r="AI49">
            <v>0.12144212523719165</v>
          </cell>
          <cell r="AJ49">
            <v>0.12380952380952381</v>
          </cell>
          <cell r="AK49">
            <v>0.1280148423005566</v>
          </cell>
          <cell r="AL49">
            <v>0.12546125461254612</v>
          </cell>
          <cell r="AM49">
            <v>0.1358695652173913</v>
          </cell>
          <cell r="AN49">
            <v>0.17495711835334476</v>
          </cell>
          <cell r="AO49">
            <v>0.16163793103448276</v>
          </cell>
          <cell r="AP49">
            <v>0.17043478260869566</v>
          </cell>
          <cell r="AQ49">
            <v>0.14828897338403041</v>
          </cell>
          <cell r="AR49">
            <v>0.13868613138686131</v>
          </cell>
          <cell r="AS49">
            <v>0.15042735042735042</v>
          </cell>
          <cell r="AT49">
            <v>0.16860465116279069</v>
          </cell>
          <cell r="AU49">
            <v>0.1128747795414462</v>
          </cell>
          <cell r="AV49">
            <v>0.13957597173144876</v>
          </cell>
          <cell r="AW49">
            <v>0.17557251908396945</v>
          </cell>
          <cell r="AX49">
            <v>9.7269624573378843E-2</v>
          </cell>
          <cell r="AY49">
            <v>0.10204081632653061</v>
          </cell>
          <cell r="AZ49">
            <v>7.7087794432548179E-2</v>
          </cell>
          <cell r="BA49">
            <v>8.057851239669421E-2</v>
          </cell>
          <cell r="BB49">
            <v>7.5091575091575088E-2</v>
          </cell>
          <cell r="BC49">
            <v>7.1925754060324823E-2</v>
          </cell>
          <cell r="BD49">
            <v>6.8669527896995708E-2</v>
          </cell>
          <cell r="BE49">
            <v>7.6335877862595422E-2</v>
          </cell>
          <cell r="BF49">
            <v>7.5294117647058817E-2</v>
          </cell>
          <cell r="BG49">
            <v>6.0133630289532294E-2</v>
          </cell>
          <cell r="BH49">
            <v>4.2079207920792082E-2</v>
          </cell>
        </row>
      </sheetData>
      <sheetData sheetId="1" refreshError="1"/>
      <sheetData sheetId="2"/>
      <sheetData sheetId="3">
        <row r="2">
          <cell r="G2" t="str">
            <v>Calc</v>
          </cell>
          <cell r="S2" t="str">
            <v>Calc</v>
          </cell>
          <cell r="T2" t="str">
            <v>Calc</v>
          </cell>
          <cell r="U2" t="str">
            <v>Copy</v>
          </cell>
          <cell r="V2" t="str">
            <v>Calc</v>
          </cell>
          <cell r="W2" t="str">
            <v>Calc</v>
          </cell>
          <cell r="X2" t="str">
            <v>Calc</v>
          </cell>
          <cell r="Y2" t="str">
            <v>Calc</v>
          </cell>
        </row>
        <row r="3">
          <cell r="W3" t="str">
            <v>CASES</v>
          </cell>
        </row>
        <row r="4">
          <cell r="G4" t="str">
            <v>All Cor/Periph Cases</v>
          </cell>
          <cell r="S4" t="str">
            <v>Total Cases w/ Periph Procs</v>
          </cell>
          <cell r="T4" t="str">
            <v>Total #Periph Procs</v>
          </cell>
          <cell r="U4" t="str">
            <v>Month</v>
          </cell>
          <cell r="V4" t="str">
            <v>Solely Periph Cases</v>
          </cell>
          <cell r="W4" t="str">
            <v>Mixed Cor/Periph Cases</v>
          </cell>
          <cell r="X4" t="str">
            <v>% Cor/Per Cases w/ Per Proc</v>
          </cell>
          <cell r="Y4" t="str">
            <v>Discrepancy</v>
          </cell>
        </row>
        <row r="5">
          <cell r="G5">
            <v>394</v>
          </cell>
          <cell r="S5">
            <v>17</v>
          </cell>
          <cell r="T5">
            <v>22</v>
          </cell>
          <cell r="U5">
            <v>37073</v>
          </cell>
          <cell r="V5">
            <v>2</v>
          </cell>
          <cell r="W5">
            <v>15</v>
          </cell>
          <cell r="X5">
            <v>4.3147208121827409E-2</v>
          </cell>
          <cell r="Y5">
            <v>0</v>
          </cell>
        </row>
        <row r="6">
          <cell r="G6">
            <v>449</v>
          </cell>
          <cell r="S6">
            <v>27</v>
          </cell>
          <cell r="T6">
            <v>36</v>
          </cell>
          <cell r="U6">
            <v>37104</v>
          </cell>
          <cell r="V6">
            <v>5</v>
          </cell>
          <cell r="W6">
            <v>22</v>
          </cell>
          <cell r="X6">
            <v>6.0133630289532294E-2</v>
          </cell>
          <cell r="Y6">
            <v>0</v>
          </cell>
        </row>
        <row r="7">
          <cell r="G7">
            <v>425</v>
          </cell>
          <cell r="S7">
            <v>32</v>
          </cell>
          <cell r="T7">
            <v>50</v>
          </cell>
          <cell r="U7">
            <v>37135</v>
          </cell>
          <cell r="V7">
            <v>14</v>
          </cell>
          <cell r="W7">
            <v>18</v>
          </cell>
          <cell r="X7">
            <v>7.5294117647058817E-2</v>
          </cell>
          <cell r="Y7">
            <v>0</v>
          </cell>
        </row>
        <row r="8">
          <cell r="G8">
            <v>524</v>
          </cell>
          <cell r="S8">
            <v>40</v>
          </cell>
          <cell r="T8">
            <v>59</v>
          </cell>
          <cell r="U8">
            <v>37165</v>
          </cell>
          <cell r="V8">
            <v>14</v>
          </cell>
          <cell r="W8">
            <v>26</v>
          </cell>
          <cell r="X8">
            <v>7.6335877862595422E-2</v>
          </cell>
          <cell r="Y8">
            <v>0</v>
          </cell>
        </row>
        <row r="9">
          <cell r="G9">
            <v>466</v>
          </cell>
          <cell r="S9">
            <v>32</v>
          </cell>
          <cell r="T9">
            <v>49</v>
          </cell>
          <cell r="U9">
            <v>37196</v>
          </cell>
          <cell r="V9">
            <v>12</v>
          </cell>
          <cell r="W9">
            <v>20</v>
          </cell>
          <cell r="X9">
            <v>6.8669527896995708E-2</v>
          </cell>
          <cell r="Y9">
            <v>0</v>
          </cell>
        </row>
        <row r="10">
          <cell r="G10">
            <v>431</v>
          </cell>
          <cell r="S10">
            <v>29</v>
          </cell>
          <cell r="T10">
            <v>33</v>
          </cell>
          <cell r="U10">
            <v>37226</v>
          </cell>
          <cell r="V10">
            <v>5</v>
          </cell>
          <cell r="W10">
            <v>24</v>
          </cell>
          <cell r="X10">
            <v>6.7285382830626447E-2</v>
          </cell>
          <cell r="Y10">
            <v>-2</v>
          </cell>
        </row>
        <row r="11">
          <cell r="G11">
            <v>547</v>
          </cell>
          <cell r="S11">
            <v>39</v>
          </cell>
          <cell r="T11">
            <v>47</v>
          </cell>
          <cell r="U11">
            <v>37257</v>
          </cell>
          <cell r="V11">
            <v>10</v>
          </cell>
          <cell r="W11">
            <v>29</v>
          </cell>
          <cell r="X11">
            <v>7.1297989031078604E-2</v>
          </cell>
          <cell r="Y11">
            <v>-2</v>
          </cell>
        </row>
        <row r="12">
          <cell r="G12">
            <v>455</v>
          </cell>
          <cell r="S12">
            <v>39</v>
          </cell>
          <cell r="T12">
            <v>52</v>
          </cell>
          <cell r="U12">
            <v>37288</v>
          </cell>
          <cell r="V12">
            <v>16</v>
          </cell>
          <cell r="W12">
            <v>23</v>
          </cell>
          <cell r="X12">
            <v>8.5714285714285715E-2</v>
          </cell>
          <cell r="Y12">
            <v>2</v>
          </cell>
        </row>
        <row r="13">
          <cell r="G13">
            <v>466</v>
          </cell>
          <cell r="S13">
            <v>34</v>
          </cell>
          <cell r="T13">
            <v>49</v>
          </cell>
          <cell r="U13">
            <v>37316</v>
          </cell>
          <cell r="V13">
            <v>11</v>
          </cell>
          <cell r="W13">
            <v>23</v>
          </cell>
          <cell r="X13">
            <v>7.2961373390557943E-2</v>
          </cell>
          <cell r="Y13">
            <v>-2</v>
          </cell>
        </row>
        <row r="14">
          <cell r="G14">
            <v>539</v>
          </cell>
          <cell r="S14">
            <v>55</v>
          </cell>
          <cell r="T14">
            <v>104</v>
          </cell>
          <cell r="U14">
            <v>37347</v>
          </cell>
          <cell r="V14">
            <v>22</v>
          </cell>
          <cell r="W14">
            <v>33</v>
          </cell>
          <cell r="X14">
            <v>0.10204081632653061</v>
          </cell>
          <cell r="Y14">
            <v>0</v>
          </cell>
        </row>
        <row r="15">
          <cell r="G15">
            <v>586</v>
          </cell>
          <cell r="S15">
            <v>57</v>
          </cell>
          <cell r="T15">
            <v>99</v>
          </cell>
          <cell r="U15">
            <v>37377</v>
          </cell>
          <cell r="V15">
            <v>21</v>
          </cell>
          <cell r="W15">
            <v>36</v>
          </cell>
          <cell r="X15">
            <v>9.7269624573378843E-2</v>
          </cell>
          <cell r="Y15">
            <v>0</v>
          </cell>
        </row>
        <row r="16">
          <cell r="G16">
            <v>523</v>
          </cell>
          <cell r="S16">
            <v>92</v>
          </cell>
          <cell r="T16">
            <v>149</v>
          </cell>
          <cell r="U16">
            <v>37408</v>
          </cell>
          <cell r="V16">
            <v>26</v>
          </cell>
          <cell r="W16">
            <v>66</v>
          </cell>
          <cell r="X16">
            <v>0.17590822179732313</v>
          </cell>
          <cell r="Y16">
            <v>0</v>
          </cell>
        </row>
        <row r="17">
          <cell r="G17">
            <v>566</v>
          </cell>
          <cell r="S17">
            <v>79</v>
          </cell>
          <cell r="T17">
            <v>126</v>
          </cell>
          <cell r="U17">
            <v>37438</v>
          </cell>
          <cell r="V17">
            <v>15</v>
          </cell>
          <cell r="W17">
            <v>64</v>
          </cell>
          <cell r="X17">
            <v>0.13957597173144876</v>
          </cell>
          <cell r="Y17">
            <v>0</v>
          </cell>
        </row>
        <row r="18">
          <cell r="G18">
            <v>567</v>
          </cell>
          <cell r="S18">
            <v>64</v>
          </cell>
          <cell r="T18">
            <v>107</v>
          </cell>
          <cell r="U18">
            <v>37469</v>
          </cell>
          <cell r="V18">
            <v>17</v>
          </cell>
          <cell r="W18">
            <v>47</v>
          </cell>
          <cell r="X18">
            <v>0.1128747795414462</v>
          </cell>
          <cell r="Y18">
            <v>0</v>
          </cell>
        </row>
        <row r="19">
          <cell r="G19">
            <v>516</v>
          </cell>
          <cell r="S19">
            <v>87</v>
          </cell>
          <cell r="T19">
            <v>153</v>
          </cell>
          <cell r="U19">
            <v>37500</v>
          </cell>
          <cell r="V19">
            <v>17</v>
          </cell>
          <cell r="W19">
            <v>70</v>
          </cell>
          <cell r="X19">
            <v>0.16860465116279069</v>
          </cell>
          <cell r="Y19">
            <v>0</v>
          </cell>
        </row>
        <row r="20">
          <cell r="G20">
            <v>585</v>
          </cell>
          <cell r="S20">
            <v>88</v>
          </cell>
          <cell r="T20">
            <v>140</v>
          </cell>
          <cell r="U20">
            <v>37530</v>
          </cell>
          <cell r="V20">
            <v>24</v>
          </cell>
          <cell r="W20">
            <v>64</v>
          </cell>
          <cell r="X20">
            <v>0.15042735042735042</v>
          </cell>
          <cell r="Y20">
            <v>0</v>
          </cell>
        </row>
        <row r="21">
          <cell r="G21">
            <v>548</v>
          </cell>
          <cell r="S21">
            <v>76</v>
          </cell>
          <cell r="T21">
            <v>139</v>
          </cell>
          <cell r="U21">
            <v>37561</v>
          </cell>
          <cell r="V21">
            <v>31</v>
          </cell>
          <cell r="W21">
            <v>45</v>
          </cell>
          <cell r="X21">
            <v>0.13868613138686131</v>
          </cell>
          <cell r="Y21">
            <v>0</v>
          </cell>
        </row>
        <row r="22">
          <cell r="G22">
            <v>526</v>
          </cell>
          <cell r="S22">
            <v>78</v>
          </cell>
          <cell r="T22">
            <v>125</v>
          </cell>
          <cell r="U22">
            <v>37591</v>
          </cell>
          <cell r="V22">
            <v>28</v>
          </cell>
          <cell r="W22">
            <v>50</v>
          </cell>
          <cell r="X22">
            <v>0.14828897338403041</v>
          </cell>
          <cell r="Y22">
            <v>0</v>
          </cell>
        </row>
        <row r="23">
          <cell r="G23">
            <v>575</v>
          </cell>
          <cell r="S23">
            <v>98</v>
          </cell>
          <cell r="T23">
            <v>175</v>
          </cell>
          <cell r="U23">
            <v>37622</v>
          </cell>
          <cell r="V23">
            <v>43</v>
          </cell>
          <cell r="W23">
            <v>55</v>
          </cell>
          <cell r="X23">
            <v>0.17043478260869566</v>
          </cell>
          <cell r="Y23">
            <v>0</v>
          </cell>
        </row>
        <row r="24">
          <cell r="G24">
            <v>464</v>
          </cell>
          <cell r="S24">
            <v>75</v>
          </cell>
          <cell r="T24">
            <v>119</v>
          </cell>
          <cell r="U24">
            <v>37653</v>
          </cell>
          <cell r="V24">
            <v>19</v>
          </cell>
          <cell r="W24">
            <v>56</v>
          </cell>
          <cell r="X24">
            <v>0.16163793103448276</v>
          </cell>
          <cell r="Y24">
            <v>0</v>
          </cell>
        </row>
        <row r="25">
          <cell r="G25">
            <v>583</v>
          </cell>
          <cell r="S25">
            <v>102</v>
          </cell>
          <cell r="T25">
            <v>184</v>
          </cell>
          <cell r="U25">
            <v>37681</v>
          </cell>
          <cell r="V25">
            <v>31</v>
          </cell>
          <cell r="W25">
            <v>71</v>
          </cell>
          <cell r="X25">
            <v>0.17495711835334476</v>
          </cell>
          <cell r="Y25">
            <v>0</v>
          </cell>
        </row>
        <row r="26">
          <cell r="G26">
            <v>552</v>
          </cell>
          <cell r="S26">
            <v>75</v>
          </cell>
          <cell r="T26">
            <v>108</v>
          </cell>
          <cell r="U26">
            <v>37712</v>
          </cell>
          <cell r="V26">
            <v>17</v>
          </cell>
          <cell r="W26">
            <v>58</v>
          </cell>
          <cell r="X26">
            <v>0.1358695652173913</v>
          </cell>
          <cell r="Y26">
            <v>0</v>
          </cell>
        </row>
        <row r="27">
          <cell r="G27">
            <v>542</v>
          </cell>
          <cell r="S27">
            <v>68</v>
          </cell>
          <cell r="T27">
            <v>115</v>
          </cell>
          <cell r="U27">
            <v>37742</v>
          </cell>
          <cell r="V27">
            <v>23</v>
          </cell>
          <cell r="W27">
            <v>45</v>
          </cell>
          <cell r="X27">
            <v>0.12546125461254612</v>
          </cell>
          <cell r="Y27">
            <v>0</v>
          </cell>
        </row>
        <row r="28">
          <cell r="G28">
            <v>539</v>
          </cell>
          <cell r="S28">
            <v>69</v>
          </cell>
          <cell r="T28">
            <v>137</v>
          </cell>
          <cell r="U28">
            <v>37773</v>
          </cell>
          <cell r="V28">
            <v>27</v>
          </cell>
          <cell r="W28">
            <v>42</v>
          </cell>
          <cell r="X28">
            <v>0.1280148423005566</v>
          </cell>
          <cell r="Y28">
            <v>0</v>
          </cell>
        </row>
        <row r="29">
          <cell r="G29">
            <v>525</v>
          </cell>
          <cell r="S29">
            <v>65</v>
          </cell>
          <cell r="T29">
            <v>111</v>
          </cell>
          <cell r="U29">
            <v>37803</v>
          </cell>
          <cell r="V29">
            <v>19</v>
          </cell>
          <cell r="W29">
            <v>46</v>
          </cell>
          <cell r="X29">
            <v>0.12380952380952381</v>
          </cell>
          <cell r="Y29">
            <v>0</v>
          </cell>
        </row>
        <row r="30">
          <cell r="G30">
            <v>527</v>
          </cell>
          <cell r="S30">
            <v>64</v>
          </cell>
          <cell r="T30">
            <v>115</v>
          </cell>
          <cell r="U30">
            <v>37834</v>
          </cell>
          <cell r="V30">
            <v>24</v>
          </cell>
          <cell r="W30">
            <v>40</v>
          </cell>
          <cell r="X30">
            <v>0.12144212523719165</v>
          </cell>
          <cell r="Y30">
            <v>0</v>
          </cell>
        </row>
        <row r="31">
          <cell r="G31">
            <v>524</v>
          </cell>
          <cell r="S31">
            <v>76</v>
          </cell>
          <cell r="T31">
            <v>139</v>
          </cell>
          <cell r="U31">
            <v>37865</v>
          </cell>
          <cell r="V31">
            <v>21</v>
          </cell>
          <cell r="W31">
            <v>55</v>
          </cell>
          <cell r="X31">
            <v>0.14503816793893129</v>
          </cell>
          <cell r="Y31">
            <v>0</v>
          </cell>
        </row>
        <row r="32">
          <cell r="G32">
            <v>585</v>
          </cell>
          <cell r="S32">
            <v>86</v>
          </cell>
          <cell r="T32">
            <v>160</v>
          </cell>
          <cell r="U32">
            <v>37895</v>
          </cell>
          <cell r="V32">
            <v>31</v>
          </cell>
          <cell r="W32">
            <v>55</v>
          </cell>
          <cell r="X32">
            <v>0.14700854700854701</v>
          </cell>
          <cell r="Y32">
            <v>0</v>
          </cell>
        </row>
        <row r="33">
          <cell r="G33">
            <v>479</v>
          </cell>
          <cell r="S33">
            <v>67</v>
          </cell>
          <cell r="T33">
            <v>121</v>
          </cell>
          <cell r="U33">
            <v>37926</v>
          </cell>
          <cell r="V33">
            <v>23</v>
          </cell>
          <cell r="W33">
            <v>44</v>
          </cell>
          <cell r="X33">
            <v>0.13987473903966596</v>
          </cell>
          <cell r="Y33">
            <v>0</v>
          </cell>
        </row>
        <row r="34">
          <cell r="G34">
            <v>513</v>
          </cell>
          <cell r="S34">
            <v>58</v>
          </cell>
          <cell r="T34">
            <v>89</v>
          </cell>
          <cell r="U34">
            <v>37956</v>
          </cell>
          <cell r="V34">
            <v>15</v>
          </cell>
          <cell r="W34">
            <v>43</v>
          </cell>
          <cell r="X34">
            <v>0.11306042884990253</v>
          </cell>
          <cell r="Y34">
            <v>0</v>
          </cell>
        </row>
        <row r="35">
          <cell r="G35">
            <v>477</v>
          </cell>
          <cell r="S35">
            <v>52</v>
          </cell>
          <cell r="T35">
            <v>102</v>
          </cell>
          <cell r="U35">
            <v>37987</v>
          </cell>
          <cell r="V35">
            <v>16</v>
          </cell>
          <cell r="W35">
            <v>36</v>
          </cell>
          <cell r="X35">
            <v>0.1090146750524109</v>
          </cell>
          <cell r="Y35">
            <v>0</v>
          </cell>
        </row>
        <row r="36">
          <cell r="G36">
            <v>491</v>
          </cell>
          <cell r="S36">
            <v>62</v>
          </cell>
          <cell r="T36">
            <v>113</v>
          </cell>
          <cell r="U36">
            <v>38018</v>
          </cell>
          <cell r="V36">
            <v>25</v>
          </cell>
          <cell r="W36">
            <v>37</v>
          </cell>
          <cell r="X36">
            <v>0.12627291242362526</v>
          </cell>
          <cell r="Y36">
            <v>0</v>
          </cell>
        </row>
        <row r="37">
          <cell r="G37">
            <v>562</v>
          </cell>
          <cell r="S37">
            <v>73</v>
          </cell>
          <cell r="T37">
            <v>130</v>
          </cell>
          <cell r="U37">
            <v>38047</v>
          </cell>
          <cell r="V37">
            <v>25</v>
          </cell>
          <cell r="W37">
            <v>48</v>
          </cell>
          <cell r="X37">
            <v>0.1298932384341637</v>
          </cell>
          <cell r="Y37">
            <v>0</v>
          </cell>
        </row>
        <row r="38">
          <cell r="G38">
            <v>562</v>
          </cell>
          <cell r="S38">
            <v>66</v>
          </cell>
          <cell r="T38">
            <v>122</v>
          </cell>
          <cell r="U38">
            <v>38078</v>
          </cell>
          <cell r="V38">
            <v>20</v>
          </cell>
          <cell r="W38">
            <v>46</v>
          </cell>
          <cell r="X38">
            <v>0.11743772241992882</v>
          </cell>
          <cell r="Y38">
            <v>0</v>
          </cell>
        </row>
        <row r="39">
          <cell r="G39">
            <v>535</v>
          </cell>
          <cell r="S39">
            <v>68</v>
          </cell>
          <cell r="T39">
            <v>119</v>
          </cell>
          <cell r="U39">
            <v>38108</v>
          </cell>
          <cell r="V39">
            <v>18</v>
          </cell>
          <cell r="W39">
            <v>50</v>
          </cell>
          <cell r="X39">
            <v>0.12710280373831775</v>
          </cell>
          <cell r="Y39">
            <v>0</v>
          </cell>
        </row>
        <row r="40">
          <cell r="G40">
            <v>633</v>
          </cell>
          <cell r="S40">
            <v>65</v>
          </cell>
          <cell r="T40">
            <v>104</v>
          </cell>
          <cell r="U40">
            <v>38139</v>
          </cell>
          <cell r="V40">
            <v>21</v>
          </cell>
          <cell r="W40">
            <v>44</v>
          </cell>
          <cell r="X40">
            <v>0.10268562401263823</v>
          </cell>
          <cell r="Y40">
            <v>0</v>
          </cell>
        </row>
        <row r="41">
          <cell r="G41">
            <v>618</v>
          </cell>
          <cell r="S41">
            <v>61</v>
          </cell>
          <cell r="T41">
            <v>94</v>
          </cell>
          <cell r="U41">
            <v>38169</v>
          </cell>
          <cell r="V41">
            <v>20</v>
          </cell>
          <cell r="W41">
            <v>41</v>
          </cell>
          <cell r="X41">
            <v>9.8705501618122971E-2</v>
          </cell>
          <cell r="Y41">
            <v>0</v>
          </cell>
        </row>
        <row r="42">
          <cell r="G42">
            <v>686</v>
          </cell>
          <cell r="S42">
            <v>75</v>
          </cell>
          <cell r="T42">
            <v>141</v>
          </cell>
          <cell r="U42">
            <v>38200</v>
          </cell>
          <cell r="V42">
            <v>27</v>
          </cell>
          <cell r="W42">
            <v>48</v>
          </cell>
          <cell r="X42">
            <v>0.10932944606413994</v>
          </cell>
          <cell r="Y42">
            <v>0</v>
          </cell>
        </row>
        <row r="43">
          <cell r="G43">
            <v>719</v>
          </cell>
          <cell r="S43">
            <v>73</v>
          </cell>
          <cell r="T43">
            <v>126</v>
          </cell>
          <cell r="U43">
            <v>38231</v>
          </cell>
          <cell r="V43">
            <v>20</v>
          </cell>
          <cell r="W43">
            <v>53</v>
          </cell>
          <cell r="X43">
            <v>0.10152990264255911</v>
          </cell>
          <cell r="Y43">
            <v>0</v>
          </cell>
        </row>
        <row r="44">
          <cell r="G44">
            <v>704</v>
          </cell>
          <cell r="S44">
            <v>74</v>
          </cell>
          <cell r="T44">
            <v>179</v>
          </cell>
          <cell r="U44">
            <v>38261</v>
          </cell>
          <cell r="V44">
            <v>32</v>
          </cell>
          <cell r="W44">
            <v>42</v>
          </cell>
          <cell r="X44">
            <v>0.10511363636363637</v>
          </cell>
          <cell r="Y44">
            <v>0</v>
          </cell>
        </row>
        <row r="45">
          <cell r="G45">
            <v>675</v>
          </cell>
          <cell r="S45">
            <v>76</v>
          </cell>
          <cell r="T45">
            <v>162</v>
          </cell>
          <cell r="U45">
            <v>38292</v>
          </cell>
          <cell r="V45">
            <v>25</v>
          </cell>
          <cell r="W45">
            <v>51</v>
          </cell>
          <cell r="X45">
            <v>0.11259259259259259</v>
          </cell>
          <cell r="Y45">
            <v>0</v>
          </cell>
        </row>
        <row r="46">
          <cell r="G46">
            <v>648</v>
          </cell>
          <cell r="S46">
            <v>74</v>
          </cell>
          <cell r="T46">
            <v>133</v>
          </cell>
          <cell r="U46">
            <v>38322</v>
          </cell>
          <cell r="V46">
            <v>20</v>
          </cell>
          <cell r="W46">
            <v>54</v>
          </cell>
          <cell r="X46">
            <v>0.11419753086419752</v>
          </cell>
          <cell r="Y46">
            <v>0</v>
          </cell>
        </row>
        <row r="47">
          <cell r="G47">
            <v>703</v>
          </cell>
          <cell r="S47">
            <v>117</v>
          </cell>
          <cell r="T47">
            <v>239</v>
          </cell>
          <cell r="U47">
            <v>38353</v>
          </cell>
          <cell r="V47">
            <v>35</v>
          </cell>
          <cell r="W47">
            <v>82</v>
          </cell>
          <cell r="X47">
            <v>0.16642958748221906</v>
          </cell>
          <cell r="Y47">
            <v>0</v>
          </cell>
        </row>
        <row r="48">
          <cell r="G48">
            <v>663</v>
          </cell>
          <cell r="S48">
            <v>84</v>
          </cell>
          <cell r="T48">
            <v>185</v>
          </cell>
          <cell r="U48">
            <v>38384</v>
          </cell>
          <cell r="V48">
            <v>33</v>
          </cell>
          <cell r="W48">
            <v>51</v>
          </cell>
          <cell r="X48">
            <v>0.12669683257918551</v>
          </cell>
          <cell r="Y48">
            <v>0</v>
          </cell>
        </row>
        <row r="49">
          <cell r="G49">
            <v>727</v>
          </cell>
          <cell r="S49">
            <v>79</v>
          </cell>
          <cell r="T49">
            <v>158</v>
          </cell>
          <cell r="U49">
            <v>38412</v>
          </cell>
          <cell r="V49">
            <v>27</v>
          </cell>
          <cell r="W49">
            <v>52</v>
          </cell>
          <cell r="X49">
            <v>0.10866574965612105</v>
          </cell>
          <cell r="Y49">
            <v>3</v>
          </cell>
        </row>
        <row r="50">
          <cell r="G50">
            <v>709</v>
          </cell>
          <cell r="S50">
            <v>88</v>
          </cell>
          <cell r="T50">
            <v>193</v>
          </cell>
          <cell r="U50">
            <v>38443</v>
          </cell>
          <cell r="V50">
            <v>37</v>
          </cell>
          <cell r="W50">
            <v>51</v>
          </cell>
          <cell r="X50">
            <v>0.12411847672778561</v>
          </cell>
          <cell r="Y50">
            <v>0</v>
          </cell>
        </row>
        <row r="51">
          <cell r="G51">
            <v>700</v>
          </cell>
          <cell r="S51">
            <v>81</v>
          </cell>
          <cell r="T51">
            <v>162</v>
          </cell>
          <cell r="U51">
            <v>38473</v>
          </cell>
          <cell r="V51">
            <v>36</v>
          </cell>
          <cell r="W51">
            <v>45</v>
          </cell>
          <cell r="X51">
            <v>0.11571428571428571</v>
          </cell>
          <cell r="Y51">
            <v>0</v>
          </cell>
        </row>
        <row r="52">
          <cell r="G52">
            <v>694</v>
          </cell>
          <cell r="S52">
            <v>82</v>
          </cell>
          <cell r="T52">
            <v>183</v>
          </cell>
          <cell r="U52">
            <v>38504</v>
          </cell>
          <cell r="V52">
            <v>31</v>
          </cell>
          <cell r="W52">
            <v>51</v>
          </cell>
          <cell r="X52">
            <v>0.11815561959654179</v>
          </cell>
          <cell r="Y52">
            <v>0</v>
          </cell>
        </row>
        <row r="53">
          <cell r="G53">
            <v>640</v>
          </cell>
          <cell r="S53">
            <v>60</v>
          </cell>
          <cell r="T53">
            <v>123</v>
          </cell>
          <cell r="U53">
            <v>38534</v>
          </cell>
          <cell r="V53">
            <v>15</v>
          </cell>
          <cell r="W53">
            <v>45</v>
          </cell>
          <cell r="X53">
            <v>9.375E-2</v>
          </cell>
          <cell r="Y53">
            <v>0</v>
          </cell>
        </row>
        <row r="54">
          <cell r="G54">
            <v>766</v>
          </cell>
          <cell r="S54">
            <v>90</v>
          </cell>
          <cell r="T54">
            <v>188</v>
          </cell>
          <cell r="U54">
            <v>38565</v>
          </cell>
          <cell r="V54">
            <v>39</v>
          </cell>
          <cell r="W54">
            <v>51</v>
          </cell>
          <cell r="X54">
            <v>0.1174934725848564</v>
          </cell>
          <cell r="Y54">
            <v>0</v>
          </cell>
        </row>
        <row r="55">
          <cell r="G55">
            <v>0</v>
          </cell>
          <cell r="S55">
            <v>0</v>
          </cell>
          <cell r="T55">
            <v>0</v>
          </cell>
          <cell r="U55">
            <v>38596</v>
          </cell>
          <cell r="V55">
            <v>0</v>
          </cell>
          <cell r="W55">
            <v>0</v>
          </cell>
          <cell r="X55" t="e">
            <v>#DIV/0!</v>
          </cell>
          <cell r="Y55">
            <v>0</v>
          </cell>
        </row>
        <row r="56">
          <cell r="G56">
            <v>0</v>
          </cell>
          <cell r="S56">
            <v>0</v>
          </cell>
          <cell r="T56">
            <v>0</v>
          </cell>
          <cell r="U56">
            <v>38626</v>
          </cell>
          <cell r="V56">
            <v>0</v>
          </cell>
          <cell r="W56">
            <v>0</v>
          </cell>
          <cell r="X56" t="e">
            <v>#DIV/0!</v>
          </cell>
          <cell r="Y56">
            <v>0</v>
          </cell>
        </row>
        <row r="57">
          <cell r="G57">
            <v>0</v>
          </cell>
          <cell r="S57">
            <v>0</v>
          </cell>
          <cell r="T57">
            <v>0</v>
          </cell>
          <cell r="U57">
            <v>38657</v>
          </cell>
          <cell r="V57">
            <v>0</v>
          </cell>
          <cell r="W57">
            <v>0</v>
          </cell>
          <cell r="X57" t="e">
            <v>#DIV/0!</v>
          </cell>
          <cell r="Y57">
            <v>0</v>
          </cell>
        </row>
        <row r="58">
          <cell r="G58">
            <v>0</v>
          </cell>
          <cell r="S58">
            <v>0</v>
          </cell>
          <cell r="T58">
            <v>0</v>
          </cell>
          <cell r="U58">
            <v>38687</v>
          </cell>
          <cell r="V58">
            <v>0</v>
          </cell>
          <cell r="W58">
            <v>0</v>
          </cell>
          <cell r="X58" t="e">
            <v>#DIV/0!</v>
          </cell>
          <cell r="Y58">
            <v>0</v>
          </cell>
        </row>
      </sheetData>
      <sheetData sheetId="4" refreshError="1"/>
      <sheetData sheetId="5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 Benefit Overview"/>
      <sheetName val="CHNA"/>
      <sheetName val="Physician Subsidies"/>
      <sheetName val="Drop Downs"/>
    </sheetNames>
    <sheetDataSet>
      <sheetData sheetId="0">
        <row r="114">
          <cell r="E114">
            <v>0.21418821167162366</v>
          </cell>
        </row>
      </sheetData>
      <sheetData sheetId="1">
        <row r="261">
          <cell r="R261">
            <v>41106.599999999991</v>
          </cell>
          <cell r="S261">
            <v>4936.6188557889418</v>
          </cell>
          <cell r="T261">
            <v>0</v>
          </cell>
          <cell r="U261">
            <v>3375</v>
          </cell>
        </row>
        <row r="262">
          <cell r="R262">
            <v>4696.2000000000007</v>
          </cell>
          <cell r="S262">
            <v>1005.870679652279</v>
          </cell>
          <cell r="T262">
            <v>0</v>
          </cell>
          <cell r="U262">
            <v>0</v>
          </cell>
        </row>
        <row r="263">
          <cell r="R263">
            <v>35239.500000000007</v>
          </cell>
          <cell r="S263">
            <v>1762.1112774024009</v>
          </cell>
          <cell r="T263">
            <v>0</v>
          </cell>
          <cell r="U263">
            <v>20201.100000000002</v>
          </cell>
        </row>
        <row r="264">
          <cell r="R264">
            <v>182228.4</v>
          </cell>
          <cell r="S264">
            <v>35347.449600972162</v>
          </cell>
          <cell r="T264">
            <v>0</v>
          </cell>
          <cell r="U264">
            <v>1077.5999999999999</v>
          </cell>
        </row>
        <row r="265">
          <cell r="R265">
            <v>21749.7</v>
          </cell>
          <cell r="S265">
            <v>1593.911593578091</v>
          </cell>
          <cell r="T265">
            <v>0</v>
          </cell>
          <cell r="U265">
            <v>28.5</v>
          </cell>
        </row>
        <row r="266">
          <cell r="R266">
            <v>3203.1</v>
          </cell>
          <cell r="S266">
            <v>686.06626080537774</v>
          </cell>
          <cell r="T266">
            <v>0</v>
          </cell>
          <cell r="U266">
            <v>0</v>
          </cell>
        </row>
        <row r="267">
          <cell r="R267">
            <v>232326.3</v>
          </cell>
          <cell r="S267">
            <v>49084.516280294585</v>
          </cell>
          <cell r="T267">
            <v>0</v>
          </cell>
          <cell r="U267">
            <v>0</v>
          </cell>
        </row>
        <row r="270">
          <cell r="R270">
            <v>13550.699999999999</v>
          </cell>
          <cell r="S270">
            <v>2902.4001998986705</v>
          </cell>
          <cell r="T270">
            <v>0</v>
          </cell>
          <cell r="U270">
            <v>0</v>
          </cell>
        </row>
        <row r="271">
          <cell r="R271">
            <v>51737.7</v>
          </cell>
          <cell r="S271">
            <v>11081.605439002964</v>
          </cell>
          <cell r="T271">
            <v>0</v>
          </cell>
          <cell r="U271">
            <v>0</v>
          </cell>
        </row>
        <row r="272">
          <cell r="R272">
            <v>98601.600000000006</v>
          </cell>
          <cell r="S272">
            <v>21119.300371960766</v>
          </cell>
          <cell r="T272">
            <v>0</v>
          </cell>
          <cell r="U272">
            <v>0</v>
          </cell>
        </row>
        <row r="275">
          <cell r="R275">
            <v>277357.5</v>
          </cell>
          <cell r="S275">
            <v>59406.706918712356</v>
          </cell>
          <cell r="T275">
            <v>0</v>
          </cell>
          <cell r="U275">
            <v>0</v>
          </cell>
        </row>
        <row r="277">
          <cell r="R277">
            <v>8250</v>
          </cell>
        </row>
        <row r="278">
          <cell r="R278">
            <v>25392.899999999998</v>
          </cell>
        </row>
        <row r="282">
          <cell r="R282">
            <v>2843.3999999999996</v>
          </cell>
          <cell r="S282">
            <v>108.04919999999998</v>
          </cell>
          <cell r="T282">
            <v>0</v>
          </cell>
          <cell r="U282">
            <v>0</v>
          </cell>
        </row>
        <row r="283">
          <cell r="R283">
            <v>12506.1</v>
          </cell>
          <cell r="S283">
            <v>2678.6591939864925</v>
          </cell>
          <cell r="T283">
            <v>0</v>
          </cell>
          <cell r="U283">
            <v>0</v>
          </cell>
        </row>
        <row r="284">
          <cell r="R284">
            <v>209.7</v>
          </cell>
          <cell r="S284">
            <v>7.9685999999999986</v>
          </cell>
          <cell r="T284">
            <v>0</v>
          </cell>
          <cell r="U284">
            <v>0</v>
          </cell>
        </row>
        <row r="285">
          <cell r="R285">
            <v>26109.899999999998</v>
          </cell>
          <cell r="S285">
            <v>5592.4327879249249</v>
          </cell>
          <cell r="T285">
            <v>0</v>
          </cell>
          <cell r="U285">
            <v>0</v>
          </cell>
        </row>
        <row r="286">
          <cell r="R286">
            <v>121.8</v>
          </cell>
          <cell r="S286">
            <v>26.088124181603764</v>
          </cell>
          <cell r="T286">
            <v>0</v>
          </cell>
          <cell r="U286">
            <v>0</v>
          </cell>
        </row>
        <row r="289">
          <cell r="R289">
            <v>48611.4</v>
          </cell>
          <cell r="S289">
            <v>10411.988832853966</v>
          </cell>
          <cell r="T289">
            <v>0</v>
          </cell>
          <cell r="U289">
            <v>0</v>
          </cell>
        </row>
        <row r="291">
          <cell r="R291">
            <v>265610.09999999998</v>
          </cell>
          <cell r="S291">
            <v>56890.552320921139</v>
          </cell>
          <cell r="T291">
            <v>0</v>
          </cell>
          <cell r="U291">
            <v>0</v>
          </cell>
        </row>
      </sheetData>
      <sheetData sheetId="2">
        <row r="4">
          <cell r="D4">
            <v>771564.27</v>
          </cell>
        </row>
        <row r="5">
          <cell r="D5">
            <v>534585.13</v>
          </cell>
        </row>
        <row r="6">
          <cell r="D6">
            <v>2237250</v>
          </cell>
        </row>
        <row r="7">
          <cell r="D7">
            <v>1024735</v>
          </cell>
        </row>
        <row r="8">
          <cell r="D8">
            <v>948665.7</v>
          </cell>
        </row>
        <row r="9">
          <cell r="D9">
            <v>216680.7</v>
          </cell>
        </row>
      </sheetData>
      <sheetData sheetId="3">
        <row r="3">
          <cell r="B3" t="str">
            <v>Community Health Services (CHS)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 Benefit Overview"/>
      <sheetName val="CHNA"/>
      <sheetName val="Physician Subsidies"/>
      <sheetName val="Drop Downs"/>
    </sheetNames>
    <sheetDataSet>
      <sheetData sheetId="0" refreshError="1"/>
      <sheetData sheetId="1" refreshError="1"/>
      <sheetData sheetId="2">
        <row r="10">
          <cell r="D10">
            <v>809342</v>
          </cell>
          <cell r="E10">
            <v>271256</v>
          </cell>
          <cell r="F10">
            <v>0</v>
          </cell>
          <cell r="G10">
            <v>0</v>
          </cell>
        </row>
      </sheetData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 Benefit Overview"/>
      <sheetName val="CHNA"/>
      <sheetName val="Physician Subsidies"/>
      <sheetName val="Drop Downs"/>
    </sheetNames>
    <sheetDataSet>
      <sheetData sheetId="0" refreshError="1"/>
      <sheetData sheetId="1" refreshError="1"/>
      <sheetData sheetId="2">
        <row r="16">
          <cell r="D16">
            <v>16154335.870000001</v>
          </cell>
          <cell r="E16">
            <v>0</v>
          </cell>
          <cell r="F16">
            <v>0</v>
          </cell>
          <cell r="G16">
            <v>1131502</v>
          </cell>
        </row>
      </sheetData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 Benefit Overview"/>
      <sheetName val="CHNA"/>
      <sheetName val="Physician Subsidies"/>
      <sheetName val="Drop Downs"/>
    </sheetNames>
    <sheetDataSet>
      <sheetData sheetId="0"/>
      <sheetData sheetId="1" refreshError="1"/>
      <sheetData sheetId="2">
        <row r="29">
          <cell r="D29">
            <v>29479811.970000003</v>
          </cell>
          <cell r="E29">
            <v>860320.57000000007</v>
          </cell>
          <cell r="G29">
            <v>22244572.469999999</v>
          </cell>
        </row>
      </sheetData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 Benefit Overview"/>
      <sheetName val="CHNA"/>
      <sheetName val="Physician Subsidies"/>
      <sheetName val="Drop Downs"/>
      <sheetName val="CHNA1"/>
    </sheetNames>
    <sheetDataSet>
      <sheetData sheetId="0"/>
      <sheetData sheetId="1" refreshError="1"/>
      <sheetData sheetId="2">
        <row r="4">
          <cell r="D4">
            <v>2001421.0100000002</v>
          </cell>
        </row>
        <row r="5">
          <cell r="D5">
            <v>924232.44</v>
          </cell>
        </row>
        <row r="6">
          <cell r="D6">
            <v>1627624.1999999997</v>
          </cell>
        </row>
        <row r="7">
          <cell r="D7">
            <v>2122286.42</v>
          </cell>
        </row>
        <row r="8">
          <cell r="D8">
            <v>249980</v>
          </cell>
        </row>
        <row r="9">
          <cell r="D9">
            <v>85720</v>
          </cell>
        </row>
        <row r="10">
          <cell r="D10">
            <v>258950.74</v>
          </cell>
        </row>
        <row r="11">
          <cell r="D11">
            <v>265500</v>
          </cell>
        </row>
        <row r="12">
          <cell r="D12">
            <v>140037.5</v>
          </cell>
        </row>
        <row r="13">
          <cell r="D13">
            <v>199218.76</v>
          </cell>
        </row>
        <row r="14">
          <cell r="D14">
            <v>1626910.886063186</v>
          </cell>
          <cell r="G14">
            <v>1147876.5</v>
          </cell>
        </row>
        <row r="15">
          <cell r="D15">
            <v>600885.81343497173</v>
          </cell>
          <cell r="G15">
            <v>305029.93999999994</v>
          </cell>
        </row>
        <row r="16">
          <cell r="D16">
            <v>2382168.1483463678</v>
          </cell>
          <cell r="G16">
            <v>1729413.92</v>
          </cell>
        </row>
        <row r="17">
          <cell r="D17">
            <v>198811.7611107589</v>
          </cell>
          <cell r="G17">
            <v>75050.210000000021</v>
          </cell>
        </row>
        <row r="18">
          <cell r="D18">
            <v>803905.38345539314</v>
          </cell>
          <cell r="G18">
            <v>389527.70999999996</v>
          </cell>
        </row>
      </sheetData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 Benefit Overview"/>
      <sheetName val="CHNA"/>
      <sheetName val="Physician Subsidies"/>
      <sheetName val="Drop Downs"/>
    </sheetNames>
    <sheetDataSet>
      <sheetData sheetId="0"/>
      <sheetData sheetId="1" refreshError="1"/>
      <sheetData sheetId="2">
        <row r="38">
          <cell r="D38">
            <v>136734504.10166666</v>
          </cell>
          <cell r="E38">
            <v>4301602.8250000002</v>
          </cell>
          <cell r="G38">
            <v>111222862.22500001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 Benefit Overview"/>
      <sheetName val="CHNA"/>
      <sheetName val="C Physician Subsidies"/>
      <sheetName val="Drop Downs"/>
    </sheetNames>
    <sheetDataSet>
      <sheetData sheetId="0"/>
      <sheetData sheetId="1"/>
      <sheetData sheetId="2">
        <row r="4">
          <cell r="D4">
            <v>295887</v>
          </cell>
        </row>
      </sheetData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 Benefit Overview"/>
      <sheetName val="CHNA"/>
      <sheetName val="Physician Subsidies"/>
      <sheetName val="Drop Downs"/>
    </sheetNames>
    <sheetDataSet>
      <sheetData sheetId="0"/>
      <sheetData sheetId="1" refreshError="1"/>
      <sheetData sheetId="2">
        <row r="4">
          <cell r="D4">
            <v>26928.254400000002</v>
          </cell>
          <cell r="G4">
            <v>0</v>
          </cell>
          <cell r="H4">
            <v>26928.254400000002</v>
          </cell>
        </row>
        <row r="5">
          <cell r="D5">
            <v>1537636.0166400003</v>
          </cell>
          <cell r="G5">
            <v>0</v>
          </cell>
          <cell r="H5">
            <v>1537636.0166400003</v>
          </cell>
        </row>
        <row r="6">
          <cell r="D6">
            <v>1109560.7607200001</v>
          </cell>
          <cell r="G6">
            <v>0</v>
          </cell>
          <cell r="H6">
            <v>1109560.7607200001</v>
          </cell>
        </row>
        <row r="7">
          <cell r="D7">
            <v>546555.94319999998</v>
          </cell>
          <cell r="G7">
            <v>286761.65139999997</v>
          </cell>
          <cell r="H7">
            <v>259794.29180000001</v>
          </cell>
        </row>
        <row r="8">
          <cell r="D8">
            <v>592263.696</v>
          </cell>
          <cell r="G8">
            <v>0</v>
          </cell>
          <cell r="H8">
            <v>592263.696</v>
          </cell>
        </row>
        <row r="9">
          <cell r="D9">
            <v>8061341.6316799996</v>
          </cell>
          <cell r="G9">
            <v>2834901</v>
          </cell>
          <cell r="H9">
            <v>5226440.6316799996</v>
          </cell>
        </row>
        <row r="10">
          <cell r="D10">
            <v>2978396.6631557979</v>
          </cell>
          <cell r="G10">
            <v>10563</v>
          </cell>
          <cell r="H10">
            <v>2967833.6631557979</v>
          </cell>
        </row>
        <row r="11">
          <cell r="D11">
            <v>1091162.8</v>
          </cell>
          <cell r="G11">
            <v>180365</v>
          </cell>
          <cell r="H11">
            <v>910797.8</v>
          </cell>
        </row>
        <row r="12">
          <cell r="D12">
            <v>236918.78368000002</v>
          </cell>
          <cell r="G12">
            <v>46753.223999999987</v>
          </cell>
          <cell r="H12">
            <v>190165.55968000003</v>
          </cell>
        </row>
        <row r="13">
          <cell r="D13">
            <v>1771986.7332000001</v>
          </cell>
          <cell r="G13">
            <v>0</v>
          </cell>
          <cell r="H13">
            <v>1771986.7332000001</v>
          </cell>
        </row>
        <row r="14">
          <cell r="D14">
            <v>469805.45760000002</v>
          </cell>
          <cell r="G14">
            <v>0</v>
          </cell>
          <cell r="H14">
            <v>469805.45760000002</v>
          </cell>
        </row>
        <row r="15">
          <cell r="D15">
            <v>766016.16</v>
          </cell>
          <cell r="G15">
            <v>302893.0759</v>
          </cell>
          <cell r="H15">
            <v>463123.08410000004</v>
          </cell>
        </row>
        <row r="16">
          <cell r="D16">
            <v>829689.42</v>
          </cell>
          <cell r="G16">
            <v>310896</v>
          </cell>
          <cell r="H16">
            <v>518793.42000000004</v>
          </cell>
        </row>
        <row r="17">
          <cell r="D17">
            <v>180644.6832</v>
          </cell>
          <cell r="G17">
            <v>0</v>
          </cell>
          <cell r="H17">
            <v>180644.6832</v>
          </cell>
        </row>
      </sheetData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 Benefit Overview"/>
      <sheetName val="CHNA"/>
      <sheetName val="Physician Subsidies"/>
      <sheetName val="Drop Downs"/>
    </sheetNames>
    <sheetDataSet>
      <sheetData sheetId="0"/>
      <sheetData sheetId="1" refreshError="1"/>
      <sheetData sheetId="2">
        <row r="24">
          <cell r="D24">
            <v>169087311.00462461</v>
          </cell>
          <cell r="G24">
            <v>114320366</v>
          </cell>
        </row>
      </sheetData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 Benefit Overview"/>
      <sheetName val="CHNA"/>
      <sheetName val="Physician Subsidies"/>
      <sheetName val="Drop Downs"/>
    </sheetNames>
    <sheetDataSet>
      <sheetData sheetId="0">
        <row r="114">
          <cell r="E114">
            <v>0.53566035174767657</v>
          </cell>
        </row>
      </sheetData>
      <sheetData sheetId="1">
        <row r="261">
          <cell r="R261">
            <v>95915.4</v>
          </cell>
          <cell r="S261">
            <v>28754.202047885065</v>
          </cell>
          <cell r="T261">
            <v>0</v>
          </cell>
          <cell r="U261">
            <v>7875</v>
          </cell>
        </row>
        <row r="262">
          <cell r="R262">
            <v>10957.8</v>
          </cell>
          <cell r="S262">
            <v>5869.6590023806893</v>
          </cell>
          <cell r="T262">
            <v>0</v>
          </cell>
          <cell r="U262">
            <v>0</v>
          </cell>
        </row>
        <row r="263">
          <cell r="R263">
            <v>82225.499999999985</v>
          </cell>
          <cell r="S263">
            <v>10203.422456525655</v>
          </cell>
          <cell r="T263">
            <v>0</v>
          </cell>
          <cell r="U263">
            <v>47135.899999999994</v>
          </cell>
        </row>
        <row r="264">
          <cell r="R264">
            <v>425199.6</v>
          </cell>
          <cell r="S264">
            <v>206216.1228729258</v>
          </cell>
          <cell r="T264">
            <v>0</v>
          </cell>
          <cell r="U264">
            <v>2514.3999999999996</v>
          </cell>
        </row>
        <row r="265">
          <cell r="R265">
            <v>50749.299999999996</v>
          </cell>
          <cell r="S265">
            <v>9259.1608529171608</v>
          </cell>
          <cell r="T265">
            <v>0</v>
          </cell>
          <cell r="U265">
            <v>66.5</v>
          </cell>
        </row>
        <row r="266">
          <cell r="R266">
            <v>7473.9</v>
          </cell>
          <cell r="S266">
            <v>4003.4719029269595</v>
          </cell>
          <cell r="T266">
            <v>0</v>
          </cell>
          <cell r="U266">
            <v>0</v>
          </cell>
        </row>
        <row r="267">
          <cell r="R267">
            <v>542094.69999999995</v>
          </cell>
          <cell r="S267">
            <v>286418.57847067597</v>
          </cell>
          <cell r="T267">
            <v>0</v>
          </cell>
          <cell r="U267">
            <v>0</v>
          </cell>
        </row>
        <row r="270">
          <cell r="R270">
            <v>31618.299999999996</v>
          </cell>
          <cell r="S270">
            <v>16936.669699663558</v>
          </cell>
          <cell r="T270">
            <v>0</v>
          </cell>
          <cell r="U270">
            <v>0</v>
          </cell>
        </row>
        <row r="271">
          <cell r="R271">
            <v>120721.3</v>
          </cell>
          <cell r="S271">
            <v>64665.614021436777</v>
          </cell>
          <cell r="T271">
            <v>0</v>
          </cell>
          <cell r="U271">
            <v>0</v>
          </cell>
        </row>
        <row r="272">
          <cell r="R272">
            <v>230070.40000000002</v>
          </cell>
          <cell r="S272">
            <v>120286.38873947336</v>
          </cell>
          <cell r="T272">
            <v>0</v>
          </cell>
          <cell r="U272">
            <v>0</v>
          </cell>
        </row>
        <row r="275">
          <cell r="R275">
            <v>647167.5</v>
          </cell>
          <cell r="S275">
            <v>346661.97068966448</v>
          </cell>
          <cell r="T275">
            <v>0</v>
          </cell>
          <cell r="U275">
            <v>0</v>
          </cell>
        </row>
        <row r="277">
          <cell r="R277">
            <v>19250</v>
          </cell>
        </row>
        <row r="278">
          <cell r="R278">
            <v>59250.099999999984</v>
          </cell>
        </row>
        <row r="282">
          <cell r="R282">
            <v>6634.5999999999995</v>
          </cell>
          <cell r="S282">
            <v>623.65239999999994</v>
          </cell>
          <cell r="T282">
            <v>0</v>
          </cell>
          <cell r="U282">
            <v>0</v>
          </cell>
        </row>
        <row r="283">
          <cell r="R283">
            <v>29180.899999999998</v>
          </cell>
          <cell r="S283">
            <v>15631.051158313776</v>
          </cell>
          <cell r="T283">
            <v>0</v>
          </cell>
          <cell r="U283">
            <v>0</v>
          </cell>
        </row>
        <row r="284">
          <cell r="R284">
            <v>489.29999999999995</v>
          </cell>
          <cell r="S284">
            <v>45.994199999999999</v>
          </cell>
          <cell r="T284">
            <v>0</v>
          </cell>
          <cell r="U284">
            <v>0</v>
          </cell>
        </row>
        <row r="285">
          <cell r="R285">
            <v>60923.1</v>
          </cell>
          <cell r="S285">
            <v>32634.089175558871</v>
          </cell>
          <cell r="T285">
            <v>0</v>
          </cell>
          <cell r="U285">
            <v>0</v>
          </cell>
        </row>
        <row r="286">
          <cell r="R286">
            <v>284.2</v>
          </cell>
          <cell r="S286">
            <v>152.23467196668966</v>
          </cell>
          <cell r="T286">
            <v>0</v>
          </cell>
          <cell r="U286">
            <v>0</v>
          </cell>
        </row>
        <row r="289">
          <cell r="R289">
            <v>113426.59999999999</v>
          </cell>
          <cell r="S289">
            <v>60758.132453543003</v>
          </cell>
          <cell r="T289">
            <v>0</v>
          </cell>
          <cell r="U289">
            <v>0</v>
          </cell>
        </row>
        <row r="291">
          <cell r="R291">
            <v>619756.9</v>
          </cell>
          <cell r="S291">
            <v>331979.19905204955</v>
          </cell>
          <cell r="T291">
            <v>0</v>
          </cell>
          <cell r="U291">
            <v>0</v>
          </cell>
        </row>
      </sheetData>
      <sheetData sheetId="2">
        <row r="4">
          <cell r="D4">
            <v>340288.91</v>
          </cell>
        </row>
        <row r="5">
          <cell r="D5">
            <v>3717789.52</v>
          </cell>
        </row>
        <row r="6">
          <cell r="D6">
            <v>5220250</v>
          </cell>
        </row>
        <row r="7">
          <cell r="D7">
            <v>529210</v>
          </cell>
        </row>
        <row r="8">
          <cell r="D8">
            <v>2213553.2999999998</v>
          </cell>
        </row>
        <row r="9">
          <cell r="D9">
            <v>505588.3</v>
          </cell>
        </row>
      </sheetData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 Benefit Overview"/>
      <sheetName val="CHNA"/>
      <sheetName val="Physician Subsidies"/>
      <sheetName val="FY23 Physician Fees Data"/>
      <sheetName val="Program Cost Trending"/>
      <sheetName val="FY23 Program Data"/>
      <sheetName val="FY23 SJMC Employees"/>
      <sheetName val="Drop Downs"/>
    </sheetNames>
    <sheetDataSet>
      <sheetData sheetId="0"/>
      <sheetData sheetId="1" refreshError="1"/>
      <sheetData sheetId="2">
        <row r="4">
          <cell r="D4">
            <v>1125130</v>
          </cell>
          <cell r="E4">
            <v>819095</v>
          </cell>
        </row>
        <row r="5">
          <cell r="D5">
            <v>2722097</v>
          </cell>
          <cell r="E5">
            <v>1981687</v>
          </cell>
        </row>
        <row r="6">
          <cell r="D6">
            <v>6801383</v>
          </cell>
          <cell r="E6">
            <v>4951407</v>
          </cell>
        </row>
        <row r="7">
          <cell r="D7">
            <v>2497364</v>
          </cell>
          <cell r="E7">
            <v>1818081</v>
          </cell>
        </row>
        <row r="8">
          <cell r="D8">
            <v>805956</v>
          </cell>
          <cell r="E8">
            <v>586736</v>
          </cell>
        </row>
        <row r="9">
          <cell r="D9">
            <v>2262389</v>
          </cell>
          <cell r="E9">
            <v>1647019</v>
          </cell>
        </row>
        <row r="10">
          <cell r="D10">
            <v>1411705</v>
          </cell>
          <cell r="E10">
            <v>1027721</v>
          </cell>
        </row>
        <row r="11">
          <cell r="D11">
            <v>2118831</v>
          </cell>
          <cell r="E11">
            <v>1542509</v>
          </cell>
        </row>
        <row r="12">
          <cell r="D12">
            <v>6475019</v>
          </cell>
          <cell r="E12">
            <v>4713814</v>
          </cell>
        </row>
      </sheetData>
      <sheetData sheetId="3" refreshError="1"/>
      <sheetData sheetId="4" refreshError="1"/>
      <sheetData sheetId="5">
        <row r="8">
          <cell r="A8" t="str">
            <v>A10</v>
          </cell>
          <cell r="B8">
            <v>96727</v>
          </cell>
          <cell r="C8">
            <v>22870</v>
          </cell>
          <cell r="D8">
            <v>6240</v>
          </cell>
          <cell r="E8">
            <v>2365</v>
          </cell>
          <cell r="F8">
            <v>880</v>
          </cell>
        </row>
        <row r="9">
          <cell r="A9" t="str">
            <v>A11</v>
          </cell>
          <cell r="B9">
            <v>1974</v>
          </cell>
          <cell r="C9">
            <v>1187</v>
          </cell>
          <cell r="D9">
            <v>304</v>
          </cell>
          <cell r="E9">
            <v>0</v>
          </cell>
          <cell r="F9">
            <v>33</v>
          </cell>
        </row>
        <row r="10">
          <cell r="A10" t="str">
            <v>A12</v>
          </cell>
          <cell r="B10">
            <v>25145</v>
          </cell>
          <cell r="C10">
            <v>13472</v>
          </cell>
          <cell r="D10">
            <v>3332</v>
          </cell>
          <cell r="E10">
            <v>0</v>
          </cell>
          <cell r="F10">
            <v>86</v>
          </cell>
        </row>
        <row r="11">
          <cell r="A11" t="str">
            <v>A21</v>
          </cell>
          <cell r="B11">
            <v>32952</v>
          </cell>
          <cell r="C11">
            <v>19986</v>
          </cell>
          <cell r="D11">
            <v>3649</v>
          </cell>
          <cell r="E11">
            <v>0</v>
          </cell>
          <cell r="F11">
            <v>440</v>
          </cell>
        </row>
        <row r="12">
          <cell r="A12" t="str">
            <v>A22</v>
          </cell>
          <cell r="B12">
            <v>52241</v>
          </cell>
          <cell r="C12">
            <v>8045</v>
          </cell>
          <cell r="D12">
            <v>2998</v>
          </cell>
          <cell r="E12">
            <v>0</v>
          </cell>
          <cell r="F12">
            <v>446</v>
          </cell>
        </row>
        <row r="13">
          <cell r="A13" t="str">
            <v>A23</v>
          </cell>
          <cell r="B13">
            <v>847478</v>
          </cell>
          <cell r="C13">
            <v>616964</v>
          </cell>
          <cell r="D13">
            <v>0</v>
          </cell>
          <cell r="E13">
            <v>109539</v>
          </cell>
          <cell r="F13">
            <v>0</v>
          </cell>
        </row>
        <row r="14">
          <cell r="A14" t="str">
            <v>A30</v>
          </cell>
          <cell r="B14">
            <v>420334</v>
          </cell>
          <cell r="C14">
            <v>287025</v>
          </cell>
          <cell r="D14">
            <v>1309</v>
          </cell>
          <cell r="E14">
            <v>8760</v>
          </cell>
          <cell r="F14">
            <v>242</v>
          </cell>
        </row>
        <row r="15">
          <cell r="A15" t="str">
            <v>A40</v>
          </cell>
          <cell r="B15">
            <v>18210</v>
          </cell>
          <cell r="C15">
            <v>5247</v>
          </cell>
          <cell r="D15">
            <v>1965</v>
          </cell>
          <cell r="E15">
            <v>0</v>
          </cell>
          <cell r="F15">
            <v>305.5</v>
          </cell>
        </row>
        <row r="16">
          <cell r="A16" t="str">
            <v>B20</v>
          </cell>
          <cell r="B16">
            <v>1403068</v>
          </cell>
          <cell r="C16">
            <v>1021434</v>
          </cell>
          <cell r="D16">
            <v>215807</v>
          </cell>
          <cell r="E16">
            <v>0</v>
          </cell>
          <cell r="F16">
            <v>20441</v>
          </cell>
        </row>
        <row r="17">
          <cell r="A17" t="str">
            <v>E10</v>
          </cell>
          <cell r="B17">
            <v>850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E30</v>
          </cell>
          <cell r="B18">
            <v>2594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A19" t="str">
            <v>F60</v>
          </cell>
          <cell r="B19">
            <v>940</v>
          </cell>
          <cell r="C19">
            <v>145</v>
          </cell>
          <cell r="D19">
            <v>141</v>
          </cell>
          <cell r="E19">
            <v>0</v>
          </cell>
          <cell r="F19">
            <v>18</v>
          </cell>
        </row>
        <row r="20">
          <cell r="A20" t="str">
            <v>F70</v>
          </cell>
          <cell r="B20">
            <v>4770</v>
          </cell>
          <cell r="C20">
            <v>595</v>
          </cell>
          <cell r="D20">
            <v>738</v>
          </cell>
          <cell r="E20">
            <v>0</v>
          </cell>
          <cell r="F20">
            <v>99</v>
          </cell>
        </row>
        <row r="21">
          <cell r="A21" t="str">
            <v>F90</v>
          </cell>
          <cell r="B21">
            <v>32000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G10</v>
          </cell>
          <cell r="B22">
            <v>31400</v>
          </cell>
          <cell r="C22">
            <v>22163</v>
          </cell>
          <cell r="D22">
            <v>4830</v>
          </cell>
          <cell r="E22">
            <v>0</v>
          </cell>
          <cell r="F22">
            <v>834</v>
          </cell>
        </row>
        <row r="31">
          <cell r="A31" t="str">
            <v>B20</v>
          </cell>
          <cell r="B31">
            <v>1262761</v>
          </cell>
          <cell r="C31">
            <v>919291</v>
          </cell>
          <cell r="D31" t="str">
            <v>Clinical students = 90% (B20)</v>
          </cell>
        </row>
        <row r="32">
          <cell r="A32" t="str">
            <v>B10</v>
          </cell>
          <cell r="B32">
            <v>112245</v>
          </cell>
          <cell r="C32">
            <v>81715</v>
          </cell>
          <cell r="D32" t="str">
            <v>Medical students = 8% (B10)</v>
          </cell>
        </row>
        <row r="33">
          <cell r="A33" t="str">
            <v>B30</v>
          </cell>
          <cell r="B33">
            <v>28061</v>
          </cell>
          <cell r="C33">
            <v>20429</v>
          </cell>
          <cell r="D33" t="str">
            <v>Non-clinical students = 2% (B30, other health professionals)</v>
          </cell>
        </row>
      </sheetData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ellaneous Budget"/>
      <sheetName val="Projection"/>
      <sheetName val="Misc Actual x Projected"/>
      <sheetName val="Updated Salary_111005"/>
      <sheetName val="Salaries"/>
      <sheetName val="JH Costs Budget"/>
      <sheetName val="Sheet1"/>
      <sheetName val="Assumption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N3">
            <v>2.5000000000000001E-2</v>
          </cell>
          <cell r="O3">
            <v>2.5000000000000001E-2</v>
          </cell>
          <cell r="P3">
            <v>2.5000000000000001E-2</v>
          </cell>
          <cell r="Q3">
            <v>2.5000000000000001E-2</v>
          </cell>
        </row>
        <row r="4">
          <cell r="N4">
            <v>42.84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 Rev Department Mapping to CC"/>
      <sheetName val="C Rev Account Detail"/>
      <sheetName val="C Employee Self Ins Chgs"/>
      <sheetName val="C Worksheet C Summary"/>
      <sheetName val="C RCC Comparison"/>
      <sheetName val="D-4 Medicare Routine Charges"/>
      <sheetName val="D-4 Medicaid Routine Charges"/>
      <sheetName val="D-4 Ancillary PSR Input Sheet"/>
      <sheetName val="D-4 Ancillary PSR Detail"/>
      <sheetName val="D-4 Per Log Ancillary Charges"/>
      <sheetName val="D-4 Ancillary Charges Summary"/>
      <sheetName val="D-4 Mcaid I-P Ancillary Charges"/>
      <sheetName val="D Part 5 O-P PSR Input Sheet"/>
      <sheetName val="D part 5 O-P PSR Detail"/>
      <sheetName val="D Part 5 Per Log O-P Charges"/>
      <sheetName val="D part 5 O-P Summary"/>
      <sheetName val="D Part 5 M-Caid O-P Charges"/>
      <sheetName val="D Part 5 M-Caid O-P Charges PSY"/>
      <sheetName val="E Part A Settlement Summary"/>
      <sheetName val="E Part A Sole Comm Hosp "/>
      <sheetName val="E Part A DSH Calculation"/>
      <sheetName val="E Part A GME &amp; IME"/>
      <sheetName val="E Part B Settlemen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13">
          <cell r="B13">
            <v>250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15">
          <cell r="B15">
            <v>250</v>
          </cell>
          <cell r="C15">
            <v>56</v>
          </cell>
          <cell r="D15" t="str">
            <v>Pharmacy</v>
          </cell>
          <cell r="E15" t="str">
            <v>Drugs Charged To Patients</v>
          </cell>
          <cell r="G15">
            <v>0</v>
          </cell>
          <cell r="H15">
            <v>0</v>
          </cell>
          <cell r="I15">
            <v>0</v>
          </cell>
          <cell r="K15">
            <v>627279.89</v>
          </cell>
          <cell r="L15">
            <v>8.6947888383570038E-2</v>
          </cell>
          <cell r="M15">
            <v>627279.88108442549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W15">
            <v>60225.36</v>
          </cell>
          <cell r="X15">
            <v>2.4306167199932116E-2</v>
          </cell>
          <cell r="Y15">
            <v>60225.359144012589</v>
          </cell>
          <cell r="AA15">
            <v>627279.89</v>
          </cell>
          <cell r="AB15">
            <v>687505.24022843805</v>
          </cell>
        </row>
        <row r="16">
          <cell r="B16">
            <v>251</v>
          </cell>
          <cell r="C16">
            <v>56</v>
          </cell>
          <cell r="D16" t="str">
            <v>Pharmacy</v>
          </cell>
          <cell r="E16" t="str">
            <v>Drugs Charged To Patients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T16">
            <v>0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</row>
        <row r="17">
          <cell r="B17">
            <v>252</v>
          </cell>
          <cell r="C17">
            <v>56</v>
          </cell>
          <cell r="D17" t="str">
            <v>Pharmacy</v>
          </cell>
          <cell r="E17" t="str">
            <v>Drugs Charged To Patients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W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</row>
        <row r="18">
          <cell r="B18">
            <v>254</v>
          </cell>
          <cell r="C18">
            <v>56</v>
          </cell>
          <cell r="D18" t="str">
            <v>Drugs Incident to Other Diag Svc</v>
          </cell>
          <cell r="E18" t="str">
            <v>Drugs Charged To Patients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</row>
        <row r="19">
          <cell r="B19">
            <v>255</v>
          </cell>
          <cell r="C19">
            <v>56</v>
          </cell>
          <cell r="D19" t="str">
            <v>Drugs/Non-Generic</v>
          </cell>
          <cell r="E19" t="str">
            <v>Drugs Charged To Patients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S19">
            <v>0</v>
          </cell>
          <cell r="T19">
            <v>0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</row>
        <row r="20">
          <cell r="B20">
            <v>257</v>
          </cell>
          <cell r="C20">
            <v>56</v>
          </cell>
          <cell r="D20" t="str">
            <v>Pharmacy</v>
          </cell>
          <cell r="E20" t="str">
            <v>Drugs Charged To Patients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</row>
        <row r="21">
          <cell r="B21">
            <v>258</v>
          </cell>
          <cell r="C21">
            <v>56</v>
          </cell>
          <cell r="D21" t="str">
            <v>IV Solutions</v>
          </cell>
          <cell r="E21" t="str">
            <v>Drugs Charged To Patients</v>
          </cell>
          <cell r="G21">
            <v>0</v>
          </cell>
          <cell r="H21">
            <v>0</v>
          </cell>
          <cell r="I21">
            <v>0</v>
          </cell>
          <cell r="K21">
            <v>290663.07</v>
          </cell>
          <cell r="L21">
            <v>4.0289096734132203E-2</v>
          </cell>
          <cell r="M21">
            <v>290663.06586878479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W21">
            <v>45386.979999999996</v>
          </cell>
          <cell r="X21">
            <v>1.8317591203771549E-2</v>
          </cell>
          <cell r="Y21">
            <v>45386.979354911557</v>
          </cell>
          <cell r="AA21">
            <v>290663.07</v>
          </cell>
          <cell r="AB21">
            <v>336050.04522369633</v>
          </cell>
        </row>
        <row r="22">
          <cell r="B22">
            <v>259</v>
          </cell>
          <cell r="C22">
            <v>56</v>
          </cell>
          <cell r="D22" t="str">
            <v>Drugs/IV</v>
          </cell>
          <cell r="E22" t="str">
            <v>Drugs Charged To Patients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</row>
        <row r="23">
          <cell r="B23">
            <v>260</v>
          </cell>
          <cell r="C23">
            <v>56</v>
          </cell>
          <cell r="D23" t="str">
            <v>Pharmacy</v>
          </cell>
          <cell r="E23" t="str">
            <v>Drugs Charged To Patients</v>
          </cell>
          <cell r="G23">
            <v>0</v>
          </cell>
          <cell r="H23">
            <v>0</v>
          </cell>
          <cell r="I23">
            <v>0</v>
          </cell>
          <cell r="K23">
            <v>158785.78</v>
          </cell>
          <cell r="L23">
            <v>2.2009454625331777E-2</v>
          </cell>
          <cell r="M23">
            <v>158785.77774316623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A23">
            <v>158785.78</v>
          </cell>
          <cell r="AB23">
            <v>158785.77774316623</v>
          </cell>
        </row>
        <row r="24">
          <cell r="B24">
            <v>269</v>
          </cell>
          <cell r="C24">
            <v>56</v>
          </cell>
          <cell r="D24" t="str">
            <v>Other IV Therapy</v>
          </cell>
          <cell r="E24" t="str">
            <v>Drugs Charged To Patients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</row>
        <row r="25">
          <cell r="B25">
            <v>270</v>
          </cell>
          <cell r="C25">
            <v>55</v>
          </cell>
          <cell r="D25" t="str">
            <v>Central Supply</v>
          </cell>
          <cell r="E25" t="str">
            <v>Medical Supplies Charged to Patient</v>
          </cell>
          <cell r="G25">
            <v>0</v>
          </cell>
          <cell r="H25">
            <v>0</v>
          </cell>
          <cell r="I25">
            <v>0</v>
          </cell>
          <cell r="K25">
            <v>641936.04</v>
          </cell>
          <cell r="L25">
            <v>8.8979391887265752E-2</v>
          </cell>
          <cell r="M25">
            <v>641936.03087611659</v>
          </cell>
          <cell r="O25">
            <v>0</v>
          </cell>
          <cell r="P25">
            <v>0</v>
          </cell>
          <cell r="Q25">
            <v>0</v>
          </cell>
          <cell r="S25">
            <v>-969.84</v>
          </cell>
          <cell r="T25">
            <v>-5.8588131506722796E-4</v>
          </cell>
          <cell r="U25">
            <v>-969.83998621559385</v>
          </cell>
          <cell r="W25">
            <v>494917.45</v>
          </cell>
          <cell r="X25">
            <v>0.19974220643702326</v>
          </cell>
          <cell r="Y25">
            <v>494917.44296570239</v>
          </cell>
          <cell r="AA25">
            <v>641936.04</v>
          </cell>
          <cell r="AB25">
            <v>1135883.6338556034</v>
          </cell>
        </row>
        <row r="26">
          <cell r="B26">
            <v>271</v>
          </cell>
          <cell r="C26">
            <v>55</v>
          </cell>
          <cell r="D26" t="str">
            <v>Non Strerile Supplies</v>
          </cell>
          <cell r="E26" t="str">
            <v>Medical Supplies Charged to Patient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</row>
        <row r="27">
          <cell r="B27">
            <v>272</v>
          </cell>
          <cell r="C27">
            <v>55</v>
          </cell>
          <cell r="D27" t="str">
            <v>Sterile Supply</v>
          </cell>
          <cell r="E27" t="str">
            <v>Medical Supplies Charged to Patient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</row>
        <row r="28">
          <cell r="B28">
            <v>273</v>
          </cell>
          <cell r="C28">
            <v>55</v>
          </cell>
          <cell r="D28" t="str">
            <v>Take Home Supplies</v>
          </cell>
          <cell r="E28" t="str">
            <v>Medical Supplies Charged to Patient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</row>
        <row r="29">
          <cell r="B29">
            <v>274</v>
          </cell>
          <cell r="C29">
            <v>55</v>
          </cell>
          <cell r="D29" t="str">
            <v>Prosthetic Devices</v>
          </cell>
          <cell r="E29" t="str">
            <v>Medical Supplies Charged to Patient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</row>
        <row r="30">
          <cell r="B30">
            <v>275</v>
          </cell>
          <cell r="C30">
            <v>55</v>
          </cell>
          <cell r="D30" t="str">
            <v>Pacemaker</v>
          </cell>
          <cell r="E30" t="str">
            <v>Medical Supplies Charged to Patient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</row>
        <row r="31">
          <cell r="B31">
            <v>276</v>
          </cell>
          <cell r="C31">
            <v>55</v>
          </cell>
          <cell r="D31" t="str">
            <v>Lens Implant</v>
          </cell>
          <cell r="E31" t="str">
            <v>Medical Supplies Charged to Patient</v>
          </cell>
          <cell r="G31">
            <v>0</v>
          </cell>
          <cell r="H31">
            <v>0</v>
          </cell>
          <cell r="I31">
            <v>0</v>
          </cell>
          <cell r="K31">
            <v>5663.63</v>
          </cell>
          <cell r="L31">
            <v>7.850413777585613E-4</v>
          </cell>
          <cell r="M31">
            <v>5663.6299195024167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  <cell r="U31">
            <v>0</v>
          </cell>
          <cell r="W31">
            <v>89398.200000000012</v>
          </cell>
          <cell r="X31">
            <v>3.6079943674441659E-2</v>
          </cell>
          <cell r="Y31">
            <v>89398.19872937692</v>
          </cell>
          <cell r="AA31">
            <v>5663.63</v>
          </cell>
          <cell r="AB31">
            <v>95061.828648879338</v>
          </cell>
        </row>
        <row r="32">
          <cell r="B32">
            <v>277</v>
          </cell>
          <cell r="C32">
            <v>55</v>
          </cell>
          <cell r="D32" t="str">
            <v xml:space="preserve">Oxygen-Take Home </v>
          </cell>
          <cell r="E32" t="str">
            <v>Medical Supplies Charged to Patient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W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</row>
        <row r="33">
          <cell r="B33">
            <v>278</v>
          </cell>
          <cell r="C33">
            <v>55</v>
          </cell>
          <cell r="D33" t="str">
            <v>Supply/Implants</v>
          </cell>
          <cell r="E33" t="str">
            <v>Medical Supplies Charged to Patient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</row>
        <row r="34">
          <cell r="B34">
            <v>279</v>
          </cell>
          <cell r="C34">
            <v>55</v>
          </cell>
          <cell r="D34" t="str">
            <v>Other Supplies/Devices</v>
          </cell>
          <cell r="E34" t="str">
            <v>Medical Supplies Charged to Patient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U34">
            <v>0</v>
          </cell>
          <cell r="W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</row>
        <row r="35">
          <cell r="B35">
            <v>280</v>
          </cell>
          <cell r="C35">
            <v>41</v>
          </cell>
          <cell r="D35" t="str">
            <v>Oncology Gen Class</v>
          </cell>
          <cell r="E35" t="str">
            <v>Radiology-Diagnostic</v>
          </cell>
          <cell r="G35">
            <v>0</v>
          </cell>
          <cell r="H35">
            <v>0</v>
          </cell>
          <cell r="I35">
            <v>0</v>
          </cell>
          <cell r="K35">
            <v>202.49</v>
          </cell>
          <cell r="L35">
            <v>2.8067339953763061E-5</v>
          </cell>
          <cell r="M35">
            <v>202.48999712199497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W35">
            <v>0</v>
          </cell>
          <cell r="X35">
            <v>0</v>
          </cell>
          <cell r="Y35">
            <v>0</v>
          </cell>
          <cell r="AA35">
            <v>202.49</v>
          </cell>
          <cell r="AB35">
            <v>202.48999712199497</v>
          </cell>
        </row>
        <row r="36">
          <cell r="B36">
            <v>291</v>
          </cell>
          <cell r="C36">
            <v>55</v>
          </cell>
          <cell r="D36" t="str">
            <v>Durable Medical Equip Other (Than Renal) Rental</v>
          </cell>
          <cell r="E36" t="str">
            <v>Medical Supplies Charged to Patient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</row>
        <row r="37">
          <cell r="B37">
            <v>300</v>
          </cell>
          <cell r="C37">
            <v>44</v>
          </cell>
          <cell r="D37" t="str">
            <v>Laboratory</v>
          </cell>
          <cell r="E37" t="str">
            <v>Laboratory</v>
          </cell>
          <cell r="G37">
            <v>57823.34</v>
          </cell>
          <cell r="H37">
            <v>0.52710034437299547</v>
          </cell>
          <cell r="I37">
            <v>57823.339178152666</v>
          </cell>
          <cell r="K37">
            <v>1469511.89</v>
          </cell>
          <cell r="L37">
            <v>0.20369050216172091</v>
          </cell>
          <cell r="M37">
            <v>1469511.8691137212</v>
          </cell>
          <cell r="O37">
            <v>0</v>
          </cell>
          <cell r="P37">
            <v>0</v>
          </cell>
          <cell r="Q37">
            <v>0</v>
          </cell>
          <cell r="S37">
            <v>0</v>
          </cell>
          <cell r="T37">
            <v>0</v>
          </cell>
          <cell r="U37">
            <v>0</v>
          </cell>
          <cell r="W37">
            <v>0</v>
          </cell>
          <cell r="X37">
            <v>0</v>
          </cell>
          <cell r="Y37">
            <v>0</v>
          </cell>
          <cell r="AA37">
            <v>1527335.23</v>
          </cell>
          <cell r="AB37">
            <v>1527335.2082918738</v>
          </cell>
        </row>
        <row r="38">
          <cell r="B38">
            <v>301</v>
          </cell>
          <cell r="C38">
            <v>44</v>
          </cell>
          <cell r="D38" t="str">
            <v>Lab-Chemistry</v>
          </cell>
          <cell r="E38" t="str">
            <v>Laboratory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W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</row>
        <row r="39">
          <cell r="B39">
            <v>302</v>
          </cell>
          <cell r="C39">
            <v>44</v>
          </cell>
          <cell r="D39" t="str">
            <v>Lab-Immunology</v>
          </cell>
          <cell r="E39" t="str">
            <v>Laboratory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0</v>
          </cell>
          <cell r="W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</row>
        <row r="40">
          <cell r="B40">
            <v>305</v>
          </cell>
          <cell r="C40">
            <v>44</v>
          </cell>
          <cell r="D40" t="str">
            <v>Lab-Hemotology</v>
          </cell>
          <cell r="E40" t="str">
            <v>Laboratory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  <cell r="U40">
            <v>0</v>
          </cell>
          <cell r="W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</row>
        <row r="41">
          <cell r="B41">
            <v>306</v>
          </cell>
          <cell r="C41">
            <v>44</v>
          </cell>
          <cell r="D41" t="str">
            <v>Lab-Bact-Micro</v>
          </cell>
          <cell r="E41" t="str">
            <v>Laboratory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W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</row>
        <row r="42">
          <cell r="B42">
            <v>307</v>
          </cell>
          <cell r="C42">
            <v>44</v>
          </cell>
          <cell r="D42" t="str">
            <v>Lab-Urology</v>
          </cell>
          <cell r="E42" t="str">
            <v>Laboratory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W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</row>
        <row r="43">
          <cell r="B43">
            <v>310</v>
          </cell>
          <cell r="C43">
            <v>44</v>
          </cell>
          <cell r="D43" t="str">
            <v>Pathology Lab</v>
          </cell>
          <cell r="E43" t="str">
            <v>Laboratory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U43">
            <v>0</v>
          </cell>
          <cell r="W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</row>
        <row r="44">
          <cell r="B44">
            <v>311</v>
          </cell>
          <cell r="C44">
            <v>44</v>
          </cell>
          <cell r="D44" t="str">
            <v>Cytology</v>
          </cell>
          <cell r="E44" t="str">
            <v>Laboratory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W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</row>
        <row r="45">
          <cell r="B45">
            <v>312</v>
          </cell>
          <cell r="C45">
            <v>44</v>
          </cell>
          <cell r="D45" t="str">
            <v>Histology</v>
          </cell>
          <cell r="E45" t="str">
            <v>Laboratory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</row>
        <row r="46">
          <cell r="B46">
            <v>314</v>
          </cell>
          <cell r="C46">
            <v>44</v>
          </cell>
          <cell r="D46" t="str">
            <v>Pathology-Biopsy</v>
          </cell>
          <cell r="E46" t="str">
            <v>Laboratory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  <cell r="S46">
            <v>0</v>
          </cell>
          <cell r="T46">
            <v>0</v>
          </cell>
          <cell r="U46">
            <v>0</v>
          </cell>
          <cell r="W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</row>
        <row r="47">
          <cell r="B47">
            <v>320</v>
          </cell>
          <cell r="C47">
            <v>41</v>
          </cell>
          <cell r="D47" t="str">
            <v>Diagnostic X-Ray</v>
          </cell>
          <cell r="E47" t="str">
            <v>Radiology-Diagnostic</v>
          </cell>
          <cell r="G47">
            <v>9078.34</v>
          </cell>
          <cell r="H47">
            <v>8.2755443395956377E-2</v>
          </cell>
          <cell r="I47">
            <v>9078.3398709688954</v>
          </cell>
          <cell r="K47">
            <v>3796.63</v>
          </cell>
          <cell r="L47">
            <v>5.2625465400096523E-4</v>
          </cell>
          <cell r="M47">
            <v>3796.6299460382229</v>
          </cell>
          <cell r="O47">
            <v>0</v>
          </cell>
          <cell r="P47">
            <v>0</v>
          </cell>
          <cell r="Q47">
            <v>0</v>
          </cell>
          <cell r="S47">
            <v>690907.8</v>
          </cell>
          <cell r="T47">
            <v>0.41737809376206936</v>
          </cell>
          <cell r="U47">
            <v>690907.79018007743</v>
          </cell>
          <cell r="W47">
            <v>0</v>
          </cell>
          <cell r="X47">
            <v>0</v>
          </cell>
          <cell r="Y47">
            <v>0</v>
          </cell>
          <cell r="AA47">
            <v>12874.970000000001</v>
          </cell>
          <cell r="AB47">
            <v>703782.7599970845</v>
          </cell>
        </row>
        <row r="48">
          <cell r="B48">
            <v>321</v>
          </cell>
          <cell r="C48">
            <v>41</v>
          </cell>
          <cell r="D48" t="str">
            <v>DX X-Ray-Angio</v>
          </cell>
          <cell r="E48" t="str">
            <v>Radiology-Diagnostic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</row>
        <row r="49">
          <cell r="B49">
            <v>322</v>
          </cell>
          <cell r="C49">
            <v>41</v>
          </cell>
          <cell r="D49" t="str">
            <v>DX X-RAY/ARTH</v>
          </cell>
          <cell r="E49" t="str">
            <v>Radiology-Diagnostic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T49">
            <v>0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</row>
        <row r="50">
          <cell r="B50">
            <v>323</v>
          </cell>
          <cell r="C50">
            <v>41</v>
          </cell>
          <cell r="D50" t="str">
            <v>DX X-RAY/ARTER</v>
          </cell>
          <cell r="E50" t="str">
            <v>Radiology-Diagnostic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</row>
        <row r="51">
          <cell r="B51">
            <v>324</v>
          </cell>
          <cell r="C51">
            <v>41</v>
          </cell>
          <cell r="D51" t="str">
            <v>Chest X-Ray</v>
          </cell>
          <cell r="E51" t="str">
            <v>Radiology-Diagnostic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W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</row>
        <row r="52">
          <cell r="B52">
            <v>329</v>
          </cell>
          <cell r="C52">
            <v>41</v>
          </cell>
          <cell r="D52" t="str">
            <v>DX X-RAY/OTHER</v>
          </cell>
          <cell r="E52" t="str">
            <v>Radiology-Diagnostic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  <cell r="S52">
            <v>0</v>
          </cell>
          <cell r="T52">
            <v>0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</row>
        <row r="53">
          <cell r="B53">
            <v>330</v>
          </cell>
          <cell r="C53">
            <v>41</v>
          </cell>
          <cell r="D53" t="str">
            <v>RX X-RAY</v>
          </cell>
          <cell r="E53" t="str">
            <v>Radiology-Diagnostic</v>
          </cell>
          <cell r="G53">
            <v>0</v>
          </cell>
          <cell r="H53">
            <v>0</v>
          </cell>
          <cell r="I53">
            <v>0</v>
          </cell>
          <cell r="K53">
            <v>63946.21</v>
          </cell>
          <cell r="L53">
            <v>8.8636476607473098E-3</v>
          </cell>
          <cell r="M53">
            <v>63946.209091127879</v>
          </cell>
          <cell r="O53">
            <v>1450915.16</v>
          </cell>
          <cell r="P53">
            <v>0.75936075984479035</v>
          </cell>
          <cell r="Q53">
            <v>1450915.1393780378</v>
          </cell>
          <cell r="S53">
            <v>304356.18</v>
          </cell>
          <cell r="T53">
            <v>0.18386187307930993</v>
          </cell>
          <cell r="U53">
            <v>304356.17567416356</v>
          </cell>
          <cell r="W53">
            <v>0</v>
          </cell>
          <cell r="X53">
            <v>0</v>
          </cell>
          <cell r="Y53">
            <v>0</v>
          </cell>
          <cell r="AA53">
            <v>63946.21</v>
          </cell>
          <cell r="AB53">
            <v>1819217.5241433291</v>
          </cell>
        </row>
        <row r="54">
          <cell r="B54">
            <v>331</v>
          </cell>
          <cell r="C54">
            <v>41</v>
          </cell>
          <cell r="D54" t="str">
            <v>CHEMOTHER/INJ</v>
          </cell>
          <cell r="E54" t="str">
            <v>Radiology-Diagnostic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</row>
        <row r="55">
          <cell r="B55">
            <v>333</v>
          </cell>
          <cell r="C55">
            <v>41</v>
          </cell>
          <cell r="D55" t="str">
            <v>Radiation RX</v>
          </cell>
          <cell r="E55" t="str">
            <v>Radiology-Diagnostic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</row>
        <row r="56">
          <cell r="B56">
            <v>340</v>
          </cell>
          <cell r="C56">
            <v>43</v>
          </cell>
          <cell r="D56" t="str">
            <v>Nuclear Medicine</v>
          </cell>
          <cell r="E56" t="str">
            <v>Radioisotope</v>
          </cell>
          <cell r="G56">
            <v>0</v>
          </cell>
          <cell r="H56">
            <v>0</v>
          </cell>
          <cell r="I56">
            <v>0</v>
          </cell>
          <cell r="K56">
            <v>50120.27</v>
          </cell>
          <cell r="L56">
            <v>6.9472203894730212E-3</v>
          </cell>
          <cell r="M56">
            <v>50120.269287636969</v>
          </cell>
          <cell r="O56">
            <v>0</v>
          </cell>
          <cell r="P56">
            <v>0</v>
          </cell>
          <cell r="Q56">
            <v>0</v>
          </cell>
          <cell r="S56">
            <v>286527.21999999997</v>
          </cell>
          <cell r="T56">
            <v>0.17309138049178929</v>
          </cell>
          <cell r="U56">
            <v>286527.21592756786</v>
          </cell>
          <cell r="W56">
            <v>0</v>
          </cell>
          <cell r="X56">
            <v>0</v>
          </cell>
          <cell r="Y56">
            <v>0</v>
          </cell>
          <cell r="AA56">
            <v>50120.27</v>
          </cell>
          <cell r="AB56">
            <v>336647.48521520483</v>
          </cell>
        </row>
        <row r="57">
          <cell r="B57">
            <v>341</v>
          </cell>
          <cell r="C57">
            <v>43</v>
          </cell>
          <cell r="D57" t="str">
            <v>Nuc Med-DX</v>
          </cell>
          <cell r="E57" t="str">
            <v>Radioisotope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W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</row>
        <row r="58">
          <cell r="B58">
            <v>342</v>
          </cell>
          <cell r="C58">
            <v>43</v>
          </cell>
          <cell r="D58" t="str">
            <v>NUC MED/RX</v>
          </cell>
          <cell r="E58" t="str">
            <v>Radioisotope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</row>
        <row r="59">
          <cell r="B59">
            <v>350</v>
          </cell>
          <cell r="C59">
            <v>59.1</v>
          </cell>
          <cell r="D59" t="str">
            <v>CT Scan</v>
          </cell>
          <cell r="E59" t="str">
            <v>Cat Scan</v>
          </cell>
          <cell r="G59">
            <v>296.7</v>
          </cell>
          <cell r="H59">
            <v>2.704628825928557E-3</v>
          </cell>
          <cell r="I59">
            <v>296.69999578298138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104641.04000000001</v>
          </cell>
          <cell r="T59">
            <v>6.3213757037451968E-2</v>
          </cell>
          <cell r="U59">
            <v>104641.03851272934</v>
          </cell>
          <cell r="W59">
            <v>0</v>
          </cell>
          <cell r="X59">
            <v>0</v>
          </cell>
          <cell r="Y59">
            <v>0</v>
          </cell>
          <cell r="AA59">
            <v>296.7</v>
          </cell>
          <cell r="AB59">
            <v>104937.73850851232</v>
          </cell>
        </row>
        <row r="60">
          <cell r="B60">
            <v>351</v>
          </cell>
          <cell r="C60">
            <v>59.1</v>
          </cell>
          <cell r="D60" t="str">
            <v>CT Scan-Head</v>
          </cell>
          <cell r="E60" t="str">
            <v>Cat Scan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W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</row>
        <row r="61">
          <cell r="B61">
            <v>352</v>
          </cell>
          <cell r="C61">
            <v>59.1</v>
          </cell>
          <cell r="D61" t="str">
            <v>CT Scan-Body</v>
          </cell>
          <cell r="E61" t="str">
            <v>Cat Scan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</row>
        <row r="62">
          <cell r="B62">
            <v>359</v>
          </cell>
          <cell r="C62">
            <v>43</v>
          </cell>
          <cell r="D62" t="str">
            <v>Nuclear Medicine</v>
          </cell>
          <cell r="E62" t="str">
            <v>Radioisotope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T62">
            <v>0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</row>
        <row r="63">
          <cell r="B63">
            <v>360</v>
          </cell>
          <cell r="C63">
            <v>37</v>
          </cell>
          <cell r="D63" t="str">
            <v>OR Services</v>
          </cell>
          <cell r="E63" t="str">
            <v>Operating Room</v>
          </cell>
          <cell r="G63">
            <v>0</v>
          </cell>
          <cell r="H63">
            <v>0</v>
          </cell>
          <cell r="I63">
            <v>0</v>
          </cell>
          <cell r="K63">
            <v>303904.09999999998</v>
          </cell>
          <cell r="L63">
            <v>4.2124449049545182E-2</v>
          </cell>
          <cell r="M63">
            <v>303904.09568058903</v>
          </cell>
          <cell r="O63">
            <v>1373.21</v>
          </cell>
          <cell r="P63">
            <v>7.1869246236731343E-4</v>
          </cell>
          <cell r="Q63">
            <v>1373.2099804824668</v>
          </cell>
          <cell r="S63">
            <v>0</v>
          </cell>
          <cell r="T63">
            <v>0</v>
          </cell>
          <cell r="U63">
            <v>0</v>
          </cell>
          <cell r="W63">
            <v>412230.14</v>
          </cell>
          <cell r="X63">
            <v>0.1663706901493229</v>
          </cell>
          <cell r="Y63">
            <v>412230.13414094318</v>
          </cell>
          <cell r="AA63">
            <v>303904.09999999998</v>
          </cell>
          <cell r="AB63">
            <v>717507.43980201473</v>
          </cell>
        </row>
        <row r="64">
          <cell r="B64">
            <v>361</v>
          </cell>
          <cell r="C64">
            <v>37</v>
          </cell>
          <cell r="D64" t="str">
            <v>OR Minor Surgery</v>
          </cell>
          <cell r="E64" t="str">
            <v>Operating Room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</row>
        <row r="65">
          <cell r="B65">
            <v>370</v>
          </cell>
          <cell r="C65">
            <v>40</v>
          </cell>
          <cell r="D65" t="str">
            <v>Anesthesia</v>
          </cell>
          <cell r="E65" t="str">
            <v>Anesthesiology</v>
          </cell>
          <cell r="G65">
            <v>0</v>
          </cell>
          <cell r="H65">
            <v>0</v>
          </cell>
          <cell r="I65">
            <v>0</v>
          </cell>
          <cell r="K65">
            <v>84859.46</v>
          </cell>
          <cell r="L65">
            <v>1.1762454008162173E-2</v>
          </cell>
          <cell r="M65">
            <v>84859.458793886355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  <cell r="U65">
            <v>0</v>
          </cell>
          <cell r="W65">
            <v>170361.15000000002</v>
          </cell>
          <cell r="X65">
            <v>6.8755530830744982E-2</v>
          </cell>
          <cell r="Y65">
            <v>170361.14757864462</v>
          </cell>
          <cell r="AA65">
            <v>84859.46</v>
          </cell>
          <cell r="AB65">
            <v>255220.60637253098</v>
          </cell>
        </row>
        <row r="66">
          <cell r="B66">
            <v>371</v>
          </cell>
          <cell r="C66">
            <v>40</v>
          </cell>
          <cell r="D66" t="str">
            <v>Anesthesia/Incident</v>
          </cell>
          <cell r="E66" t="str">
            <v>Anesthesiology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  <cell r="S66">
            <v>1033.71</v>
          </cell>
          <cell r="T66">
            <v>6.2446524601804864E-4</v>
          </cell>
          <cell r="U66">
            <v>1033.709985307805</v>
          </cell>
          <cell r="W66">
            <v>0</v>
          </cell>
          <cell r="X66">
            <v>0</v>
          </cell>
          <cell r="Y66">
            <v>0</v>
          </cell>
          <cell r="AA66">
            <v>0</v>
          </cell>
          <cell r="AB66">
            <v>1033.709985307805</v>
          </cell>
        </row>
        <row r="67">
          <cell r="B67">
            <v>379</v>
          </cell>
          <cell r="C67">
            <v>40</v>
          </cell>
          <cell r="D67" t="str">
            <v>ANESTHE/OTHER</v>
          </cell>
          <cell r="E67" t="str">
            <v>Anesthesiology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T67">
            <v>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</row>
        <row r="68">
          <cell r="B68">
            <v>380</v>
          </cell>
          <cell r="C68">
            <v>47</v>
          </cell>
          <cell r="D68" t="str">
            <v>BLOOD</v>
          </cell>
          <cell r="E68" t="str">
            <v>Blood Storing, Processing &amp; Trans.</v>
          </cell>
          <cell r="G68">
            <v>0</v>
          </cell>
          <cell r="H68">
            <v>0</v>
          </cell>
          <cell r="I68">
            <v>0</v>
          </cell>
          <cell r="K68">
            <v>10532.81</v>
          </cell>
          <cell r="L68">
            <v>1.4599632522020599E-3</v>
          </cell>
          <cell r="M68">
            <v>10532.809850296409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A68">
            <v>10532.81</v>
          </cell>
          <cell r="AB68">
            <v>10532.809850296409</v>
          </cell>
        </row>
        <row r="69">
          <cell r="B69">
            <v>381</v>
          </cell>
          <cell r="C69">
            <v>47</v>
          </cell>
          <cell r="D69" t="str">
            <v>BLOOD/PKD RED</v>
          </cell>
          <cell r="E69" t="str">
            <v>Blood Storing, Processing &amp; Trans.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</row>
        <row r="70">
          <cell r="B70">
            <v>382</v>
          </cell>
          <cell r="C70">
            <v>47</v>
          </cell>
          <cell r="D70" t="str">
            <v>BLOOD/WHOLE</v>
          </cell>
          <cell r="E70" t="str">
            <v>Blood Storing, Processing &amp; Trans.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</row>
        <row r="71">
          <cell r="B71">
            <v>383</v>
          </cell>
          <cell r="C71">
            <v>47</v>
          </cell>
          <cell r="D71" t="str">
            <v>BLOOD/PLASMA</v>
          </cell>
          <cell r="E71" t="str">
            <v>Blood Storing, Processing &amp; Trans.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</row>
        <row r="72">
          <cell r="B72">
            <v>384</v>
          </cell>
          <cell r="C72">
            <v>47</v>
          </cell>
          <cell r="D72" t="str">
            <v>BLOOD/PLATELETS</v>
          </cell>
          <cell r="E72" t="str">
            <v>Blood Storing, Processing &amp; Trans.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W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</row>
        <row r="73">
          <cell r="B73">
            <v>386</v>
          </cell>
          <cell r="C73">
            <v>47</v>
          </cell>
          <cell r="D73" t="str">
            <v>BLOOD/COMPONENTS</v>
          </cell>
          <cell r="E73" t="str">
            <v>Blood Storing, Processing &amp; Trans.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W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</row>
        <row r="74">
          <cell r="B74">
            <v>389</v>
          </cell>
          <cell r="C74">
            <v>47</v>
          </cell>
          <cell r="D74" t="str">
            <v>BLOOD/OTHER</v>
          </cell>
          <cell r="E74" t="str">
            <v>Blood Storing, Processing &amp; Trans.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T74">
            <v>0</v>
          </cell>
          <cell r="U74">
            <v>0</v>
          </cell>
          <cell r="W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</row>
        <row r="75">
          <cell r="B75">
            <v>390</v>
          </cell>
          <cell r="C75">
            <v>47</v>
          </cell>
          <cell r="D75" t="str">
            <v>Blood</v>
          </cell>
          <cell r="E75" t="str">
            <v>Blood Storing, Processing &amp; Trans.</v>
          </cell>
          <cell r="G75">
            <v>1529.3</v>
          </cell>
          <cell r="H75">
            <v>1.3940643287807692E-2</v>
          </cell>
          <cell r="I75">
            <v>1529.2999782639481</v>
          </cell>
          <cell r="K75">
            <v>143723.38</v>
          </cell>
          <cell r="L75">
            <v>1.9921640405767549E-2</v>
          </cell>
          <cell r="M75">
            <v>143723.37795724921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T75">
            <v>0</v>
          </cell>
          <cell r="U75">
            <v>0</v>
          </cell>
          <cell r="W75">
            <v>1921.29</v>
          </cell>
          <cell r="X75">
            <v>7.7540750241356093E-4</v>
          </cell>
          <cell r="Y75">
            <v>1921.2899726925659</v>
          </cell>
          <cell r="AA75">
            <v>145252.68</v>
          </cell>
          <cell r="AB75">
            <v>147173.9679082057</v>
          </cell>
        </row>
        <row r="76">
          <cell r="B76">
            <v>391</v>
          </cell>
          <cell r="C76">
            <v>47</v>
          </cell>
          <cell r="D76" t="str">
            <v xml:space="preserve">Blood Storing and Processing - Blood/Admin
</v>
          </cell>
          <cell r="E76" t="str">
            <v>Blood Storing, Processing &amp; Trans.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</row>
        <row r="77">
          <cell r="B77">
            <v>400</v>
          </cell>
          <cell r="C77">
            <v>59.2</v>
          </cell>
          <cell r="D77" t="str">
            <v>IMAGE SERVICE</v>
          </cell>
          <cell r="E77" t="str">
            <v>MRI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  <cell r="S77">
            <v>9129.7000000000007</v>
          </cell>
          <cell r="T77">
            <v>5.5152609112526516E-3</v>
          </cell>
          <cell r="U77">
            <v>9129.6998702389137</v>
          </cell>
          <cell r="W77">
            <v>0</v>
          </cell>
          <cell r="X77">
            <v>0</v>
          </cell>
          <cell r="Y77">
            <v>0</v>
          </cell>
          <cell r="AA77">
            <v>0</v>
          </cell>
          <cell r="AB77">
            <v>9129.6998702389137</v>
          </cell>
        </row>
        <row r="78">
          <cell r="B78">
            <v>401</v>
          </cell>
          <cell r="C78">
            <v>41</v>
          </cell>
          <cell r="D78" t="str">
            <v>Mammography</v>
          </cell>
          <cell r="E78" t="str">
            <v>Radiology-Diagnostic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</row>
        <row r="79">
          <cell r="B79">
            <v>402</v>
          </cell>
          <cell r="C79">
            <v>43</v>
          </cell>
          <cell r="D79" t="str">
            <v>Ultrasound</v>
          </cell>
          <cell r="E79" t="str">
            <v>Radioisotope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</row>
        <row r="80">
          <cell r="B80">
            <v>403</v>
          </cell>
          <cell r="C80">
            <v>41</v>
          </cell>
          <cell r="D80" t="str">
            <v>SCRN MAMMOGRAPHY</v>
          </cell>
          <cell r="E80" t="str">
            <v>Radiology-Diagnostic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T80">
            <v>0</v>
          </cell>
          <cell r="U80">
            <v>0</v>
          </cell>
          <cell r="W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</row>
        <row r="81">
          <cell r="B81">
            <v>410</v>
          </cell>
          <cell r="C81">
            <v>49</v>
          </cell>
          <cell r="D81" t="str">
            <v>Resp Services</v>
          </cell>
          <cell r="E81" t="str">
            <v>Respiratory Therapy</v>
          </cell>
          <cell r="G81">
            <v>0</v>
          </cell>
          <cell r="H81">
            <v>0</v>
          </cell>
          <cell r="I81">
            <v>0</v>
          </cell>
          <cell r="K81">
            <v>98309.61</v>
          </cell>
          <cell r="L81">
            <v>1.3626792654411895E-2</v>
          </cell>
          <cell r="M81">
            <v>98309.608602718406</v>
          </cell>
          <cell r="O81">
            <v>476.74</v>
          </cell>
          <cell r="P81">
            <v>2.4950986703344208E-4</v>
          </cell>
          <cell r="Q81">
            <v>476.73999322405984</v>
          </cell>
          <cell r="S81">
            <v>0</v>
          </cell>
          <cell r="T81">
            <v>0</v>
          </cell>
          <cell r="U81">
            <v>0</v>
          </cell>
          <cell r="W81">
            <v>0</v>
          </cell>
          <cell r="X81">
            <v>0</v>
          </cell>
          <cell r="Y81">
            <v>0</v>
          </cell>
          <cell r="AA81">
            <v>98309.61</v>
          </cell>
          <cell r="AB81">
            <v>98786.348595942472</v>
          </cell>
        </row>
        <row r="82">
          <cell r="B82">
            <v>412</v>
          </cell>
          <cell r="C82">
            <v>49</v>
          </cell>
          <cell r="D82" t="str">
            <v xml:space="preserve">Inhalation Services </v>
          </cell>
          <cell r="E82" t="str">
            <v>Respiratory Therapy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  <cell r="S82">
            <v>0</v>
          </cell>
          <cell r="T82">
            <v>0</v>
          </cell>
          <cell r="U82">
            <v>0</v>
          </cell>
          <cell r="W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</row>
        <row r="83">
          <cell r="B83">
            <v>413</v>
          </cell>
          <cell r="C83">
            <v>58.1</v>
          </cell>
          <cell r="D83" t="str">
            <v>Hyperbaric</v>
          </cell>
          <cell r="E83" t="str">
            <v>ASC-Hyperbaric Chamber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  <cell r="S83">
            <v>0</v>
          </cell>
          <cell r="T83">
            <v>0</v>
          </cell>
          <cell r="U83">
            <v>0</v>
          </cell>
          <cell r="W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</row>
        <row r="84">
          <cell r="B84">
            <v>420</v>
          </cell>
          <cell r="C84">
            <v>50</v>
          </cell>
          <cell r="D84" t="str">
            <v>Physical Therapy</v>
          </cell>
          <cell r="E84" t="str">
            <v>Physical Therapy</v>
          </cell>
          <cell r="G84">
            <v>2117.44</v>
          </cell>
          <cell r="H84">
            <v>1.9301952346390847E-2</v>
          </cell>
          <cell r="I84">
            <v>2117.4399699046717</v>
          </cell>
          <cell r="K84">
            <v>96111.52</v>
          </cell>
          <cell r="L84">
            <v>1.332211321701268E-2</v>
          </cell>
          <cell r="M84">
            <v>96111.518633960019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  <cell r="W84">
            <v>0</v>
          </cell>
          <cell r="X84">
            <v>0</v>
          </cell>
          <cell r="Y84">
            <v>0</v>
          </cell>
          <cell r="AA84">
            <v>98228.96</v>
          </cell>
          <cell r="AB84">
            <v>98228.958603864696</v>
          </cell>
        </row>
        <row r="85">
          <cell r="B85">
            <v>421</v>
          </cell>
          <cell r="C85">
            <v>50</v>
          </cell>
          <cell r="D85" t="str">
            <v>PHYS THERP/VISIT</v>
          </cell>
          <cell r="E85" t="str">
            <v>Physical Therapy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W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</row>
        <row r="86">
          <cell r="B86">
            <v>424</v>
          </cell>
          <cell r="C86">
            <v>50</v>
          </cell>
          <cell r="D86" t="str">
            <v>Phys Therp/Eval</v>
          </cell>
          <cell r="E86" t="str">
            <v>Physical Therapy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W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</row>
        <row r="87">
          <cell r="B87">
            <v>430</v>
          </cell>
          <cell r="C87">
            <v>51</v>
          </cell>
          <cell r="D87" t="str">
            <v>Occupational Therapy</v>
          </cell>
          <cell r="E87" t="str">
            <v>Occupational Therapy</v>
          </cell>
          <cell r="G87">
            <v>1614.6100000000001</v>
          </cell>
          <cell r="H87">
            <v>1.4718303837655908E-2</v>
          </cell>
          <cell r="I87">
            <v>1614.6099770514311</v>
          </cell>
          <cell r="K87">
            <v>49164.59</v>
          </cell>
          <cell r="L87">
            <v>6.8147526357715434E-3</v>
          </cell>
          <cell r="M87">
            <v>49164.589301220127</v>
          </cell>
          <cell r="O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W87">
            <v>0</v>
          </cell>
          <cell r="X87">
            <v>0</v>
          </cell>
          <cell r="Y87">
            <v>0</v>
          </cell>
          <cell r="AA87">
            <v>50779.199999999997</v>
          </cell>
          <cell r="AB87">
            <v>50779.199278271561</v>
          </cell>
        </row>
        <row r="88">
          <cell r="B88">
            <v>433</v>
          </cell>
          <cell r="C88">
            <v>51</v>
          </cell>
          <cell r="D88" t="str">
            <v>Occup Therp/Group</v>
          </cell>
          <cell r="E88" t="str">
            <v>Occupational Therapy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</row>
        <row r="89">
          <cell r="B89">
            <v>434</v>
          </cell>
          <cell r="C89">
            <v>51</v>
          </cell>
          <cell r="D89" t="str">
            <v>Evaluation or re-evaluation  Occupational Therapy</v>
          </cell>
          <cell r="E89" t="str">
            <v>Occupational Therapy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  <cell r="S89">
            <v>0</v>
          </cell>
          <cell r="T89">
            <v>0</v>
          </cell>
          <cell r="U89">
            <v>0</v>
          </cell>
          <cell r="W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</row>
        <row r="90">
          <cell r="B90">
            <v>440</v>
          </cell>
          <cell r="C90">
            <v>52</v>
          </cell>
          <cell r="D90" t="str">
            <v>Speech Therapy</v>
          </cell>
          <cell r="E90" t="str">
            <v>Speech Pathology</v>
          </cell>
          <cell r="G90">
            <v>2042.55</v>
          </cell>
          <cell r="H90">
            <v>1.8619277412876219E-2</v>
          </cell>
          <cell r="I90">
            <v>2042.5499709690887</v>
          </cell>
          <cell r="K90">
            <v>28258.46</v>
          </cell>
          <cell r="L90">
            <v>3.9169331986261807E-3</v>
          </cell>
          <cell r="M90">
            <v>28258.459598360463</v>
          </cell>
          <cell r="O90">
            <v>0</v>
          </cell>
          <cell r="P90">
            <v>0</v>
          </cell>
          <cell r="Q90">
            <v>0</v>
          </cell>
          <cell r="S90">
            <v>0</v>
          </cell>
          <cell r="T90">
            <v>0</v>
          </cell>
          <cell r="U90">
            <v>0</v>
          </cell>
          <cell r="W90">
            <v>32.78</v>
          </cell>
          <cell r="X90">
            <v>1.3229579047991989E-5</v>
          </cell>
          <cell r="Y90">
            <v>32.779999534095488</v>
          </cell>
          <cell r="AA90">
            <v>30301.01</v>
          </cell>
          <cell r="AB90">
            <v>30333.789568863645</v>
          </cell>
        </row>
        <row r="91">
          <cell r="B91">
            <v>441</v>
          </cell>
          <cell r="C91">
            <v>52</v>
          </cell>
          <cell r="D91" t="str">
            <v>SPEECH PATH/VISIT</v>
          </cell>
          <cell r="E91" t="str">
            <v>Speech Pathology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  <cell r="S91">
            <v>0</v>
          </cell>
          <cell r="T91">
            <v>0</v>
          </cell>
          <cell r="U91">
            <v>0</v>
          </cell>
          <cell r="W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</row>
        <row r="92">
          <cell r="B92">
            <v>450</v>
          </cell>
          <cell r="C92">
            <v>61</v>
          </cell>
          <cell r="D92" t="str">
            <v>Emergency</v>
          </cell>
          <cell r="E92" t="str">
            <v>Emergency</v>
          </cell>
          <cell r="G92">
            <v>0</v>
          </cell>
          <cell r="H92">
            <v>0</v>
          </cell>
          <cell r="I92">
            <v>0</v>
          </cell>
          <cell r="K92">
            <v>330408.17</v>
          </cell>
          <cell r="L92">
            <v>4.5798204508325037E-2</v>
          </cell>
          <cell r="M92">
            <v>330408.16530388471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  <cell r="W92">
            <v>1317.49</v>
          </cell>
          <cell r="X92">
            <v>5.3172172361009651E-4</v>
          </cell>
          <cell r="Y92">
            <v>1317.4899812744191</v>
          </cell>
          <cell r="AA92">
            <v>330408.17</v>
          </cell>
          <cell r="AB92">
            <v>331725.65528515913</v>
          </cell>
        </row>
        <row r="93">
          <cell r="B93">
            <v>460</v>
          </cell>
          <cell r="C93">
            <v>49</v>
          </cell>
          <cell r="D93" t="str">
            <v>Pulmonary</v>
          </cell>
          <cell r="E93" t="str">
            <v>Respiratory Therapy</v>
          </cell>
          <cell r="G93">
            <v>602.30999999999995</v>
          </cell>
          <cell r="H93">
            <v>5.4904785579542609E-3</v>
          </cell>
          <cell r="I93">
            <v>602.30999143932434</v>
          </cell>
          <cell r="K93">
            <v>950.01</v>
          </cell>
          <cell r="L93">
            <v>1.3168182937169461E-4</v>
          </cell>
          <cell r="M93">
            <v>950.00998649743906</v>
          </cell>
          <cell r="O93">
            <v>94899.89</v>
          </cell>
          <cell r="P93">
            <v>4.9667447529865925E-2</v>
          </cell>
          <cell r="Q93">
            <v>94899.888651180983</v>
          </cell>
          <cell r="S93">
            <v>0</v>
          </cell>
          <cell r="T93">
            <v>0</v>
          </cell>
          <cell r="U93">
            <v>0</v>
          </cell>
          <cell r="W93">
            <v>0</v>
          </cell>
          <cell r="X93">
            <v>0</v>
          </cell>
          <cell r="Y93">
            <v>0</v>
          </cell>
          <cell r="AA93">
            <v>1552.32</v>
          </cell>
          <cell r="AB93">
            <v>96452.20862911774</v>
          </cell>
        </row>
        <row r="94">
          <cell r="B94">
            <v>469</v>
          </cell>
          <cell r="C94">
            <v>49</v>
          </cell>
          <cell r="D94" t="str">
            <v>Other Pulmonary Function</v>
          </cell>
          <cell r="E94" t="str">
            <v>Respiratory Therapy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  <cell r="U94">
            <v>0</v>
          </cell>
          <cell r="W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</row>
        <row r="95">
          <cell r="B95">
            <v>470</v>
          </cell>
          <cell r="C95">
            <v>51</v>
          </cell>
          <cell r="D95" t="str">
            <v>Audiology Gen Class</v>
          </cell>
          <cell r="E95" t="str">
            <v>Occupational Therapy</v>
          </cell>
          <cell r="G95">
            <v>0</v>
          </cell>
          <cell r="H95">
            <v>0</v>
          </cell>
          <cell r="I95">
            <v>0</v>
          </cell>
          <cell r="K95">
            <v>1987.45</v>
          </cell>
          <cell r="L95">
            <v>2.754824178532589E-4</v>
          </cell>
          <cell r="M95">
            <v>1987.4499717522292</v>
          </cell>
          <cell r="O95">
            <v>7900.13</v>
          </cell>
          <cell r="P95">
            <v>4.1346654063995191E-3</v>
          </cell>
          <cell r="Q95">
            <v>7900.1298877148793</v>
          </cell>
          <cell r="S95">
            <v>0</v>
          </cell>
          <cell r="T95">
            <v>0</v>
          </cell>
          <cell r="U95">
            <v>0</v>
          </cell>
          <cell r="W95">
            <v>0</v>
          </cell>
          <cell r="X95">
            <v>0</v>
          </cell>
          <cell r="Y95">
            <v>0</v>
          </cell>
          <cell r="AA95">
            <v>1987.45</v>
          </cell>
          <cell r="AB95">
            <v>9887.5798594671087</v>
          </cell>
        </row>
        <row r="96">
          <cell r="B96">
            <v>471</v>
          </cell>
          <cell r="C96">
            <v>25</v>
          </cell>
          <cell r="D96" t="str">
            <v>SP Lang-Path</v>
          </cell>
          <cell r="E96" t="str">
            <v>Adults and Pediatrics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</row>
        <row r="97">
          <cell r="B97">
            <v>480</v>
          </cell>
          <cell r="C97">
            <v>53</v>
          </cell>
          <cell r="D97" t="str">
            <v>Cardiology</v>
          </cell>
          <cell r="E97" t="str">
            <v>Electrocardiology</v>
          </cell>
          <cell r="G97">
            <v>0</v>
          </cell>
          <cell r="H97">
            <v>0</v>
          </cell>
          <cell r="I97">
            <v>0</v>
          </cell>
          <cell r="K97">
            <v>60285.22</v>
          </cell>
          <cell r="L97">
            <v>8.3561942018242682E-3</v>
          </cell>
          <cell r="M97">
            <v>60285.219143161812</v>
          </cell>
          <cell r="O97">
            <v>191280.8</v>
          </cell>
          <cell r="P97">
            <v>0.10011001169201331</v>
          </cell>
          <cell r="Q97">
            <v>191280.79728131212</v>
          </cell>
          <cell r="S97">
            <v>0</v>
          </cell>
          <cell r="T97">
            <v>0</v>
          </cell>
          <cell r="U97">
            <v>0</v>
          </cell>
          <cell r="W97">
            <v>0</v>
          </cell>
          <cell r="X97">
            <v>0</v>
          </cell>
          <cell r="Y97">
            <v>0</v>
          </cell>
          <cell r="AA97">
            <v>60285.22</v>
          </cell>
          <cell r="AB97">
            <v>251566.01642447393</v>
          </cell>
        </row>
        <row r="98">
          <cell r="B98">
            <v>481</v>
          </cell>
          <cell r="C98">
            <v>59</v>
          </cell>
          <cell r="D98" t="str">
            <v>Cardiac Cath Lab</v>
          </cell>
          <cell r="E98" t="str">
            <v>Cardiac Catherization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  <cell r="S98">
            <v>0</v>
          </cell>
          <cell r="T98">
            <v>0</v>
          </cell>
          <cell r="U98">
            <v>0</v>
          </cell>
          <cell r="W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</row>
        <row r="99">
          <cell r="B99">
            <v>482</v>
          </cell>
          <cell r="C99">
            <v>53</v>
          </cell>
          <cell r="D99" t="str">
            <v>Stress Test</v>
          </cell>
          <cell r="E99" t="str">
            <v>Electrocardiology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Q99">
            <v>0</v>
          </cell>
          <cell r="S99">
            <v>0</v>
          </cell>
          <cell r="T99">
            <v>0</v>
          </cell>
          <cell r="U99">
            <v>0</v>
          </cell>
          <cell r="W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</row>
        <row r="100">
          <cell r="B100">
            <v>490</v>
          </cell>
          <cell r="C100">
            <v>60</v>
          </cell>
          <cell r="D100" t="str">
            <v>AMBUL SURG</v>
          </cell>
          <cell r="E100" t="str">
            <v>Clinic</v>
          </cell>
          <cell r="G100">
            <v>0</v>
          </cell>
          <cell r="H100">
            <v>0</v>
          </cell>
          <cell r="I100">
            <v>0</v>
          </cell>
          <cell r="K100">
            <v>390959.97</v>
          </cell>
          <cell r="L100">
            <v>5.4191349628638488E-2</v>
          </cell>
          <cell r="M100">
            <v>390959.96444325766</v>
          </cell>
          <cell r="O100">
            <v>3003.21</v>
          </cell>
          <cell r="P100">
            <v>1.5717802738882906E-3</v>
          </cell>
          <cell r="Q100">
            <v>3003.2099573151586</v>
          </cell>
          <cell r="S100">
            <v>0</v>
          </cell>
          <cell r="T100">
            <v>0</v>
          </cell>
          <cell r="U100">
            <v>0</v>
          </cell>
          <cell r="W100">
            <v>1010244.05</v>
          </cell>
          <cell r="X100">
            <v>0.40772127874431274</v>
          </cell>
          <cell r="Y100">
            <v>1010244.0356413281</v>
          </cell>
          <cell r="AA100">
            <v>390959.97</v>
          </cell>
          <cell r="AB100">
            <v>1404207.2100419009</v>
          </cell>
        </row>
        <row r="101">
          <cell r="B101">
            <v>510</v>
          </cell>
          <cell r="C101">
            <v>60</v>
          </cell>
          <cell r="D101" t="str">
            <v>Clinic/PMS</v>
          </cell>
          <cell r="E101" t="str">
            <v>Clinic</v>
          </cell>
          <cell r="G101">
            <v>0</v>
          </cell>
          <cell r="H101">
            <v>0</v>
          </cell>
          <cell r="I101">
            <v>0</v>
          </cell>
          <cell r="K101">
            <v>1309638.97</v>
          </cell>
          <cell r="L101">
            <v>0.18153035798156009</v>
          </cell>
          <cell r="M101">
            <v>1309638.9513860065</v>
          </cell>
          <cell r="O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7867.05</v>
          </cell>
          <cell r="X101">
            <v>3.175038433480945E-3</v>
          </cell>
          <cell r="Y101">
            <v>7867.0498881850481</v>
          </cell>
          <cell r="AA101">
            <v>1309638.97</v>
          </cell>
          <cell r="AB101">
            <v>1317506.0012741915</v>
          </cell>
        </row>
        <row r="102">
          <cell r="B102">
            <v>511</v>
          </cell>
          <cell r="C102">
            <v>60</v>
          </cell>
          <cell r="D102" t="str">
            <v>Chronic Pain Center</v>
          </cell>
          <cell r="E102" t="str">
            <v>Clinic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0</v>
          </cell>
          <cell r="W102">
            <v>0</v>
          </cell>
          <cell r="X102">
            <v>0</v>
          </cell>
          <cell r="Y102">
            <v>0</v>
          </cell>
          <cell r="AA102">
            <v>0</v>
          </cell>
          <cell r="AB102">
            <v>0</v>
          </cell>
        </row>
        <row r="103">
          <cell r="B103">
            <v>540</v>
          </cell>
          <cell r="C103">
            <v>65</v>
          </cell>
          <cell r="D103" t="str">
            <v>AMBULANCE</v>
          </cell>
          <cell r="E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U103">
            <v>0</v>
          </cell>
          <cell r="W103">
            <v>0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</row>
        <row r="104">
          <cell r="B104">
            <v>544</v>
          </cell>
          <cell r="C104">
            <v>65</v>
          </cell>
          <cell r="D104" t="str">
            <v>AMBUL/OXY</v>
          </cell>
          <cell r="E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  <cell r="U104">
            <v>0</v>
          </cell>
          <cell r="W104">
            <v>0</v>
          </cell>
          <cell r="X104">
            <v>0</v>
          </cell>
          <cell r="Y104">
            <v>0</v>
          </cell>
          <cell r="AA104">
            <v>0</v>
          </cell>
          <cell r="AB104">
            <v>0</v>
          </cell>
        </row>
        <row r="105">
          <cell r="B105">
            <v>610</v>
          </cell>
          <cell r="C105">
            <v>59.2</v>
          </cell>
          <cell r="D105" t="str">
            <v>MRI</v>
          </cell>
          <cell r="E105" t="str">
            <v>MRI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259726.52000000002</v>
          </cell>
          <cell r="T105">
            <v>0.15690105078717592</v>
          </cell>
          <cell r="U105">
            <v>259726.51630848818</v>
          </cell>
          <cell r="W105">
            <v>0</v>
          </cell>
          <cell r="X105">
            <v>0</v>
          </cell>
          <cell r="Y105">
            <v>0</v>
          </cell>
          <cell r="AA105">
            <v>0</v>
          </cell>
          <cell r="AB105">
            <v>259726.51630848818</v>
          </cell>
        </row>
        <row r="106">
          <cell r="B106">
            <v>611</v>
          </cell>
          <cell r="C106">
            <v>59.2</v>
          </cell>
          <cell r="D106" t="str">
            <v>MRI - Brain</v>
          </cell>
          <cell r="E106" t="str">
            <v>MRI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T106">
            <v>0</v>
          </cell>
          <cell r="U106">
            <v>0</v>
          </cell>
          <cell r="W106">
            <v>0</v>
          </cell>
          <cell r="X106">
            <v>0</v>
          </cell>
          <cell r="Y106">
            <v>0</v>
          </cell>
          <cell r="AA106">
            <v>0</v>
          </cell>
          <cell r="AB106">
            <v>0</v>
          </cell>
        </row>
        <row r="107">
          <cell r="B107">
            <v>612</v>
          </cell>
          <cell r="C107">
            <v>59.2</v>
          </cell>
          <cell r="D107" t="str">
            <v>MRI - Spinal</v>
          </cell>
          <cell r="E107" t="str">
            <v>MRI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  <cell r="W107">
            <v>0</v>
          </cell>
          <cell r="X107">
            <v>0</v>
          </cell>
          <cell r="Y107">
            <v>0</v>
          </cell>
          <cell r="AA107">
            <v>0</v>
          </cell>
          <cell r="AB107">
            <v>0</v>
          </cell>
        </row>
        <row r="108">
          <cell r="B108">
            <v>621</v>
          </cell>
          <cell r="C108">
            <v>55</v>
          </cell>
          <cell r="D108" t="str">
            <v>MED-SUR SUPP/INCDNT RAD</v>
          </cell>
          <cell r="E108" t="str">
            <v>Medical Supplies Charged to Patient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0</v>
          </cell>
          <cell r="T108">
            <v>0</v>
          </cell>
          <cell r="U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</row>
        <row r="109">
          <cell r="B109">
            <v>622</v>
          </cell>
          <cell r="C109">
            <v>55</v>
          </cell>
          <cell r="D109" t="str">
            <v>MED-SUR SUPP/INCDNT ODX</v>
          </cell>
          <cell r="E109" t="str">
            <v>Medical Supplies Charged to Patient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0</v>
          </cell>
          <cell r="AB109">
            <v>0</v>
          </cell>
        </row>
        <row r="110">
          <cell r="B110">
            <v>623</v>
          </cell>
          <cell r="C110">
            <v>55</v>
          </cell>
          <cell r="D110" t="str">
            <v>SURG DRESSING</v>
          </cell>
          <cell r="E110" t="str">
            <v>Medical Supplies Charged to Patient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0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</row>
        <row r="111">
          <cell r="B111">
            <v>630</v>
          </cell>
          <cell r="C111">
            <v>56</v>
          </cell>
          <cell r="D111" t="str">
            <v>Pharmacy Reserved 01/01/98</v>
          </cell>
          <cell r="E111" t="str">
            <v>Drugs Charged To Patients</v>
          </cell>
          <cell r="G111">
            <v>0</v>
          </cell>
          <cell r="H111">
            <v>0</v>
          </cell>
          <cell r="I111">
            <v>0</v>
          </cell>
          <cell r="K111">
            <v>470671.57</v>
          </cell>
          <cell r="L111">
            <v>6.5240253650853813E-2</v>
          </cell>
          <cell r="M111">
            <v>470671.56331031094</v>
          </cell>
          <cell r="O111">
            <v>584.86</v>
          </cell>
          <cell r="P111">
            <v>3.0609628064181513E-4</v>
          </cell>
          <cell r="Q111">
            <v>584.85999168734247</v>
          </cell>
          <cell r="S111">
            <v>0</v>
          </cell>
          <cell r="T111">
            <v>0</v>
          </cell>
          <cell r="U111">
            <v>0</v>
          </cell>
          <cell r="W111">
            <v>0</v>
          </cell>
          <cell r="X111">
            <v>0</v>
          </cell>
          <cell r="Y111">
            <v>0</v>
          </cell>
          <cell r="AA111">
            <v>470671.57</v>
          </cell>
          <cell r="AB111">
            <v>471256.42330199829</v>
          </cell>
        </row>
        <row r="112">
          <cell r="B112">
            <v>634</v>
          </cell>
          <cell r="C112">
            <v>56</v>
          </cell>
          <cell r="D112" t="str">
            <v>EPO</v>
          </cell>
          <cell r="E112" t="str">
            <v>Drugs Charged To Patients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U112">
            <v>0</v>
          </cell>
          <cell r="W112">
            <v>0</v>
          </cell>
          <cell r="X112">
            <v>0</v>
          </cell>
          <cell r="Y112">
            <v>0</v>
          </cell>
          <cell r="AA112">
            <v>0</v>
          </cell>
          <cell r="AB112">
            <v>0</v>
          </cell>
        </row>
        <row r="113">
          <cell r="B113">
            <v>636</v>
          </cell>
          <cell r="C113">
            <v>56</v>
          </cell>
          <cell r="D113" t="str">
            <v>Drugs Requiring Detailed Coding</v>
          </cell>
          <cell r="E113" t="str">
            <v>Drugs Charged To Patients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>
            <v>0</v>
          </cell>
        </row>
        <row r="114">
          <cell r="B114">
            <v>700</v>
          </cell>
          <cell r="C114">
            <v>61</v>
          </cell>
          <cell r="D114" t="str">
            <v>CAST ROOM Cast Removal</v>
          </cell>
          <cell r="E114" t="str">
            <v>Emergency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U114">
            <v>0</v>
          </cell>
          <cell r="W114">
            <v>0</v>
          </cell>
          <cell r="X114">
            <v>0</v>
          </cell>
          <cell r="Y114">
            <v>0</v>
          </cell>
          <cell r="AA114">
            <v>0</v>
          </cell>
          <cell r="AB114">
            <v>0</v>
          </cell>
        </row>
        <row r="115">
          <cell r="B115">
            <v>710</v>
          </cell>
          <cell r="C115">
            <v>37</v>
          </cell>
          <cell r="D115" t="str">
            <v>Recovery Room</v>
          </cell>
          <cell r="E115" t="str">
            <v>Operating Room</v>
          </cell>
          <cell r="G115">
            <v>0</v>
          </cell>
          <cell r="H115">
            <v>0</v>
          </cell>
          <cell r="I115">
            <v>0</v>
          </cell>
          <cell r="K115">
            <v>2413.11</v>
          </cell>
          <cell r="L115">
            <v>3.3448357309410429E-4</v>
          </cell>
          <cell r="M115">
            <v>2413.1099657022928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  <cell r="W115">
            <v>22765.370000000003</v>
          </cell>
          <cell r="X115">
            <v>9.1878054292796035E-3</v>
          </cell>
          <cell r="Y115">
            <v>22765.369676434148</v>
          </cell>
          <cell r="AA115">
            <v>2413.11</v>
          </cell>
          <cell r="AB115">
            <v>25178.479642136441</v>
          </cell>
        </row>
        <row r="116">
          <cell r="B116">
            <v>719</v>
          </cell>
          <cell r="C116">
            <v>37</v>
          </cell>
          <cell r="D116" t="str">
            <v>OTHER RECOV RM</v>
          </cell>
          <cell r="E116" t="str">
            <v>Operating Room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O116">
            <v>0</v>
          </cell>
          <cell r="P116">
            <v>0</v>
          </cell>
          <cell r="Q116">
            <v>0</v>
          </cell>
          <cell r="S116">
            <v>0</v>
          </cell>
          <cell r="T116">
            <v>0</v>
          </cell>
          <cell r="U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0</v>
          </cell>
          <cell r="AB116">
            <v>0</v>
          </cell>
        </row>
        <row r="117">
          <cell r="B117">
            <v>720</v>
          </cell>
          <cell r="C117">
            <v>39</v>
          </cell>
          <cell r="D117" t="str">
            <v>DELIVEROOM/LABOR</v>
          </cell>
          <cell r="E117" t="str">
            <v>Delivery Room &amp; Labor Room</v>
          </cell>
          <cell r="G117">
            <v>0</v>
          </cell>
          <cell r="H117">
            <v>0</v>
          </cell>
          <cell r="I117">
            <v>0</v>
          </cell>
          <cell r="K117">
            <v>1848.42</v>
          </cell>
          <cell r="L117">
            <v>2.562113315093818E-4</v>
          </cell>
          <cell r="M117">
            <v>1848.4199737282729</v>
          </cell>
          <cell r="O117">
            <v>0</v>
          </cell>
          <cell r="P117">
            <v>0</v>
          </cell>
          <cell r="Q117">
            <v>0</v>
          </cell>
          <cell r="S117">
            <v>0</v>
          </cell>
          <cell r="T117">
            <v>0</v>
          </cell>
          <cell r="U117">
            <v>0</v>
          </cell>
          <cell r="W117">
            <v>0</v>
          </cell>
          <cell r="X117">
            <v>0</v>
          </cell>
          <cell r="Y117">
            <v>0</v>
          </cell>
          <cell r="AA117">
            <v>1848.42</v>
          </cell>
          <cell r="AB117">
            <v>1848.4199737282729</v>
          </cell>
        </row>
        <row r="118">
          <cell r="B118">
            <v>724</v>
          </cell>
          <cell r="C118">
            <v>39</v>
          </cell>
          <cell r="D118" t="str">
            <v>BIRTHING CENTER</v>
          </cell>
          <cell r="E118" t="str">
            <v>Delivery Room &amp; Labor Room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>
            <v>0</v>
          </cell>
          <cell r="S118">
            <v>0</v>
          </cell>
          <cell r="T118">
            <v>0</v>
          </cell>
          <cell r="U118">
            <v>0</v>
          </cell>
          <cell r="W118">
            <v>0</v>
          </cell>
          <cell r="X118">
            <v>0</v>
          </cell>
          <cell r="Y118">
            <v>0</v>
          </cell>
          <cell r="AA118">
            <v>0</v>
          </cell>
          <cell r="AB118">
            <v>0</v>
          </cell>
        </row>
        <row r="119">
          <cell r="B119">
            <v>730</v>
          </cell>
          <cell r="C119">
            <v>53</v>
          </cell>
          <cell r="D119" t="str">
            <v>EKG/ECG</v>
          </cell>
          <cell r="E119" t="str">
            <v>Electrocardiology</v>
          </cell>
          <cell r="G119">
            <v>523.06999999999994</v>
          </cell>
          <cell r="H119">
            <v>4.7681503201161112E-3</v>
          </cell>
          <cell r="I119">
            <v>523.0699925655681</v>
          </cell>
          <cell r="K119">
            <v>821.41</v>
          </cell>
          <cell r="L119">
            <v>1.1385645568383878E-4</v>
          </cell>
          <cell r="M119">
            <v>821.40998832524019</v>
          </cell>
          <cell r="O119">
            <v>30288.61</v>
          </cell>
          <cell r="P119">
            <v>1.5852051545345018E-2</v>
          </cell>
          <cell r="Q119">
            <v>30288.609569505788</v>
          </cell>
          <cell r="S119">
            <v>0</v>
          </cell>
          <cell r="T119">
            <v>0</v>
          </cell>
          <cell r="U119">
            <v>0</v>
          </cell>
          <cell r="W119">
            <v>0</v>
          </cell>
          <cell r="X119">
            <v>0</v>
          </cell>
          <cell r="Y119">
            <v>0</v>
          </cell>
          <cell r="AA119">
            <v>1344.48</v>
          </cell>
          <cell r="AB119">
            <v>31633.089550396595</v>
          </cell>
        </row>
        <row r="120">
          <cell r="B120">
            <v>731</v>
          </cell>
          <cell r="C120">
            <v>53</v>
          </cell>
          <cell r="D120" t="str">
            <v>Holter Moniter</v>
          </cell>
          <cell r="E120" t="str">
            <v>Electrocardiology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>
            <v>0</v>
          </cell>
          <cell r="S120">
            <v>0</v>
          </cell>
          <cell r="T120">
            <v>0</v>
          </cell>
          <cell r="U120">
            <v>0</v>
          </cell>
          <cell r="W120">
            <v>0</v>
          </cell>
          <cell r="X120">
            <v>0</v>
          </cell>
          <cell r="Y120">
            <v>0</v>
          </cell>
          <cell r="AA120">
            <v>0</v>
          </cell>
          <cell r="AB120">
            <v>0</v>
          </cell>
        </row>
        <row r="121">
          <cell r="B121">
            <v>732</v>
          </cell>
          <cell r="C121">
            <v>25</v>
          </cell>
          <cell r="D121" t="str">
            <v>TELEMETRY</v>
          </cell>
          <cell r="E121" t="str">
            <v>Adults and Pediatrics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T121">
            <v>0</v>
          </cell>
          <cell r="U121">
            <v>0</v>
          </cell>
          <cell r="W121">
            <v>0</v>
          </cell>
          <cell r="X121">
            <v>0</v>
          </cell>
          <cell r="Y121">
            <v>0</v>
          </cell>
          <cell r="AA121">
            <v>0</v>
          </cell>
          <cell r="AB121">
            <v>0</v>
          </cell>
        </row>
        <row r="122">
          <cell r="B122">
            <v>740</v>
          </cell>
          <cell r="C122">
            <v>54</v>
          </cell>
          <cell r="D122" t="str">
            <v>EEG</v>
          </cell>
          <cell r="E122" t="str">
            <v>Electroencephalography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O122">
            <v>18074.77</v>
          </cell>
          <cell r="P122">
            <v>9.4597337319294542E-3</v>
          </cell>
          <cell r="Q122">
            <v>18074.769743101984</v>
          </cell>
          <cell r="S122">
            <v>0</v>
          </cell>
          <cell r="T122">
            <v>0</v>
          </cell>
          <cell r="U122">
            <v>0</v>
          </cell>
          <cell r="W122">
            <v>0</v>
          </cell>
          <cell r="X122">
            <v>0</v>
          </cell>
          <cell r="Y122">
            <v>0</v>
          </cell>
          <cell r="AA122">
            <v>0</v>
          </cell>
          <cell r="AB122">
            <v>18074.769743101984</v>
          </cell>
        </row>
        <row r="123">
          <cell r="B123">
            <v>750</v>
          </cell>
          <cell r="C123">
            <v>41</v>
          </cell>
          <cell r="D123" t="str">
            <v>Gastro Intestinal Services</v>
          </cell>
          <cell r="E123" t="str">
            <v>Radiology-Diagnostic</v>
          </cell>
          <cell r="G123">
            <v>6660.65</v>
          </cell>
          <cell r="H123">
            <v>6.0716501481028119E-2</v>
          </cell>
          <cell r="I123">
            <v>6660.6499053316984</v>
          </cell>
          <cell r="K123">
            <v>32720.71</v>
          </cell>
          <cell r="L123">
            <v>4.5354501017259843E-3</v>
          </cell>
          <cell r="M123">
            <v>32720.709534938182</v>
          </cell>
          <cell r="O123">
            <v>5685.01</v>
          </cell>
          <cell r="P123">
            <v>2.9753452388802883E-3</v>
          </cell>
          <cell r="Q123">
            <v>5685.009919198541</v>
          </cell>
          <cell r="S123">
            <v>0</v>
          </cell>
          <cell r="T123">
            <v>0</v>
          </cell>
          <cell r="U123">
            <v>0</v>
          </cell>
          <cell r="W123">
            <v>141576.66999999998</v>
          </cell>
          <cell r="X123">
            <v>5.7138491370240262E-2</v>
          </cell>
          <cell r="Y123">
            <v>141576.66798776051</v>
          </cell>
          <cell r="AA123">
            <v>39381.360000000001</v>
          </cell>
          <cell r="AB123">
            <v>186643.03734722894</v>
          </cell>
        </row>
        <row r="124">
          <cell r="B124">
            <v>759</v>
          </cell>
          <cell r="C124">
            <v>59</v>
          </cell>
          <cell r="D124" t="str">
            <v>Other Gastro-Intestinal Not Performed in OR</v>
          </cell>
          <cell r="E124" t="str">
            <v>Cardiac Catherization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0</v>
          </cell>
          <cell r="AB124">
            <v>0</v>
          </cell>
        </row>
        <row r="125">
          <cell r="B125">
            <v>760</v>
          </cell>
          <cell r="C125">
            <v>37</v>
          </cell>
          <cell r="D125" t="str">
            <v>Treatment Room</v>
          </cell>
          <cell r="E125" t="str">
            <v>Operating Room</v>
          </cell>
          <cell r="G125">
            <v>0</v>
          </cell>
          <cell r="H125">
            <v>0</v>
          </cell>
          <cell r="I125">
            <v>0</v>
          </cell>
          <cell r="K125">
            <v>6614.22</v>
          </cell>
          <cell r="L125">
            <v>9.1680360150614209E-4</v>
          </cell>
          <cell r="M125">
            <v>6614.2199059916129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T125">
            <v>0</v>
          </cell>
          <cell r="U125">
            <v>0</v>
          </cell>
          <cell r="W125">
            <v>484.02</v>
          </cell>
          <cell r="X125">
            <v>1.9534413821870294E-4</v>
          </cell>
          <cell r="Y125">
            <v>484.01999312058865</v>
          </cell>
          <cell r="AA125">
            <v>6614.22</v>
          </cell>
          <cell r="AB125">
            <v>7098.2398991122018</v>
          </cell>
        </row>
        <row r="126">
          <cell r="B126">
            <v>761</v>
          </cell>
          <cell r="C126">
            <v>37</v>
          </cell>
          <cell r="D126" t="str">
            <v>Treatment Room</v>
          </cell>
          <cell r="E126" t="str">
            <v>Operating Room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>
            <v>0</v>
          </cell>
          <cell r="S126">
            <v>0</v>
          </cell>
          <cell r="T126">
            <v>0</v>
          </cell>
          <cell r="U126">
            <v>0</v>
          </cell>
          <cell r="W126">
            <v>0</v>
          </cell>
          <cell r="X126">
            <v>0</v>
          </cell>
          <cell r="Y126">
            <v>0</v>
          </cell>
          <cell r="AA126">
            <v>0</v>
          </cell>
          <cell r="AB126">
            <v>0</v>
          </cell>
        </row>
        <row r="127">
          <cell r="B127">
            <v>762</v>
          </cell>
          <cell r="C127">
            <v>62</v>
          </cell>
          <cell r="D127" t="str">
            <v xml:space="preserve">Observation </v>
          </cell>
          <cell r="E127" t="str">
            <v>Observation Beds (Non-Distinct Part)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T127">
            <v>0</v>
          </cell>
          <cell r="U127">
            <v>0</v>
          </cell>
          <cell r="W127">
            <v>0</v>
          </cell>
          <cell r="X127">
            <v>0</v>
          </cell>
          <cell r="Y127">
            <v>0</v>
          </cell>
          <cell r="AA127">
            <v>0</v>
          </cell>
          <cell r="AB127">
            <v>0</v>
          </cell>
        </row>
        <row r="128">
          <cell r="B128" t="str">
            <v>762A</v>
          </cell>
          <cell r="C128">
            <v>62</v>
          </cell>
          <cell r="D128" t="str">
            <v xml:space="preserve">Observation </v>
          </cell>
          <cell r="E128" t="str">
            <v>Observation Beds (Non-Distinct Part)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T128">
            <v>0</v>
          </cell>
          <cell r="U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</row>
        <row r="129">
          <cell r="B129">
            <v>769</v>
          </cell>
          <cell r="C129">
            <v>37</v>
          </cell>
          <cell r="D129" t="str">
            <v>OTHER TREAT/OBSERV RM</v>
          </cell>
          <cell r="E129" t="str">
            <v>Operating Room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T129">
            <v>0</v>
          </cell>
          <cell r="U129">
            <v>0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</row>
        <row r="130">
          <cell r="B130">
            <v>770</v>
          </cell>
          <cell r="C130">
            <v>37</v>
          </cell>
          <cell r="E130" t="str">
            <v>Operating Room</v>
          </cell>
          <cell r="G130">
            <v>0</v>
          </cell>
          <cell r="H130">
            <v>0</v>
          </cell>
          <cell r="I130">
            <v>0</v>
          </cell>
          <cell r="K130">
            <v>29.5</v>
          </cell>
          <cell r="L130">
            <v>4.0890242907600884E-6</v>
          </cell>
          <cell r="M130">
            <v>29.499999580714366</v>
          </cell>
          <cell r="O130">
            <v>0</v>
          </cell>
          <cell r="P130">
            <v>0</v>
          </cell>
          <cell r="Q130">
            <v>0</v>
          </cell>
          <cell r="S130">
            <v>0</v>
          </cell>
          <cell r="T130">
            <v>0</v>
          </cell>
          <cell r="U130">
            <v>0</v>
          </cell>
          <cell r="W130">
            <v>0</v>
          </cell>
          <cell r="X130">
            <v>0</v>
          </cell>
          <cell r="Y130">
            <v>0</v>
          </cell>
          <cell r="AA130">
            <v>29.5</v>
          </cell>
          <cell r="AB130">
            <v>29.499999580714366</v>
          </cell>
        </row>
        <row r="131">
          <cell r="B131">
            <v>790</v>
          </cell>
          <cell r="C131">
            <v>37</v>
          </cell>
          <cell r="D131" t="str">
            <v>Lithotripsy Kidney Stone Removal</v>
          </cell>
          <cell r="E131" t="str">
            <v>Operating Room</v>
          </cell>
          <cell r="G131">
            <v>0</v>
          </cell>
          <cell r="H131">
            <v>0</v>
          </cell>
          <cell r="I131">
            <v>0</v>
          </cell>
          <cell r="K131">
            <v>10500</v>
          </cell>
          <cell r="L131">
            <v>1.4554154255247771E-3</v>
          </cell>
          <cell r="M131">
            <v>10499.999850762739</v>
          </cell>
          <cell r="O131">
            <v>0</v>
          </cell>
          <cell r="P131">
            <v>0</v>
          </cell>
          <cell r="Q131">
            <v>0</v>
          </cell>
          <cell r="S131">
            <v>0</v>
          </cell>
          <cell r="T131">
            <v>0</v>
          </cell>
          <cell r="U131">
            <v>0</v>
          </cell>
          <cell r="W131">
            <v>0</v>
          </cell>
          <cell r="X131">
            <v>0</v>
          </cell>
          <cell r="Y131">
            <v>0</v>
          </cell>
          <cell r="AA131">
            <v>10500</v>
          </cell>
          <cell r="AB131">
            <v>10499.999850762739</v>
          </cell>
        </row>
        <row r="132">
          <cell r="B132">
            <v>792</v>
          </cell>
          <cell r="C132">
            <v>37</v>
          </cell>
          <cell r="D132" t="str">
            <v>Lithotripsy</v>
          </cell>
          <cell r="E132" t="str">
            <v>Operating Room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>
            <v>0</v>
          </cell>
          <cell r="S132">
            <v>0</v>
          </cell>
          <cell r="T132">
            <v>0</v>
          </cell>
          <cell r="U132">
            <v>0</v>
          </cell>
          <cell r="W132">
            <v>0</v>
          </cell>
          <cell r="X132">
            <v>0</v>
          </cell>
          <cell r="Y132">
            <v>0</v>
          </cell>
          <cell r="AA132">
            <v>0</v>
          </cell>
          <cell r="AB132">
            <v>0</v>
          </cell>
        </row>
        <row r="133">
          <cell r="B133">
            <v>801</v>
          </cell>
          <cell r="C133">
            <v>57</v>
          </cell>
          <cell r="D133" t="str">
            <v>Dialy/Inpt</v>
          </cell>
          <cell r="E133" t="str">
            <v>Renal Dialysis</v>
          </cell>
          <cell r="G133">
            <v>26301.39</v>
          </cell>
          <cell r="H133">
            <v>0.23975563719578394</v>
          </cell>
          <cell r="I133">
            <v>26301.389626176438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  <cell r="P133">
            <v>0</v>
          </cell>
          <cell r="Q133">
            <v>0</v>
          </cell>
          <cell r="S133">
            <v>0</v>
          </cell>
          <cell r="T133">
            <v>0</v>
          </cell>
          <cell r="U133">
            <v>0</v>
          </cell>
          <cell r="W133">
            <v>0</v>
          </cell>
          <cell r="X133">
            <v>0</v>
          </cell>
          <cell r="Y133">
            <v>0</v>
          </cell>
          <cell r="AA133">
            <v>26301.39</v>
          </cell>
          <cell r="AB133">
            <v>26301.389626176438</v>
          </cell>
        </row>
        <row r="134">
          <cell r="B134">
            <v>802</v>
          </cell>
          <cell r="C134">
            <v>57</v>
          </cell>
          <cell r="D134" t="str">
            <v>DIALY/INPT/PER</v>
          </cell>
          <cell r="E134" t="str">
            <v>Renal Dialysis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T134">
            <v>0</v>
          </cell>
          <cell r="U134">
            <v>0</v>
          </cell>
          <cell r="W134">
            <v>0</v>
          </cell>
          <cell r="X134">
            <v>0</v>
          </cell>
          <cell r="Y134">
            <v>0</v>
          </cell>
          <cell r="AA134">
            <v>0</v>
          </cell>
          <cell r="AB134">
            <v>0</v>
          </cell>
        </row>
        <row r="135">
          <cell r="B135">
            <v>810</v>
          </cell>
          <cell r="C135">
            <v>57</v>
          </cell>
          <cell r="D135" t="str">
            <v>Organ Acquisition</v>
          </cell>
          <cell r="E135" t="str">
            <v>Renal Dialysis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0</v>
          </cell>
          <cell r="U135">
            <v>0</v>
          </cell>
          <cell r="W135">
            <v>0</v>
          </cell>
          <cell r="X135">
            <v>0</v>
          </cell>
          <cell r="Y135">
            <v>0</v>
          </cell>
          <cell r="AA135">
            <v>0</v>
          </cell>
          <cell r="AB135">
            <v>0</v>
          </cell>
        </row>
        <row r="136">
          <cell r="B136">
            <v>820</v>
          </cell>
          <cell r="C136">
            <v>57</v>
          </cell>
          <cell r="D136" t="str">
            <v>HEMO/COMPOSITE</v>
          </cell>
          <cell r="E136" t="str">
            <v>Renal Dialysis</v>
          </cell>
          <cell r="G136">
            <v>0</v>
          </cell>
          <cell r="H136">
            <v>0</v>
          </cell>
          <cell r="I136">
            <v>0</v>
          </cell>
          <cell r="K136">
            <v>494.55</v>
          </cell>
          <cell r="L136">
            <v>6.8550066542217008E-5</v>
          </cell>
          <cell r="M136">
            <v>494.54999297092508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T136">
            <v>0</v>
          </cell>
          <cell r="U136">
            <v>0</v>
          </cell>
          <cell r="W136">
            <v>0</v>
          </cell>
          <cell r="X136">
            <v>0</v>
          </cell>
          <cell r="Y136">
            <v>0</v>
          </cell>
          <cell r="AA136">
            <v>494.55</v>
          </cell>
          <cell r="AB136">
            <v>494.54999297092508</v>
          </cell>
        </row>
        <row r="137">
          <cell r="B137">
            <v>821</v>
          </cell>
          <cell r="C137">
            <v>57</v>
          </cell>
          <cell r="D137" t="str">
            <v>HEMO/COMPOSITE</v>
          </cell>
          <cell r="E137" t="str">
            <v>Renal Dialysis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  <cell r="W137">
            <v>0</v>
          </cell>
          <cell r="X137">
            <v>0</v>
          </cell>
          <cell r="Y137">
            <v>0</v>
          </cell>
          <cell r="AA137">
            <v>0</v>
          </cell>
          <cell r="AB137">
            <v>0</v>
          </cell>
        </row>
        <row r="138">
          <cell r="B138">
            <v>890</v>
          </cell>
          <cell r="C138">
            <v>44</v>
          </cell>
          <cell r="D138" t="str">
            <v>Reserved for National Assignment</v>
          </cell>
          <cell r="E138" t="str">
            <v>Laboratory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T138">
            <v>0</v>
          </cell>
          <cell r="U138">
            <v>0</v>
          </cell>
          <cell r="W138">
            <v>0</v>
          </cell>
          <cell r="X138">
            <v>0</v>
          </cell>
          <cell r="Y138">
            <v>0</v>
          </cell>
          <cell r="AA138">
            <v>0</v>
          </cell>
          <cell r="AB138">
            <v>0</v>
          </cell>
        </row>
        <row r="139">
          <cell r="B139">
            <v>900</v>
          </cell>
          <cell r="C139">
            <v>60</v>
          </cell>
          <cell r="D139" t="str">
            <v>PSYCH TREATMENT</v>
          </cell>
          <cell r="E139" t="str">
            <v>Clinic</v>
          </cell>
          <cell r="G139">
            <v>0</v>
          </cell>
          <cell r="H139">
            <v>0</v>
          </cell>
          <cell r="I139">
            <v>0</v>
          </cell>
          <cell r="K139">
            <v>2008.5</v>
          </cell>
          <cell r="L139">
            <v>2.7840017925395379E-4</v>
          </cell>
          <cell r="M139">
            <v>2008.4999714530441</v>
          </cell>
          <cell r="O139">
            <v>0</v>
          </cell>
          <cell r="P139">
            <v>0</v>
          </cell>
          <cell r="Q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0</v>
          </cell>
          <cell r="X139">
            <v>0</v>
          </cell>
          <cell r="Y139">
            <v>0</v>
          </cell>
          <cell r="AA139">
            <v>2008.5</v>
          </cell>
          <cell r="AB139">
            <v>2008.4999714530441</v>
          </cell>
        </row>
        <row r="140">
          <cell r="B140">
            <v>901</v>
          </cell>
          <cell r="C140">
            <v>37</v>
          </cell>
          <cell r="D140" t="str">
            <v>Electro Shock</v>
          </cell>
          <cell r="E140" t="str">
            <v>Operating Room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0</v>
          </cell>
          <cell r="X140">
            <v>0</v>
          </cell>
          <cell r="Y140">
            <v>0</v>
          </cell>
          <cell r="AA140">
            <v>0</v>
          </cell>
          <cell r="AB140">
            <v>0</v>
          </cell>
        </row>
      </sheetData>
      <sheetData sheetId="14">
        <row r="1">
          <cell r="A1" t="str">
            <v>University of Maryland Medical System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sum-new"/>
      <sheetName val="DATA VALIDATION"/>
      <sheetName val="DATA_VALIDATION"/>
    </sheetNames>
    <sheetDataSet>
      <sheetData sheetId="0" refreshError="1">
        <row r="1">
          <cell r="A1" t="str">
            <v>JOHNS HOPKINS HEALTH SYSTEM</v>
          </cell>
        </row>
        <row r="2">
          <cell r="A2" t="str">
            <v>EXCESS OF OPERATING REVENUES OVER EXPENSES (EXPENSES OVER REVENUES)</v>
          </cell>
        </row>
        <row r="3">
          <cell r="A3" t="str">
            <v>ACTUAL VERSUS BUDGET</v>
          </cell>
        </row>
        <row r="4">
          <cell r="A4" t="str">
            <v>FOR THE PERIOD ENDED DECEMBER 31, 2000</v>
          </cell>
        </row>
        <row r="5">
          <cell r="A5" t="str">
            <v>($'s in thousands)</v>
          </cell>
        </row>
        <row r="6">
          <cell r="A6" t="str">
            <v>($'s in thousands)</v>
          </cell>
        </row>
        <row r="7">
          <cell r="C7" t="str">
            <v>DECEMBER</v>
          </cell>
        </row>
        <row r="8">
          <cell r="C8" t="str">
            <v>Actual</v>
          </cell>
          <cell r="E8" t="str">
            <v>Budget</v>
          </cell>
          <cell r="G8" t="str">
            <v>Variance</v>
          </cell>
        </row>
        <row r="9">
          <cell r="G9" t="str">
            <v>Variance</v>
          </cell>
        </row>
        <row r="10">
          <cell r="A10" t="str">
            <v>The Johns Hopkins Hospital</v>
          </cell>
          <cell r="C10">
            <v>1053</v>
          </cell>
          <cell r="E10">
            <v>1387</v>
          </cell>
          <cell r="G10">
            <v>-334</v>
          </cell>
        </row>
        <row r="11">
          <cell r="G11">
            <v>-334</v>
          </cell>
        </row>
        <row r="12">
          <cell r="A12" t="str">
            <v>Johns Hopkins Bayview Medical Center</v>
          </cell>
          <cell r="C12">
            <v>-196</v>
          </cell>
          <cell r="E12">
            <v>-82</v>
          </cell>
          <cell r="G12">
            <v>-114</v>
          </cell>
        </row>
        <row r="13">
          <cell r="G13">
            <v>-114</v>
          </cell>
        </row>
        <row r="14">
          <cell r="A14" t="str">
            <v>Howard County General Hospital</v>
          </cell>
          <cell r="C14">
            <v>73</v>
          </cell>
          <cell r="E14">
            <v>108</v>
          </cell>
          <cell r="G14">
            <v>-35</v>
          </cell>
        </row>
        <row r="15">
          <cell r="G15">
            <v>-35</v>
          </cell>
        </row>
        <row r="16">
          <cell r="A16" t="str">
            <v>Johns Hopkins Medical Services Corporation</v>
          </cell>
          <cell r="C16">
            <v>-355</v>
          </cell>
          <cell r="E16">
            <v>-125</v>
          </cell>
          <cell r="G16">
            <v>-230</v>
          </cell>
        </row>
        <row r="17">
          <cell r="G17">
            <v>-230</v>
          </cell>
        </row>
        <row r="18">
          <cell r="A18" t="str">
            <v>Johns Hopkins Health System(1)</v>
          </cell>
          <cell r="C18">
            <v>-907.52166666666653</v>
          </cell>
          <cell r="E18">
            <v>-497.17</v>
          </cell>
          <cell r="G18">
            <v>-411.35166666666652</v>
          </cell>
        </row>
        <row r="20">
          <cell r="G20">
            <v>-411.35166666666652</v>
          </cell>
        </row>
        <row r="21">
          <cell r="A21" t="str">
            <v>Total</v>
          </cell>
          <cell r="C21">
            <v>-332.52166666666653</v>
          </cell>
          <cell r="E21">
            <v>790.82999999999993</v>
          </cell>
          <cell r="G21">
            <v>-1123.3516666666665</v>
          </cell>
        </row>
        <row r="22">
          <cell r="G22">
            <v>-1123.3516666666665</v>
          </cell>
        </row>
        <row r="23">
          <cell r="A23" t="str">
            <v>Note: Companies listed below are recorded by JHHS on the equity method of accounting, so their losses are included above.</v>
          </cell>
        </row>
        <row r="24">
          <cell r="A24" t="str">
            <v>Note: Companies listed below are recorded by JHHS on the equity method of accounting, so their losses are included above.</v>
          </cell>
        </row>
        <row r="25">
          <cell r="C25" t="str">
            <v>Actual</v>
          </cell>
          <cell r="E25" t="str">
            <v>Budget</v>
          </cell>
          <cell r="G25" t="str">
            <v>Variance</v>
          </cell>
        </row>
        <row r="26">
          <cell r="A26" t="str">
            <v>Johns Hopkins HealthCare, L.L.C.</v>
          </cell>
          <cell r="C26">
            <v>-794.71800000000076</v>
          </cell>
          <cell r="E26">
            <v>-753.86999999999784</v>
          </cell>
          <cell r="G26">
            <v>-40.848000000002912</v>
          </cell>
        </row>
        <row r="27">
          <cell r="A27" t="str">
            <v>Johns Hopkins International, L.L.C.</v>
          </cell>
          <cell r="C27">
            <v>-66.562999999999874</v>
          </cell>
          <cell r="E27">
            <v>-0.68900000000030559</v>
          </cell>
          <cell r="G27">
            <v>-65.873999999999569</v>
          </cell>
        </row>
        <row r="28">
          <cell r="A28" t="str">
            <v>Johns Hopkins Home Care Group</v>
          </cell>
          <cell r="C28">
            <v>-186.20499999999947</v>
          </cell>
          <cell r="E28">
            <v>-82</v>
          </cell>
          <cell r="G28">
            <v>-104.20499999999947</v>
          </cell>
        </row>
        <row r="29">
          <cell r="C29">
            <v>-1047.4860000000001</v>
          </cell>
          <cell r="E29">
            <v>-836.55899999999815</v>
          </cell>
          <cell r="G29">
            <v>-210.92700000000195</v>
          </cell>
        </row>
        <row r="31">
          <cell r="G31">
            <v>-210.92700000000195</v>
          </cell>
        </row>
        <row r="32">
          <cell r="A32" t="str">
            <v>(1) Reconciliation of JHHS  financial results:</v>
          </cell>
        </row>
        <row r="33">
          <cell r="A33" t="str">
            <v xml:space="preserve">        Johns Hopkins Health System </v>
          </cell>
          <cell r="C33">
            <v>-185.35316666666682</v>
          </cell>
          <cell r="E33">
            <v>66.829999999999984</v>
          </cell>
          <cell r="G33">
            <v>-252.18316666666681</v>
          </cell>
        </row>
        <row r="34">
          <cell r="A34" t="str">
            <v xml:space="preserve">        Johns Hopkins HealthCare, L.L.C.</v>
          </cell>
          <cell r="C34">
            <v>-565.89599999999996</v>
          </cell>
          <cell r="E34">
            <v>-417</v>
          </cell>
          <cell r="G34">
            <v>-148.89599999999996</v>
          </cell>
        </row>
        <row r="35">
          <cell r="A35" t="str">
            <v xml:space="preserve">        Johns Hopkins International, L.L.C.</v>
          </cell>
          <cell r="C35">
            <v>-63.17</v>
          </cell>
          <cell r="E35">
            <v>-106</v>
          </cell>
          <cell r="G35">
            <v>42.83</v>
          </cell>
        </row>
        <row r="36">
          <cell r="A36" t="str">
            <v xml:space="preserve">        Johns Hopkins Home Care Group</v>
          </cell>
          <cell r="C36">
            <v>-93.102499999999736</v>
          </cell>
          <cell r="E36">
            <v>-41</v>
          </cell>
          <cell r="G36">
            <v>-52.102499999999736</v>
          </cell>
        </row>
        <row r="37">
          <cell r="A37" t="str">
            <v xml:space="preserve">           Total Johns Hopkins Health System</v>
          </cell>
          <cell r="C37">
            <v>-907.52166666666642</v>
          </cell>
          <cell r="E37">
            <v>-497.17</v>
          </cell>
          <cell r="G37">
            <v>-410.35166666666652</v>
          </cell>
        </row>
      </sheetData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"/>
      <sheetName val="Checklist"/>
      <sheetName val="WSA"/>
      <sheetName val="WSB"/>
      <sheetName val="WSC"/>
      <sheetName val="WS1"/>
      <sheetName val="WS1-A"/>
      <sheetName val="WS1-B"/>
      <sheetName val="WS1-C"/>
      <sheetName val="WS1-D"/>
      <sheetName val="WS1-E"/>
      <sheetName val="WS1-F"/>
      <sheetName val="WS1-G"/>
      <sheetName val="WS2"/>
      <sheetName val="WS2-A"/>
      <sheetName val="WS2-B"/>
      <sheetName val="WS2-C"/>
      <sheetName val="WS2-D"/>
      <sheetName val="WS2-E"/>
      <sheetName val="WS2-F"/>
      <sheetName val="WS2-G"/>
      <sheetName val="WS2-H"/>
      <sheetName val="WS3"/>
      <sheetName val="WS3-LESSOR"/>
      <sheetName val="WS3-A"/>
      <sheetName val="WS3-B"/>
      <sheetName val="WS4"/>
      <sheetName val="WS5"/>
      <sheetName val="WS6"/>
      <sheetName val="WS7"/>
      <sheetName val="WS8"/>
    </sheetNames>
    <sheetDataSet>
      <sheetData sheetId="0">
        <row r="3">
          <cell r="S3">
            <v>0</v>
          </cell>
          <cell r="U3">
            <v>86</v>
          </cell>
          <cell r="W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6 BUD IS"/>
      <sheetName val="p7 CONS IS"/>
      <sheetName val="p8 CONS BS"/>
      <sheetName val="p9 NARF"/>
      <sheetName val="p10 CF"/>
      <sheetName val="p11 EBIDA"/>
      <sheetName val="p12 RATIOS"/>
      <sheetName val="p13 SRCS"/>
      <sheetName val="p14 USES"/>
      <sheetName val="p26 UMSH IS"/>
      <sheetName val="p27 JLK IS"/>
      <sheetName val="p28 MGHS IS"/>
      <sheetName val="p29 NAHS IS"/>
      <sheetName val="is fy01"/>
      <sheetName val="is fy02"/>
      <sheetName val="is fy03"/>
      <sheetName val="is fy04"/>
      <sheetName val="proj bs"/>
      <sheetName val="bud bs"/>
      <sheetName val="proj is"/>
      <sheetName val="bud is"/>
      <sheetName val="GAAP JE"/>
      <sheetName val="ELIMS"/>
      <sheetName val="Ummcsh"/>
      <sheetName val="UMMCSH ratios for hank"/>
      <sheetName val="UCare"/>
      <sheetName val="Kernan"/>
      <sheetName val="Kern End"/>
      <sheetName val="MGHS"/>
      <sheetName val="NAHS"/>
      <sheetName val="Fdtn"/>
      <sheetName val="Ship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2ABDE33-057D-48C7-A47C-7B6A6910A84A}" name="Table5" displayName="Table5" ref="A1:B11" totalsRowShown="0" headerRowDxfId="5" headerRowBorderDxfId="4" tableBorderDxfId="3" totalsRowBorderDxfId="2">
  <autoFilter ref="A1:B11" xr:uid="{82ABDE33-057D-48C7-A47C-7B6A6910A84A}"/>
  <tableColumns count="2">
    <tableColumn id="1" xr3:uid="{22F9CF3E-C726-43C4-9C17-16428D18CDE4}" name="Community Benefit Category" dataDxfId="1"/>
    <tableColumn id="2" xr3:uid="{85CCEF53-EE8A-4BFD-9F22-2C492F93BF57}" name="Section Code" dataDxfId="0"/>
  </tableColumns>
  <tableStyleInfo name="Hilltop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rosenbaum@umm.edu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bra.jones@umm.edu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cbrik@holycrosshealth.org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JDEVLIN@FREDERICK.HEALTH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bowman@umm.edu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tiebert@jhu.edu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mlomax@ascension.org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jsessa@lifebridgehealth.org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karen.ackerman@wvumedicine.org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Beth.E.Kelly@medstar.net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michelle.roes@tidalhealth.org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msanfue1@jhmi.edu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toshiyoye@luminishealth.org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Beth.E.Kelly@medstar.net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perrinsm@upmc.edu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Beth.E.Kelly@medstar.net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katie.w.coombes@christianacare.org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jsessa@lifebridgehealth.org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Beth.E.Kelly@medstar.net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jclague1@umm.edu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cnjoka@umm.edu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mary.golway@calverthealthmed.or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jsessa@lifebridgehealth.org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Al.Pietsch@umm.edu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cprazenica@gbmc.org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michelle.roes@tidalhealth.org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smanni20@jhu.edu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sbowman@umm.edu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hyperlink" Target="mailto:toshiyoye@luminishealth.org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Beth.E.Kelly@medstar.net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julie.nemens@umm.edu" TargetMode="Externa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mailto:mtodd@atlanticgeneral.org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mailto:beth.e.kelly@medstar.net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mailto:renaytyler@umm.edu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mailto:Jsessa@lifebridgehealth.org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mailto:mcbrik@holycrosshealth.org" TargetMode="Externa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mailto:Tamara.EnglandWilson@MWPH.ORG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mailto:sabrina.grega@sheppardpratt.org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mailto:toshiyoye@luminishealt.or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50010-0ACE-4953-892D-83D77D4DFCFE}">
  <sheetPr codeName="Sheet1"/>
  <dimension ref="A1:B11"/>
  <sheetViews>
    <sheetView workbookViewId="0"/>
  </sheetViews>
  <sheetFormatPr defaultRowHeight="14.5" customHeight="1" x14ac:dyDescent="0.55000000000000004"/>
  <cols>
    <col min="1" max="1" width="34.15625" bestFit="1" customWidth="1"/>
    <col min="2" max="2" width="13.83984375" bestFit="1" customWidth="1"/>
  </cols>
  <sheetData>
    <row r="1" spans="1:2" ht="14.5" customHeight="1" x14ac:dyDescent="0.55000000000000004">
      <c r="A1" s="5" t="s">
        <v>172</v>
      </c>
      <c r="B1" s="6" t="s">
        <v>184</v>
      </c>
    </row>
    <row r="2" spans="1:2" ht="14.5" customHeight="1" x14ac:dyDescent="0.55000000000000004">
      <c r="A2" s="1" t="s">
        <v>118</v>
      </c>
      <c r="B2" s="4" t="s">
        <v>173</v>
      </c>
    </row>
    <row r="3" spans="1:2" ht="14.5" customHeight="1" x14ac:dyDescent="0.55000000000000004">
      <c r="A3" s="1" t="s">
        <v>119</v>
      </c>
      <c r="B3" s="4" t="s">
        <v>174</v>
      </c>
    </row>
    <row r="4" spans="1:2" ht="14.5" customHeight="1" x14ac:dyDescent="0.55000000000000004">
      <c r="A4" s="1" t="s">
        <v>120</v>
      </c>
      <c r="B4" s="4" t="s">
        <v>175</v>
      </c>
    </row>
    <row r="5" spans="1:2" ht="14.5" customHeight="1" x14ac:dyDescent="0.55000000000000004">
      <c r="A5" s="1" t="s">
        <v>121</v>
      </c>
      <c r="B5" s="4" t="s">
        <v>176</v>
      </c>
    </row>
    <row r="6" spans="1:2" ht="14.5" customHeight="1" x14ac:dyDescent="0.55000000000000004">
      <c r="A6" s="1" t="s">
        <v>60</v>
      </c>
      <c r="B6" s="4" t="s">
        <v>177</v>
      </c>
    </row>
    <row r="7" spans="1:2" ht="14.5" customHeight="1" x14ac:dyDescent="0.55000000000000004">
      <c r="A7" s="1" t="s">
        <v>123</v>
      </c>
      <c r="B7" s="4" t="s">
        <v>178</v>
      </c>
    </row>
    <row r="8" spans="1:2" ht="14.5" customHeight="1" x14ac:dyDescent="0.55000000000000004">
      <c r="A8" s="1" t="s">
        <v>124</v>
      </c>
      <c r="B8" s="4" t="s">
        <v>179</v>
      </c>
    </row>
    <row r="9" spans="1:2" ht="14.5" customHeight="1" x14ac:dyDescent="0.55000000000000004">
      <c r="A9" s="1" t="s">
        <v>125</v>
      </c>
      <c r="B9" s="4" t="s">
        <v>180</v>
      </c>
    </row>
    <row r="10" spans="1:2" ht="14.5" customHeight="1" x14ac:dyDescent="0.55000000000000004">
      <c r="A10" s="1" t="s">
        <v>127</v>
      </c>
      <c r="B10" s="4" t="s">
        <v>181</v>
      </c>
    </row>
    <row r="11" spans="1:2" ht="14.5" customHeight="1" x14ac:dyDescent="0.55000000000000004">
      <c r="A11" s="2" t="s">
        <v>182</v>
      </c>
      <c r="B11" s="3" t="s">
        <v>183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9FA5-3396-469B-8E0A-85EBDA40D5C0}">
  <sheetPr>
    <tabColor rgb="FFB8CCE4"/>
  </sheetPr>
  <dimension ref="A2:J76"/>
  <sheetViews>
    <sheetView workbookViewId="0">
      <selection activeCell="L21" sqref="L21"/>
    </sheetView>
  </sheetViews>
  <sheetFormatPr defaultRowHeight="14.4" x14ac:dyDescent="0.55000000000000004"/>
  <cols>
    <col min="1" max="1" width="8.68359375" customWidth="1"/>
    <col min="2" max="2" width="20.15625" customWidth="1"/>
    <col min="3" max="3" width="14.68359375" customWidth="1"/>
    <col min="4" max="4" width="14.41796875" customWidth="1"/>
    <col min="5" max="5" width="14.68359375" customWidth="1"/>
    <col min="6" max="6" width="14.26171875" customWidth="1"/>
    <col min="7" max="7" width="14.83984375" customWidth="1"/>
    <col min="8" max="8" width="15.26171875" customWidth="1"/>
  </cols>
  <sheetData>
    <row r="2" spans="1:10" ht="14.7" thickBot="1" x14ac:dyDescent="0.6"/>
    <row r="3" spans="1:10" ht="43.5" thickBot="1" x14ac:dyDescent="0.6">
      <c r="A3" s="514" t="s">
        <v>652</v>
      </c>
      <c r="B3" s="515" t="s">
        <v>637</v>
      </c>
      <c r="C3" s="508" t="s">
        <v>638</v>
      </c>
      <c r="D3" s="508" t="s">
        <v>639</v>
      </c>
      <c r="E3" s="508" t="s">
        <v>640</v>
      </c>
      <c r="F3" s="508" t="s">
        <v>641</v>
      </c>
      <c r="G3" s="512" t="s">
        <v>628</v>
      </c>
      <c r="H3" s="508" t="s">
        <v>642</v>
      </c>
    </row>
    <row r="4" spans="1:10" ht="14.7" thickBot="1" x14ac:dyDescent="0.6">
      <c r="A4" s="534" t="s">
        <v>643</v>
      </c>
      <c r="B4" s="535"/>
      <c r="C4" s="535"/>
      <c r="D4" s="535"/>
      <c r="E4" s="535"/>
      <c r="F4" s="535"/>
      <c r="G4" s="535"/>
      <c r="H4" s="536"/>
    </row>
    <row r="5" spans="1:10" ht="14.7" thickBot="1" x14ac:dyDescent="0.6">
      <c r="A5" s="516" t="s">
        <v>5</v>
      </c>
      <c r="B5" s="513" t="s">
        <v>6</v>
      </c>
      <c r="C5" s="509">
        <f>'Attachment III-All'!D6</f>
        <v>295626866.82080007</v>
      </c>
      <c r="D5" s="509"/>
      <c r="E5" s="509"/>
      <c r="F5" s="509">
        <f>'Attachment III-All'!G6</f>
        <v>238997381.81220004</v>
      </c>
      <c r="G5" s="509">
        <f>'Attachment III-All'!H6</f>
        <v>55466167.008600026</v>
      </c>
      <c r="H5" s="509">
        <f>'Attachment III-All'!I6</f>
        <v>55466167.008600026</v>
      </c>
    </row>
    <row r="6" spans="1:10" ht="14.7" thickBot="1" x14ac:dyDescent="0.6">
      <c r="A6" s="534" t="s">
        <v>118</v>
      </c>
      <c r="B6" s="535"/>
      <c r="C6" s="535"/>
      <c r="D6" s="535"/>
      <c r="E6" s="535"/>
      <c r="F6" s="535"/>
      <c r="G6" s="535"/>
      <c r="H6" s="536"/>
      <c r="J6" s="106"/>
    </row>
    <row r="7" spans="1:10" ht="14.7" thickBot="1" x14ac:dyDescent="0.6">
      <c r="A7" s="516" t="str">
        <f>'Attachment III-All'!A9</f>
        <v>A10</v>
      </c>
      <c r="B7" s="510" t="str">
        <f>'Attachment III-All'!B9</f>
        <v>Community Health Education</v>
      </c>
      <c r="C7" s="511">
        <f>'Attachment III-All'!D9</f>
        <v>16586183.23</v>
      </c>
      <c r="D7" s="511">
        <f>'Attachment III-All'!E9</f>
        <v>8318250.5647999998</v>
      </c>
      <c r="E7" s="511">
        <f>'Attachment III-All'!F9</f>
        <v>1168901</v>
      </c>
      <c r="F7" s="511">
        <f>'Attachment III-All'!G9</f>
        <v>2720696.6599999997</v>
      </c>
      <c r="G7" s="511">
        <f>'Attachment III-All'!H9</f>
        <v>21014836.134799998</v>
      </c>
      <c r="H7" s="511">
        <f>'Attachment III-All'!I9</f>
        <v>12696585.569999998</v>
      </c>
    </row>
    <row r="8" spans="1:10" ht="14.7" thickBot="1" x14ac:dyDescent="0.6">
      <c r="A8" s="516" t="str">
        <f>'Attachment III-All'!A10</f>
        <v>A11</v>
      </c>
      <c r="B8" s="510" t="str">
        <f>'Attachment III-All'!B10</f>
        <v>Support Groups</v>
      </c>
      <c r="C8" s="511">
        <f>'Attachment III-All'!D10</f>
        <v>2313575.88</v>
      </c>
      <c r="D8" s="511">
        <f>'Attachment III-All'!E10</f>
        <v>1767865.23</v>
      </c>
      <c r="E8" s="511">
        <f>'Attachment III-All'!F10</f>
        <v>860</v>
      </c>
      <c r="F8" s="511">
        <f>'Attachment III-All'!G10</f>
        <v>4915</v>
      </c>
      <c r="G8" s="511">
        <f>'Attachment III-All'!H10</f>
        <v>4075666.11</v>
      </c>
      <c r="H8" s="511">
        <f>'Attachment III-All'!I10</f>
        <v>2307800.88</v>
      </c>
    </row>
    <row r="9" spans="1:10" ht="14.7" thickBot="1" x14ac:dyDescent="0.6">
      <c r="A9" s="516" t="str">
        <f>'Attachment III-All'!A11</f>
        <v>A12</v>
      </c>
      <c r="B9" s="510" t="str">
        <f>'Attachment III-All'!B11</f>
        <v>Self-Help</v>
      </c>
      <c r="C9" s="511">
        <f>'Attachment III-All'!D11</f>
        <v>1476507.29</v>
      </c>
      <c r="D9" s="511">
        <f>'Attachment III-All'!E11</f>
        <v>662923.32000000007</v>
      </c>
      <c r="E9" s="511"/>
      <c r="F9" s="511">
        <f>'Attachment III-All'!G11</f>
        <v>226850</v>
      </c>
      <c r="G9" s="511">
        <f>'Attachment III-All'!H11</f>
        <v>1912580.6100000003</v>
      </c>
      <c r="H9" s="511">
        <f>'Attachment III-All'!I11</f>
        <v>1249657.2900000003</v>
      </c>
    </row>
    <row r="10" spans="1:10" ht="14.7" thickBot="1" x14ac:dyDescent="0.6">
      <c r="A10" s="516" t="str">
        <f>'Attachment III-All'!A12</f>
        <v>A20</v>
      </c>
      <c r="B10" s="510" t="str">
        <f>'Attachment III-All'!B12</f>
        <v>Community-Based Clinical Services</v>
      </c>
      <c r="C10" s="511">
        <f>'Attachment III-All'!D12</f>
        <v>24494851.740000002</v>
      </c>
      <c r="D10" s="511">
        <f>'Attachment III-All'!E12</f>
        <v>6700082.1199999992</v>
      </c>
      <c r="E10" s="511"/>
      <c r="F10" s="511">
        <f>'Attachment III-All'!G12</f>
        <v>10143430.07</v>
      </c>
      <c r="G10" s="511">
        <f>'Attachment III-All'!H12</f>
        <v>21051503.789999999</v>
      </c>
      <c r="H10" s="511"/>
    </row>
    <row r="11" spans="1:10" ht="14.7" thickBot="1" x14ac:dyDescent="0.6">
      <c r="A11" s="516" t="str">
        <f>'Attachment III-All'!A13</f>
        <v>A21</v>
      </c>
      <c r="B11" s="510" t="str">
        <f>'Attachment III-All'!B13</f>
        <v>Screenings</v>
      </c>
      <c r="C11" s="511">
        <f>'Attachment III-All'!D13</f>
        <v>3008461.42</v>
      </c>
      <c r="D11" s="511">
        <f>'Attachment III-All'!E13</f>
        <v>2069623.9699999997</v>
      </c>
      <c r="E11" s="511"/>
      <c r="F11" s="511">
        <f>'Attachment III-All'!G13</f>
        <v>1028062.58</v>
      </c>
      <c r="G11" s="511">
        <f>'Attachment III-All'!H13</f>
        <v>4050022.8099999996</v>
      </c>
      <c r="H11" s="511">
        <f>'Attachment III-All'!I13</f>
        <v>1980398.8399999999</v>
      </c>
    </row>
    <row r="12" spans="1:10" ht="14.7" thickBot="1" x14ac:dyDescent="0.6">
      <c r="A12" s="516" t="str">
        <f>'Attachment III-All'!A14</f>
        <v>A22</v>
      </c>
      <c r="B12" s="510" t="str">
        <f>'Attachment III-All'!B14</f>
        <v>One-Time/Occasionally Held Clinics</v>
      </c>
      <c r="C12" s="511">
        <f>'Attachment III-All'!D14</f>
        <v>972718.50999999989</v>
      </c>
      <c r="D12" s="511">
        <f>'Attachment III-All'!E14</f>
        <v>83166.03</v>
      </c>
      <c r="E12" s="511"/>
      <c r="F12" s="511">
        <f>'Attachment III-All'!G14</f>
        <v>27</v>
      </c>
      <c r="G12" s="511">
        <f>'Attachment III-All'!H14</f>
        <v>1055857.5399999998</v>
      </c>
      <c r="H12" s="511">
        <f>'Attachment III-All'!I14</f>
        <v>972691.50999999978</v>
      </c>
    </row>
    <row r="13" spans="1:10" ht="14.7" thickBot="1" x14ac:dyDescent="0.6">
      <c r="A13" s="516" t="str">
        <f>'Attachment III-All'!A15</f>
        <v>A23</v>
      </c>
      <c r="B13" s="510" t="str">
        <f>'Attachment III-All'!B15</f>
        <v>Clinics for Underinsured and Uninsured</v>
      </c>
      <c r="C13" s="511">
        <f>'Attachment III-All'!D15</f>
        <v>7507569.2999999998</v>
      </c>
      <c r="D13" s="511">
        <f>'Attachment III-All'!E15</f>
        <v>3384860.92</v>
      </c>
      <c r="E13" s="511"/>
      <c r="F13" s="511">
        <f>'Attachment III-All'!G15</f>
        <v>1736398.5699999998</v>
      </c>
      <c r="G13" s="511">
        <f>'Attachment III-All'!H15</f>
        <v>9156031.6499999985</v>
      </c>
      <c r="H13" s="511">
        <f>'Attachment III-All'!I15</f>
        <v>5771170.7299999986</v>
      </c>
    </row>
    <row r="14" spans="1:10" ht="14.7" thickBot="1" x14ac:dyDescent="0.6">
      <c r="A14" s="516" t="str">
        <f>'Attachment III-All'!A16</f>
        <v>A24</v>
      </c>
      <c r="B14" s="510" t="str">
        <f>'Attachment III-All'!B16</f>
        <v>Mobile Units</v>
      </c>
      <c r="C14" s="511">
        <f>'Attachment III-All'!D16</f>
        <v>1609452.1199999999</v>
      </c>
      <c r="D14" s="511">
        <f>'Attachment III-All'!E16</f>
        <v>553325.75</v>
      </c>
      <c r="E14" s="511"/>
      <c r="F14" s="511">
        <f>'Attachment III-All'!G16</f>
        <v>1471904</v>
      </c>
      <c r="G14" s="511">
        <f>'Attachment III-All'!H16</f>
        <v>690873.87000000011</v>
      </c>
      <c r="H14" s="511">
        <f>'Attachment III-All'!I16</f>
        <v>137548.12000000011</v>
      </c>
    </row>
    <row r="15" spans="1:10" ht="14.7" thickBot="1" x14ac:dyDescent="0.6">
      <c r="A15" s="516" t="str">
        <f>'Attachment III-All'!A17</f>
        <v>A30</v>
      </c>
      <c r="B15" s="510" t="str">
        <f>'Attachment III-All'!B17</f>
        <v>Health Care Support Services</v>
      </c>
      <c r="C15" s="511">
        <f>'Attachment III-All'!D17</f>
        <v>75038637.929999992</v>
      </c>
      <c r="D15" s="511">
        <f>'Attachment III-All'!E17</f>
        <v>27107233.615399994</v>
      </c>
      <c r="E15" s="511">
        <f>'Attachment III-All'!F17</f>
        <v>9023985</v>
      </c>
      <c r="F15" s="511">
        <f>'Attachment III-All'!G17</f>
        <v>7838474.2199999997</v>
      </c>
      <c r="G15" s="511">
        <f>'Attachment III-All'!H17</f>
        <v>85283412.325399995</v>
      </c>
      <c r="H15" s="511">
        <f>'Attachment III-All'!I17</f>
        <v>58176178.710000001</v>
      </c>
    </row>
    <row r="16" spans="1:10" ht="14.7" thickBot="1" x14ac:dyDescent="0.6">
      <c r="A16" s="516" t="str">
        <f>'Attachment III-All'!A18</f>
        <v>A40</v>
      </c>
      <c r="B16" s="510" t="str">
        <f>'Attachment III-All'!B18</f>
        <v>Other</v>
      </c>
      <c r="C16" s="511">
        <f>'Attachment III-All'!D18</f>
        <v>9635783.9200000018</v>
      </c>
      <c r="D16" s="511">
        <f>'Attachment III-All'!E18</f>
        <v>4243382.4698000001</v>
      </c>
      <c r="E16" s="511">
        <f>'Attachment III-All'!F18</f>
        <v>685510</v>
      </c>
      <c r="F16" s="511">
        <f>'Attachment III-All'!G18</f>
        <v>1751807</v>
      </c>
      <c r="G16" s="511">
        <f>'Attachment III-All'!H18</f>
        <v>11441849.389800001</v>
      </c>
      <c r="H16" s="511">
        <f>'Attachment III-All'!I18</f>
        <v>7198466.9200000009</v>
      </c>
    </row>
    <row r="17" spans="1:8" ht="14.7" thickBot="1" x14ac:dyDescent="0.6">
      <c r="A17" s="516" t="s">
        <v>29</v>
      </c>
      <c r="B17" s="513" t="s">
        <v>634</v>
      </c>
      <c r="C17" s="509">
        <f>'Attachment III-All'!D20</f>
        <v>142643741.33999997</v>
      </c>
      <c r="D17" s="509">
        <f>'Attachment III-All'!E20</f>
        <v>54890713.989999995</v>
      </c>
      <c r="E17" s="509">
        <f>'Attachment III-All'!F20</f>
        <v>10879256</v>
      </c>
      <c r="F17" s="509">
        <f>'Attachment III-All'!G20</f>
        <v>26922565.100000001</v>
      </c>
      <c r="G17" s="509">
        <f>'Attachment III-All'!H20</f>
        <v>159732634.22999999</v>
      </c>
      <c r="H17" s="509">
        <f>'Attachment III-All'!I20</f>
        <v>104841920.23999999</v>
      </c>
    </row>
    <row r="18" spans="1:8" ht="14.7" thickBot="1" x14ac:dyDescent="0.6">
      <c r="A18" s="534" t="s">
        <v>119</v>
      </c>
      <c r="B18" s="535"/>
      <c r="C18" s="535"/>
      <c r="D18" s="535"/>
      <c r="E18" s="535"/>
      <c r="F18" s="535"/>
      <c r="G18" s="535"/>
      <c r="H18" s="536"/>
    </row>
    <row r="19" spans="1:8" ht="14.7" thickBot="1" x14ac:dyDescent="0.6">
      <c r="A19" s="516" t="str">
        <f>'Attachment III-All'!A25</f>
        <v>B10</v>
      </c>
      <c r="B19" s="510" t="str">
        <f>'Attachment III-All'!B25</f>
        <v>Physicians/Medical Students</v>
      </c>
      <c r="C19" s="511">
        <f>'Attachment III-All'!D25</f>
        <v>397318606.20000005</v>
      </c>
      <c r="D19" s="511">
        <f>'Attachment III-All'!E25</f>
        <v>202459862.29999998</v>
      </c>
      <c r="E19" s="511">
        <f>'Attachment III-All'!F25</f>
        <v>619923</v>
      </c>
      <c r="F19" s="511">
        <f>'Attachment III-All'!G25</f>
        <v>2930318.1</v>
      </c>
      <c r="G19" s="511">
        <f>'Attachment III-All'!H25</f>
        <v>596228227.39999998</v>
      </c>
      <c r="H19" s="511">
        <f>'Attachment III-All'!I25</f>
        <v>393768365.10000002</v>
      </c>
    </row>
    <row r="20" spans="1:8" ht="14.7" thickBot="1" x14ac:dyDescent="0.6">
      <c r="A20" s="516" t="str">
        <f>'Attachment III-All'!A26</f>
        <v>B20</v>
      </c>
      <c r="B20" s="510" t="str">
        <f>'Attachment III-All'!B26</f>
        <v>Nurses/Nursing Students</v>
      </c>
      <c r="C20" s="511">
        <f>'Attachment III-All'!D26</f>
        <v>36029551.089999996</v>
      </c>
      <c r="D20" s="511">
        <f>'Attachment III-All'!E26</f>
        <v>20805489.430000003</v>
      </c>
      <c r="E20" s="511">
        <f>'Attachment III-All'!F26</f>
        <v>3885052</v>
      </c>
      <c r="F20" s="511"/>
      <c r="G20" s="511">
        <f>'Attachment III-All'!H26</f>
        <v>52949988.519999996</v>
      </c>
      <c r="H20" s="511">
        <f>'Attachment III-All'!I26</f>
        <v>32144499.089999992</v>
      </c>
    </row>
    <row r="21" spans="1:8" ht="14.7" thickBot="1" x14ac:dyDescent="0.6">
      <c r="A21" s="516" t="str">
        <f>'Attachment III-All'!A27</f>
        <v>B30</v>
      </c>
      <c r="B21" s="510" t="str">
        <f>'Attachment III-All'!B27</f>
        <v>Other Health Professionals</v>
      </c>
      <c r="C21" s="511">
        <f>'Attachment III-All'!D27</f>
        <v>20620924.719999999</v>
      </c>
      <c r="D21" s="511">
        <f>'Attachment III-All'!E27</f>
        <v>10163456.280000003</v>
      </c>
      <c r="E21" s="511"/>
      <c r="F21" s="511">
        <f>'Attachment III-All'!G27</f>
        <v>143643</v>
      </c>
      <c r="G21" s="511">
        <f>'Attachment III-All'!H27</f>
        <v>30640738</v>
      </c>
      <c r="H21" s="511">
        <f>'Attachment III-All'!I27</f>
        <v>20477281.719999999</v>
      </c>
    </row>
    <row r="22" spans="1:8" ht="14.7" thickBot="1" x14ac:dyDescent="0.6">
      <c r="A22" s="516" t="str">
        <f>'Attachment III-All'!A28</f>
        <v>B40</v>
      </c>
      <c r="B22" s="510" t="str">
        <f>'Attachment III-All'!B28</f>
        <v>Scholarships/Funding for Professional Education</v>
      </c>
      <c r="C22" s="511">
        <f>'Attachment III-All'!D28</f>
        <v>3284005</v>
      </c>
      <c r="D22" s="511">
        <f>'Attachment III-All'!E28</f>
        <v>1640041.06</v>
      </c>
      <c r="E22" s="511">
        <f>'Attachment III-All'!F28</f>
        <v>320588</v>
      </c>
      <c r="F22" s="511"/>
      <c r="G22" s="511">
        <f>'Attachment III-All'!H28</f>
        <v>4603458.0600000005</v>
      </c>
      <c r="H22" s="511">
        <f>'Attachment III-All'!I28</f>
        <v>2963417.0000000005</v>
      </c>
    </row>
    <row r="23" spans="1:8" ht="14.7" thickBot="1" x14ac:dyDescent="0.6">
      <c r="A23" s="516" t="str">
        <f>'Attachment III-All'!A29</f>
        <v>B50</v>
      </c>
      <c r="B23" s="510" t="str">
        <f>'Attachment III-All'!B29</f>
        <v>Other</v>
      </c>
      <c r="C23" s="511">
        <f>'Attachment III-All'!D29</f>
        <v>1709214.2000000002</v>
      </c>
      <c r="D23" s="511">
        <f>'Attachment III-All'!E29</f>
        <v>1172549.74</v>
      </c>
      <c r="E23" s="511"/>
      <c r="F23" s="511">
        <f>'Attachment III-All'!G29</f>
        <v>446946.22</v>
      </c>
      <c r="G23" s="511">
        <f>'Attachment III-All'!H29</f>
        <v>2434817.7200000007</v>
      </c>
      <c r="H23" s="511">
        <f>'Attachment III-All'!I29</f>
        <v>1262267.9800000007</v>
      </c>
    </row>
    <row r="24" spans="1:8" ht="14.7" thickBot="1" x14ac:dyDescent="0.6">
      <c r="A24" s="516" t="s">
        <v>41</v>
      </c>
      <c r="B24" s="513" t="s">
        <v>634</v>
      </c>
      <c r="C24" s="509">
        <f>'Attachment III-All'!D31</f>
        <v>458962301.20999998</v>
      </c>
      <c r="D24" s="509">
        <f>'Attachment III-All'!E31</f>
        <v>236241398.81</v>
      </c>
      <c r="E24" s="509">
        <f>'Attachment III-All'!F31</f>
        <v>4825563</v>
      </c>
      <c r="F24" s="509">
        <f>'Attachment III-All'!G31</f>
        <v>3520907.3200000003</v>
      </c>
      <c r="G24" s="509">
        <f>'Attachment III-All'!H31</f>
        <v>686857229.69999993</v>
      </c>
      <c r="H24" s="509">
        <f>'Attachment III-All'!I31</f>
        <v>450615830.88999993</v>
      </c>
    </row>
    <row r="25" spans="1:8" ht="14.7" thickBot="1" x14ac:dyDescent="0.6">
      <c r="A25" s="534" t="s">
        <v>644</v>
      </c>
      <c r="B25" s="535"/>
      <c r="C25" s="535"/>
      <c r="D25" s="535"/>
      <c r="E25" s="535"/>
      <c r="F25" s="535"/>
      <c r="G25" s="535"/>
      <c r="H25" s="536"/>
    </row>
    <row r="26" spans="1:8" ht="14.7" thickBot="1" x14ac:dyDescent="0.6">
      <c r="A26" s="516" t="s">
        <v>53</v>
      </c>
      <c r="B26" s="513" t="s">
        <v>645</v>
      </c>
      <c r="C26" s="509">
        <f>'Attachment III-All'!D36</f>
        <v>1537041477.4399996</v>
      </c>
      <c r="D26" s="509">
        <f>'Attachment III-All'!E36</f>
        <v>153401280.20999998</v>
      </c>
      <c r="E26" s="509">
        <f>'Attachment III-All'!F36</f>
        <v>66690</v>
      </c>
      <c r="F26" s="509">
        <f>'Attachment III-All'!G36</f>
        <v>857695496.91999996</v>
      </c>
      <c r="G26" s="509">
        <f>'Attachment III-All'!H36</f>
        <v>832680570.72999966</v>
      </c>
      <c r="H26" s="509">
        <f>'Attachment III-All'!I36</f>
        <v>679279290.51999974</v>
      </c>
    </row>
    <row r="27" spans="1:8" ht="14.7" thickBot="1" x14ac:dyDescent="0.6">
      <c r="A27" s="534" t="s">
        <v>121</v>
      </c>
      <c r="B27" s="535"/>
      <c r="C27" s="535"/>
      <c r="D27" s="535"/>
      <c r="E27" s="535"/>
      <c r="F27" s="535"/>
      <c r="G27" s="535"/>
      <c r="H27" s="536"/>
    </row>
    <row r="28" spans="1:8" ht="14.7" thickBot="1" x14ac:dyDescent="0.6">
      <c r="A28" s="516" t="s">
        <v>54</v>
      </c>
      <c r="B28" s="510" t="str">
        <f>'Attachment III-All'!B41</f>
        <v>Clinical Research</v>
      </c>
      <c r="C28" s="511">
        <f>'Attachment III-All'!D41</f>
        <v>13313308.25</v>
      </c>
      <c r="D28" s="511">
        <f>'Attachment III-All'!E41</f>
        <v>4383265.8499999996</v>
      </c>
      <c r="E28" s="511"/>
      <c r="F28" s="511">
        <f>'Attachment III-All'!G41</f>
        <v>5751401.54</v>
      </c>
      <c r="G28" s="511">
        <f>'Attachment III-All'!H41</f>
        <v>11945172.560000002</v>
      </c>
      <c r="H28" s="511">
        <f>'Attachment III-All'!I41</f>
        <v>7561906.7100000028</v>
      </c>
    </row>
    <row r="29" spans="1:8" ht="14.7" thickBot="1" x14ac:dyDescent="0.6">
      <c r="A29" s="516" t="s">
        <v>56</v>
      </c>
      <c r="B29" s="510" t="str">
        <f>'Attachment III-All'!B42</f>
        <v>Community Health Research</v>
      </c>
      <c r="C29" s="511">
        <f>'Attachment III-All'!D42</f>
        <v>1142112.25</v>
      </c>
      <c r="D29" s="511">
        <f>'Attachment III-All'!E42</f>
        <v>380424.91</v>
      </c>
      <c r="E29" s="511"/>
      <c r="F29" s="511">
        <f>'Attachment III-All'!G42</f>
        <v>34937</v>
      </c>
      <c r="G29" s="511">
        <f>'Attachment III-All'!H42</f>
        <v>1487600.16</v>
      </c>
      <c r="H29" s="511">
        <f>'Attachment III-All'!I42</f>
        <v>1107175.25</v>
      </c>
    </row>
    <row r="30" spans="1:8" ht="14.7" thickBot="1" x14ac:dyDescent="0.6">
      <c r="A30" s="516" t="s">
        <v>58</v>
      </c>
      <c r="B30" s="510" t="str">
        <f>'Attachment III-All'!B43</f>
        <v>Other</v>
      </c>
      <c r="C30" s="511">
        <f>'Attachment III-All'!D43</f>
        <v>663270</v>
      </c>
      <c r="D30" s="511">
        <f>'Attachment III-All'!E43</f>
        <v>279573</v>
      </c>
      <c r="E30" s="511"/>
      <c r="F30" s="511">
        <f>'Attachment III-All'!G43</f>
        <v>197315</v>
      </c>
      <c r="G30" s="511">
        <f>'Attachment III-All'!H43</f>
        <v>745528</v>
      </c>
      <c r="H30" s="511">
        <f>'Attachment III-All'!I43</f>
        <v>465955</v>
      </c>
    </row>
    <row r="31" spans="1:8" ht="14.7" thickBot="1" x14ac:dyDescent="0.6">
      <c r="A31" s="516" t="s">
        <v>59</v>
      </c>
      <c r="B31" s="513" t="s">
        <v>171</v>
      </c>
      <c r="C31" s="509">
        <f>'Attachment III-All'!D45</f>
        <v>15118690.5</v>
      </c>
      <c r="D31" s="509">
        <f>'Attachment III-All'!E45</f>
        <v>5043263.76</v>
      </c>
      <c r="E31" s="509"/>
      <c r="F31" s="509">
        <f>'Attachment III-All'!G45</f>
        <v>5983653.54</v>
      </c>
      <c r="G31" s="509">
        <f>'Attachment III-All'!H45</f>
        <v>14178300.720000003</v>
      </c>
      <c r="H31" s="509">
        <f>'Attachment III-All'!I45</f>
        <v>9135036.9600000028</v>
      </c>
    </row>
    <row r="32" spans="1:8" ht="14.7" thickBot="1" x14ac:dyDescent="0.6">
      <c r="A32" s="534" t="s">
        <v>122</v>
      </c>
      <c r="B32" s="535"/>
      <c r="C32" s="535"/>
      <c r="D32" s="535"/>
      <c r="E32" s="535"/>
      <c r="F32" s="535"/>
      <c r="G32" s="535"/>
      <c r="H32" s="536"/>
    </row>
    <row r="33" spans="1:8" ht="14.7" thickBot="1" x14ac:dyDescent="0.6">
      <c r="A33" s="516" t="s">
        <v>61</v>
      </c>
      <c r="B33" s="510" t="s">
        <v>62</v>
      </c>
      <c r="C33" s="511">
        <f>'Attachment III-All'!D49</f>
        <v>12975235.789999999</v>
      </c>
      <c r="D33" s="511">
        <f>'Attachment III-All'!E49</f>
        <v>4734</v>
      </c>
      <c r="E33" s="511"/>
      <c r="F33" s="511">
        <f>'Attachment III-All'!G49</f>
        <v>1500</v>
      </c>
      <c r="G33" s="511">
        <f>'Attachment III-All'!H49</f>
        <v>12978469.789999999</v>
      </c>
      <c r="H33" s="511">
        <f>'Attachment III-All'!I49</f>
        <v>12973735.789999999</v>
      </c>
    </row>
    <row r="34" spans="1:8" ht="14.7" thickBot="1" x14ac:dyDescent="0.6">
      <c r="A34" s="516" t="s">
        <v>63</v>
      </c>
      <c r="B34" s="510" t="s">
        <v>64</v>
      </c>
      <c r="C34" s="511">
        <f>'Attachment III-All'!D50</f>
        <v>5898467.4500000002</v>
      </c>
      <c r="D34" s="511"/>
      <c r="E34" s="511"/>
      <c r="F34" s="511">
        <f>'Attachment III-All'!G50</f>
        <v>3384457.1</v>
      </c>
      <c r="G34" s="511">
        <f>'Attachment III-All'!H50</f>
        <v>2514010.35</v>
      </c>
      <c r="H34" s="511">
        <f>'Attachment III-All'!I50</f>
        <v>2514010.35</v>
      </c>
    </row>
    <row r="35" spans="1:8" ht="14.7" thickBot="1" x14ac:dyDescent="0.6">
      <c r="A35" s="516" t="s">
        <v>65</v>
      </c>
      <c r="B35" s="510" t="s">
        <v>66</v>
      </c>
      <c r="C35" s="511">
        <f>'Attachment III-All'!D51</f>
        <v>2427066.48</v>
      </c>
      <c r="D35" s="511">
        <f>'Attachment III-All'!E51</f>
        <v>29500</v>
      </c>
      <c r="E35" s="511"/>
      <c r="F35" s="511">
        <f>'Attachment III-All'!G51</f>
        <v>74215</v>
      </c>
      <c r="G35" s="511">
        <f>'Attachment III-All'!H51</f>
        <v>2382351.48</v>
      </c>
      <c r="H35" s="511">
        <f>'Attachment III-All'!I51</f>
        <v>2352851.48</v>
      </c>
    </row>
    <row r="36" spans="1:8" ht="14.7" thickBot="1" x14ac:dyDescent="0.6">
      <c r="A36" s="516" t="s">
        <v>67</v>
      </c>
      <c r="B36" s="510" t="s">
        <v>68</v>
      </c>
      <c r="C36" s="511">
        <f>'Attachment III-All'!D52</f>
        <v>6578376.4900000002</v>
      </c>
      <c r="D36" s="511"/>
      <c r="E36" s="511"/>
      <c r="F36" s="511">
        <f>'Attachment III-All'!G52</f>
        <v>4326301</v>
      </c>
      <c r="G36" s="511">
        <f>'Attachment III-All'!H52</f>
        <v>2252075.4900000002</v>
      </c>
      <c r="H36" s="511">
        <f>'Attachment III-All'!I52</f>
        <v>2252075.4900000002</v>
      </c>
    </row>
    <row r="37" spans="1:8" ht="14.7" thickBot="1" x14ac:dyDescent="0.6">
      <c r="A37" s="516" t="s">
        <v>69</v>
      </c>
      <c r="B37" s="513" t="s">
        <v>171</v>
      </c>
      <c r="C37" s="509">
        <f>'Attachment III-All'!D54</f>
        <v>27879146.210000001</v>
      </c>
      <c r="D37" s="509">
        <f>'Attachment III-All'!E54</f>
        <v>34234</v>
      </c>
      <c r="E37" s="509"/>
      <c r="F37" s="509">
        <f>'Attachment III-All'!G54</f>
        <v>7786473.0999999996</v>
      </c>
      <c r="G37" s="509">
        <f>'Attachment III-All'!H54</f>
        <v>20126907.109999999</v>
      </c>
      <c r="H37" s="509">
        <f>'Attachment III-All'!I54</f>
        <v>20092673.109999999</v>
      </c>
    </row>
    <row r="38" spans="1:8" ht="14.7" thickBot="1" x14ac:dyDescent="0.6">
      <c r="A38" s="534" t="s">
        <v>646</v>
      </c>
      <c r="B38" s="535"/>
      <c r="C38" s="535"/>
      <c r="D38" s="535"/>
      <c r="E38" s="535"/>
      <c r="F38" s="535"/>
      <c r="G38" s="535"/>
      <c r="H38" s="536"/>
    </row>
    <row r="39" spans="1:8" ht="14.7" thickBot="1" x14ac:dyDescent="0.6">
      <c r="A39" s="516" t="str">
        <f>'Attachment III-All'!A60</f>
        <v>F10</v>
      </c>
      <c r="B39" s="510" t="str">
        <f>'Attachment III-All'!B60</f>
        <v>Physical Improvements and Housing</v>
      </c>
      <c r="C39" s="511">
        <f>'Attachment III-All'!D60</f>
        <v>1234790.01</v>
      </c>
      <c r="D39" s="511">
        <f>'Attachment III-All'!E60</f>
        <v>295018.33999999997</v>
      </c>
      <c r="E39" s="511"/>
      <c r="F39" s="511">
        <f>'Attachment III-All'!G60</f>
        <v>134362</v>
      </c>
      <c r="G39" s="511">
        <f>'Attachment III-All'!H60</f>
        <v>1395446.35</v>
      </c>
      <c r="H39" s="511">
        <f>'Attachment III-All'!I60</f>
        <v>1100428.0100000002</v>
      </c>
    </row>
    <row r="40" spans="1:8" ht="14.7" thickBot="1" x14ac:dyDescent="0.6">
      <c r="A40" s="516" t="str">
        <f>'Attachment III-All'!A61</f>
        <v>F20</v>
      </c>
      <c r="B40" s="510" t="str">
        <f>'Attachment III-All'!B61</f>
        <v>Economic Development</v>
      </c>
      <c r="C40" s="511">
        <f>'Attachment III-All'!D61</f>
        <v>1468920.5200000003</v>
      </c>
      <c r="D40" s="511">
        <f>'Attachment III-All'!E61</f>
        <v>443861.35000000003</v>
      </c>
      <c r="E40" s="511"/>
      <c r="F40" s="511">
        <f>'Attachment III-All'!G61</f>
        <v>12500</v>
      </c>
      <c r="G40" s="511">
        <f>'Attachment III-All'!H61</f>
        <v>1900281.8700000003</v>
      </c>
      <c r="H40" s="511">
        <f>'Attachment III-All'!I61</f>
        <v>1456420.5200000003</v>
      </c>
    </row>
    <row r="41" spans="1:8" ht="14.7" thickBot="1" x14ac:dyDescent="0.6">
      <c r="A41" s="516" t="str">
        <f>'Attachment III-All'!A62</f>
        <v>F30</v>
      </c>
      <c r="B41" s="510" t="str">
        <f>'Attachment III-All'!B62</f>
        <v>Community Support</v>
      </c>
      <c r="C41" s="511">
        <f>'Attachment III-All'!D62</f>
        <v>6990614.1200000001</v>
      </c>
      <c r="D41" s="511">
        <f>'Attachment III-All'!E62</f>
        <v>2720875.5151999998</v>
      </c>
      <c r="E41" s="511">
        <f>'Attachment III-All'!F62</f>
        <v>878623</v>
      </c>
      <c r="F41" s="511">
        <f>'Attachment III-All'!G62</f>
        <v>2374570</v>
      </c>
      <c r="G41" s="511">
        <f>'Attachment III-All'!H62</f>
        <v>6458296.6351999994</v>
      </c>
      <c r="H41" s="511">
        <f>'Attachment III-All'!I62</f>
        <v>3737421.1199999996</v>
      </c>
    </row>
    <row r="42" spans="1:8" ht="14.7" thickBot="1" x14ac:dyDescent="0.6">
      <c r="A42" s="516" t="str">
        <f>'Attachment III-All'!A63</f>
        <v>F40</v>
      </c>
      <c r="B42" s="510" t="str">
        <f>'Attachment III-All'!B63</f>
        <v>Environmental Improvements</v>
      </c>
      <c r="C42" s="511">
        <f>'Attachment III-All'!D63</f>
        <v>678748.71000000008</v>
      </c>
      <c r="D42" s="511">
        <f>'Attachment III-All'!E63</f>
        <v>341310.38999999996</v>
      </c>
      <c r="E42" s="511"/>
      <c r="F42" s="511">
        <f>'Attachment III-All'!G63</f>
        <v>1000</v>
      </c>
      <c r="G42" s="511">
        <f>'Attachment III-All'!H63</f>
        <v>1019059.1000000001</v>
      </c>
      <c r="H42" s="511">
        <f>'Attachment III-All'!I63</f>
        <v>677748.7100000002</v>
      </c>
    </row>
    <row r="43" spans="1:8" ht="14.7" thickBot="1" x14ac:dyDescent="0.6">
      <c r="A43" s="516" t="str">
        <f>'Attachment III-All'!A64</f>
        <v>F50</v>
      </c>
      <c r="B43" s="510" t="str">
        <f>'Attachment III-All'!B64</f>
        <v>Leadership Development/Training for Community Members</v>
      </c>
      <c r="C43" s="511">
        <f>'Attachment III-All'!D64</f>
        <v>411572.44</v>
      </c>
      <c r="D43" s="511">
        <f>'Attachment III-All'!E64</f>
        <v>315612.08799999999</v>
      </c>
      <c r="E43" s="511"/>
      <c r="F43" s="511"/>
      <c r="G43" s="511">
        <f>'Attachment III-All'!H64</f>
        <v>727184.52799999993</v>
      </c>
      <c r="H43" s="511">
        <f>'Attachment III-All'!I64</f>
        <v>411572.43999999994</v>
      </c>
    </row>
    <row r="44" spans="1:8" ht="14.7" thickBot="1" x14ac:dyDescent="0.6">
      <c r="A44" s="516" t="str">
        <f>'Attachment III-All'!A65</f>
        <v>F60</v>
      </c>
      <c r="B44" s="510" t="str">
        <f>'Attachment III-All'!B65</f>
        <v>Coalition Building</v>
      </c>
      <c r="C44" s="511">
        <f>'Attachment III-All'!D65</f>
        <v>3931887.7299999995</v>
      </c>
      <c r="D44" s="511">
        <f>'Attachment III-All'!E65</f>
        <v>2133075.8699999996</v>
      </c>
      <c r="E44" s="511"/>
      <c r="F44" s="511">
        <f>'Attachment III-All'!G65</f>
        <v>82121</v>
      </c>
      <c r="G44" s="511">
        <f>'Attachment III-All'!H65</f>
        <v>5982842.5999999996</v>
      </c>
      <c r="H44" s="511">
        <f>'Attachment III-All'!I65</f>
        <v>3849766.73</v>
      </c>
    </row>
    <row r="45" spans="1:8" ht="14.7" thickBot="1" x14ac:dyDescent="0.6">
      <c r="A45" s="516" t="str">
        <f>'Attachment III-All'!A66</f>
        <v>F70</v>
      </c>
      <c r="B45" s="510" t="str">
        <f>'Attachment III-All'!B66</f>
        <v>Advocacy for Community Health Improvements</v>
      </c>
      <c r="C45" s="511">
        <f>'Attachment III-All'!D66</f>
        <v>1197008.4600000002</v>
      </c>
      <c r="D45" s="511">
        <f>'Attachment III-All'!E66</f>
        <v>230622.05999999997</v>
      </c>
      <c r="E45" s="511"/>
      <c r="F45" s="511"/>
      <c r="G45" s="511">
        <f>'Attachment III-All'!H66</f>
        <v>1427630.5200000003</v>
      </c>
      <c r="H45" s="511">
        <f>'Attachment III-All'!I66</f>
        <v>1197008.4600000002</v>
      </c>
    </row>
    <row r="46" spans="1:8" ht="14.7" thickBot="1" x14ac:dyDescent="0.6">
      <c r="A46" s="516" t="str">
        <f>'Attachment III-All'!A67</f>
        <v>F80</v>
      </c>
      <c r="B46" s="510" t="str">
        <f>'Attachment III-All'!B67</f>
        <v>Workforce Development</v>
      </c>
      <c r="C46" s="511">
        <f>'Attachment III-All'!D67</f>
        <v>3314486.5399999996</v>
      </c>
      <c r="D46" s="511">
        <f>'Attachment III-All'!E67</f>
        <v>1337858.7200000002</v>
      </c>
      <c r="E46" s="511"/>
      <c r="F46" s="511">
        <f>'Attachment III-All'!G67</f>
        <v>491189</v>
      </c>
      <c r="G46" s="511">
        <f>'Attachment III-All'!H67</f>
        <v>4161156.26</v>
      </c>
      <c r="H46" s="511">
        <f>'Attachment III-All'!I67</f>
        <v>2823297.5399999996</v>
      </c>
    </row>
    <row r="47" spans="1:8" ht="14.7" thickBot="1" x14ac:dyDescent="0.6">
      <c r="A47" s="516" t="str">
        <f>'Attachment III-All'!A68</f>
        <v>F90</v>
      </c>
      <c r="B47" s="510" t="str">
        <f>'Attachment III-All'!B68</f>
        <v>Other</v>
      </c>
      <c r="C47" s="511">
        <f>'Attachment III-All'!D68</f>
        <v>718576.97</v>
      </c>
      <c r="D47" s="511">
        <f>'Attachment III-All'!E68</f>
        <v>557584.28</v>
      </c>
      <c r="E47" s="511"/>
      <c r="F47" s="511"/>
      <c r="G47" s="511">
        <f>'Attachment III-All'!H68</f>
        <v>1276161.25</v>
      </c>
      <c r="H47" s="511">
        <f>'Attachment III-All'!I68</f>
        <v>718576.97</v>
      </c>
    </row>
    <row r="48" spans="1:8" ht="14.7" thickBot="1" x14ac:dyDescent="0.6">
      <c r="A48" s="516" t="s">
        <v>88</v>
      </c>
      <c r="B48" s="513" t="s">
        <v>171</v>
      </c>
      <c r="C48" s="509">
        <f>'Attachment III-All'!D70</f>
        <v>19946605.5</v>
      </c>
      <c r="D48" s="509">
        <f>'Attachment III-All'!E70</f>
        <v>8375818.6131999986</v>
      </c>
      <c r="E48" s="509">
        <f>'Attachment III-All'!F70</f>
        <v>878623</v>
      </c>
      <c r="F48" s="509">
        <f>'Attachment III-All'!G70</f>
        <v>3095742</v>
      </c>
      <c r="G48" s="509">
        <f>'Attachment III-All'!H70</f>
        <v>24348059.113200001</v>
      </c>
      <c r="H48" s="509">
        <f>'Attachment III-All'!I70</f>
        <v>15972240.500000002</v>
      </c>
    </row>
    <row r="49" spans="1:8" ht="14.7" thickBot="1" x14ac:dyDescent="0.6">
      <c r="A49" s="534" t="s">
        <v>124</v>
      </c>
      <c r="B49" s="535"/>
      <c r="C49" s="535"/>
      <c r="D49" s="535"/>
      <c r="E49" s="535"/>
      <c r="F49" s="535"/>
      <c r="G49" s="535"/>
      <c r="H49" s="536"/>
    </row>
    <row r="50" spans="1:8" ht="14.7" thickBot="1" x14ac:dyDescent="0.6">
      <c r="A50" s="516" t="s">
        <v>89</v>
      </c>
      <c r="B50" s="510" t="str">
        <f>'Attachment III-All'!B75</f>
        <v>Assigned Staff</v>
      </c>
      <c r="C50" s="511">
        <f>'Attachment III-All'!D75</f>
        <v>9094011.0699999984</v>
      </c>
      <c r="D50" s="511">
        <f>'Attachment III-All'!E75</f>
        <v>4674054.7684999984</v>
      </c>
      <c r="E50" s="511"/>
      <c r="F50" s="511">
        <f>'Attachment III-All'!G75</f>
        <v>6558</v>
      </c>
      <c r="G50" s="511">
        <f>'Attachment III-All'!H75</f>
        <v>13761507.838499997</v>
      </c>
      <c r="H50" s="511">
        <f>'Attachment III-All'!I75</f>
        <v>9087453.0699999984</v>
      </c>
    </row>
    <row r="51" spans="1:8" ht="14.7" thickBot="1" x14ac:dyDescent="0.6">
      <c r="A51" s="516" t="s">
        <v>91</v>
      </c>
      <c r="B51" s="510" t="str">
        <f>'Attachment III-All'!B76</f>
        <v>Community Health/Health Assets Assessments</v>
      </c>
      <c r="C51" s="511">
        <f>'Attachment III-All'!D76</f>
        <v>483350.46</v>
      </c>
      <c r="D51" s="511">
        <f>'Attachment III-All'!E76</f>
        <v>365025.86999999994</v>
      </c>
      <c r="E51" s="511"/>
      <c r="F51" s="511">
        <f>'Attachment III-All'!G76</f>
        <v>11085</v>
      </c>
      <c r="G51" s="511">
        <f>'Attachment III-All'!H76</f>
        <v>837291.33</v>
      </c>
      <c r="H51" s="511">
        <f>'Attachment III-All'!I76</f>
        <v>472265.46</v>
      </c>
    </row>
    <row r="52" spans="1:8" ht="14.7" thickBot="1" x14ac:dyDescent="0.6">
      <c r="A52" s="516" t="s">
        <v>93</v>
      </c>
      <c r="B52" s="510" t="str">
        <f>'Attachment III-All'!B77</f>
        <v>Other</v>
      </c>
      <c r="C52" s="511">
        <f>'Attachment III-All'!D77</f>
        <v>1741783.67</v>
      </c>
      <c r="D52" s="511">
        <f>'Attachment III-All'!E77</f>
        <v>475132.49</v>
      </c>
      <c r="E52" s="511"/>
      <c r="F52" s="511">
        <f>'Attachment III-All'!G77</f>
        <v>13856</v>
      </c>
      <c r="G52" s="511">
        <f>'Attachment III-All'!H77</f>
        <v>2203060.16</v>
      </c>
      <c r="H52" s="511">
        <f>'Attachment III-All'!I77</f>
        <v>1727927.6700000002</v>
      </c>
    </row>
    <row r="53" spans="1:8" ht="14.7" thickBot="1" x14ac:dyDescent="0.6">
      <c r="A53" s="516" t="s">
        <v>95</v>
      </c>
      <c r="B53" s="513" t="s">
        <v>171</v>
      </c>
      <c r="C53" s="509">
        <f>'Attachment III-All'!D79</f>
        <v>11319145.199999999</v>
      </c>
      <c r="D53" s="509">
        <f>'Attachment III-All'!E79</f>
        <v>5514213.1284999987</v>
      </c>
      <c r="E53" s="509"/>
      <c r="F53" s="509">
        <f>'Attachment III-All'!G79</f>
        <v>31499</v>
      </c>
      <c r="G53" s="509">
        <f>'Attachment III-All'!H79</f>
        <v>16801859.328499995</v>
      </c>
      <c r="H53" s="509">
        <f>'Attachment III-All'!I79</f>
        <v>11287646.199999999</v>
      </c>
    </row>
    <row r="54" spans="1:8" ht="14.7" thickBot="1" x14ac:dyDescent="0.6">
      <c r="A54" s="534" t="s">
        <v>125</v>
      </c>
      <c r="B54" s="535"/>
      <c r="C54" s="535"/>
      <c r="D54" s="535"/>
      <c r="E54" s="535"/>
      <c r="F54" s="535"/>
      <c r="G54" s="535"/>
      <c r="H54" s="536"/>
    </row>
    <row r="55" spans="1:8" ht="14.7" thickBot="1" x14ac:dyDescent="0.6">
      <c r="A55" s="516" t="s">
        <v>306</v>
      </c>
      <c r="B55" s="513" t="s">
        <v>97</v>
      </c>
      <c r="C55" s="537">
        <f>'Attachment III-All'!D83</f>
        <v>452369803.99000001</v>
      </c>
      <c r="D55" s="538"/>
      <c r="E55" s="538"/>
      <c r="F55" s="538"/>
      <c r="G55" s="538"/>
      <c r="H55" s="539"/>
    </row>
    <row r="56" spans="1:8" ht="14.7" thickBot="1" x14ac:dyDescent="0.6">
      <c r="A56" s="534" t="s">
        <v>647</v>
      </c>
      <c r="B56" s="535"/>
      <c r="C56" s="535"/>
      <c r="D56" s="535"/>
      <c r="E56" s="535"/>
      <c r="F56" s="535"/>
      <c r="G56" s="535"/>
      <c r="H56" s="536"/>
    </row>
    <row r="57" spans="1:8" ht="14.7" thickBot="1" x14ac:dyDescent="0.6">
      <c r="A57" s="516" t="s">
        <v>112</v>
      </c>
      <c r="B57" s="510" t="s">
        <v>113</v>
      </c>
      <c r="C57" s="511">
        <f>'Attachment III-All'!D88</f>
        <v>1273726.67</v>
      </c>
      <c r="D57" s="511">
        <f>'Attachment III-All'!E88</f>
        <v>458484.21</v>
      </c>
      <c r="E57" s="511"/>
      <c r="F57" s="511">
        <f>'Attachment III-All'!G88</f>
        <v>83082.489999999991</v>
      </c>
      <c r="G57" s="511">
        <f>'Attachment III-All'!H88</f>
        <v>1649128.39</v>
      </c>
      <c r="H57" s="511">
        <f>'Attachment III-All'!I88</f>
        <v>1190644.18</v>
      </c>
    </row>
    <row r="58" spans="1:8" ht="14.7" thickBot="1" x14ac:dyDescent="0.6">
      <c r="A58" s="516" t="s">
        <v>114</v>
      </c>
      <c r="B58" s="510" t="s">
        <v>115</v>
      </c>
      <c r="C58" s="511">
        <f>'Attachment III-All'!D89</f>
        <v>687718.24</v>
      </c>
      <c r="D58" s="511">
        <f>'Attachment III-All'!E89</f>
        <v>282822</v>
      </c>
      <c r="E58" s="511"/>
      <c r="F58" s="511">
        <f>'Attachment III-All'!G89</f>
        <v>379855</v>
      </c>
      <c r="G58" s="511">
        <f>'Attachment III-All'!H89</f>
        <v>590685.24</v>
      </c>
      <c r="H58" s="511">
        <f>'Attachment III-All'!I89</f>
        <v>307863.24</v>
      </c>
    </row>
    <row r="59" spans="1:8" ht="14.7" thickBot="1" x14ac:dyDescent="0.6">
      <c r="A59" s="516" t="s">
        <v>319</v>
      </c>
      <c r="B59" s="510" t="s">
        <v>130</v>
      </c>
      <c r="C59" s="511"/>
      <c r="D59" s="511">
        <f>'Attachment III-All'!E90</f>
        <v>11846</v>
      </c>
      <c r="E59" s="511"/>
      <c r="F59" s="511"/>
      <c r="G59" s="511">
        <f>'Attachment III-All'!H90</f>
        <v>11846</v>
      </c>
      <c r="H59" s="511"/>
    </row>
    <row r="60" spans="1:8" ht="14.7" thickBot="1" x14ac:dyDescent="0.6">
      <c r="A60" s="516" t="s">
        <v>116</v>
      </c>
      <c r="B60" s="513" t="s">
        <v>171</v>
      </c>
      <c r="C60" s="509">
        <f>'Attachment III-All'!D92</f>
        <v>1961444.91</v>
      </c>
      <c r="D60" s="509">
        <f>'Attachment III-All'!E92</f>
        <v>753152.21</v>
      </c>
      <c r="E60" s="509"/>
      <c r="F60" s="509">
        <f>'Attachment III-All'!G92</f>
        <v>462937.49</v>
      </c>
      <c r="G60" s="509">
        <f>'Attachment III-All'!H92</f>
        <v>2251659.63</v>
      </c>
      <c r="H60" s="509">
        <f>'Attachment III-All'!I92</f>
        <v>1498507.42</v>
      </c>
    </row>
    <row r="61" spans="1:8" ht="14.7" thickBot="1" x14ac:dyDescent="0.6">
      <c r="A61" s="534" t="s">
        <v>648</v>
      </c>
      <c r="B61" s="535"/>
      <c r="C61" s="535"/>
      <c r="D61" s="535"/>
      <c r="E61" s="535"/>
      <c r="F61" s="535"/>
      <c r="G61" s="535"/>
      <c r="H61" s="536"/>
    </row>
    <row r="62" spans="1:8" ht="14.7" thickBot="1" x14ac:dyDescent="0.6">
      <c r="A62" s="516" t="s">
        <v>29</v>
      </c>
      <c r="B62" s="510" t="s">
        <v>118</v>
      </c>
      <c r="C62" s="511">
        <f>C17</f>
        <v>142643741.33999997</v>
      </c>
      <c r="D62" s="511">
        <f t="shared" ref="D62:H62" si="0">D17</f>
        <v>54890713.989999995</v>
      </c>
      <c r="E62" s="511">
        <f t="shared" si="0"/>
        <v>10879256</v>
      </c>
      <c r="F62" s="511">
        <f t="shared" si="0"/>
        <v>26922565.100000001</v>
      </c>
      <c r="G62" s="511">
        <f t="shared" si="0"/>
        <v>159732634.22999999</v>
      </c>
      <c r="H62" s="511">
        <f t="shared" si="0"/>
        <v>104841920.23999999</v>
      </c>
    </row>
    <row r="63" spans="1:8" ht="14.7" thickBot="1" x14ac:dyDescent="0.6">
      <c r="A63" s="516" t="s">
        <v>41</v>
      </c>
      <c r="B63" s="510" t="s">
        <v>119</v>
      </c>
      <c r="C63" s="511">
        <f>C24</f>
        <v>458962301.20999998</v>
      </c>
      <c r="D63" s="511">
        <f t="shared" ref="D63:H63" si="1">D24</f>
        <v>236241398.81</v>
      </c>
      <c r="E63" s="511">
        <f t="shared" si="1"/>
        <v>4825563</v>
      </c>
      <c r="F63" s="511">
        <f t="shared" si="1"/>
        <v>3520907.3200000003</v>
      </c>
      <c r="G63" s="511">
        <f t="shared" si="1"/>
        <v>686857229.69999993</v>
      </c>
      <c r="H63" s="511">
        <f t="shared" si="1"/>
        <v>450615830.88999993</v>
      </c>
    </row>
    <row r="64" spans="1:8" ht="14.7" thickBot="1" x14ac:dyDescent="0.6">
      <c r="A64" s="516" t="s">
        <v>53</v>
      </c>
      <c r="B64" s="510" t="s">
        <v>120</v>
      </c>
      <c r="C64" s="511">
        <f>C26</f>
        <v>1537041477.4399996</v>
      </c>
      <c r="D64" s="511">
        <f t="shared" ref="D64:H64" si="2">D26</f>
        <v>153401280.20999998</v>
      </c>
      <c r="E64" s="511">
        <f t="shared" si="2"/>
        <v>66690</v>
      </c>
      <c r="F64" s="511">
        <f t="shared" si="2"/>
        <v>857695496.91999996</v>
      </c>
      <c r="G64" s="511">
        <f t="shared" si="2"/>
        <v>832680570.72999966</v>
      </c>
      <c r="H64" s="511">
        <f t="shared" si="2"/>
        <v>679279290.51999974</v>
      </c>
    </row>
    <row r="65" spans="1:8" ht="14.7" thickBot="1" x14ac:dyDescent="0.6">
      <c r="A65" s="516" t="s">
        <v>59</v>
      </c>
      <c r="B65" s="510" t="s">
        <v>121</v>
      </c>
      <c r="C65" s="511">
        <f>C31</f>
        <v>15118690.5</v>
      </c>
      <c r="D65" s="511">
        <f t="shared" ref="D65:H65" si="3">D31</f>
        <v>5043263.76</v>
      </c>
      <c r="E65" s="511"/>
      <c r="F65" s="511">
        <f t="shared" si="3"/>
        <v>5983653.54</v>
      </c>
      <c r="G65" s="511">
        <f t="shared" si="3"/>
        <v>14178300.720000003</v>
      </c>
      <c r="H65" s="511">
        <f t="shared" si="3"/>
        <v>9135036.9600000028</v>
      </c>
    </row>
    <row r="66" spans="1:8" ht="14.7" thickBot="1" x14ac:dyDescent="0.6">
      <c r="A66" s="516" t="s">
        <v>69</v>
      </c>
      <c r="B66" s="510" t="s">
        <v>122</v>
      </c>
      <c r="C66" s="511">
        <f>C37</f>
        <v>27879146.210000001</v>
      </c>
      <c r="D66" s="511">
        <f t="shared" ref="D66:H66" si="4">D37</f>
        <v>34234</v>
      </c>
      <c r="E66" s="511"/>
      <c r="F66" s="511">
        <f t="shared" si="4"/>
        <v>7786473.0999999996</v>
      </c>
      <c r="G66" s="511">
        <f t="shared" si="4"/>
        <v>20126907.109999999</v>
      </c>
      <c r="H66" s="511">
        <f t="shared" si="4"/>
        <v>20092673.109999999</v>
      </c>
    </row>
    <row r="67" spans="1:8" ht="14.7" thickBot="1" x14ac:dyDescent="0.6">
      <c r="A67" s="516" t="s">
        <v>88</v>
      </c>
      <c r="B67" s="510" t="s">
        <v>123</v>
      </c>
      <c r="C67" s="511">
        <f>C48</f>
        <v>19946605.5</v>
      </c>
      <c r="D67" s="511">
        <f t="shared" ref="D67:H67" si="5">D48</f>
        <v>8375818.6131999986</v>
      </c>
      <c r="E67" s="511">
        <f t="shared" si="5"/>
        <v>878623</v>
      </c>
      <c r="F67" s="511">
        <f t="shared" si="5"/>
        <v>3095742</v>
      </c>
      <c r="G67" s="511">
        <f t="shared" si="5"/>
        <v>24348059.113200001</v>
      </c>
      <c r="H67" s="511">
        <f t="shared" si="5"/>
        <v>15972240.500000002</v>
      </c>
    </row>
    <row r="68" spans="1:8" ht="14.7" thickBot="1" x14ac:dyDescent="0.6">
      <c r="A68" s="516" t="s">
        <v>95</v>
      </c>
      <c r="B68" s="510" t="s">
        <v>124</v>
      </c>
      <c r="C68" s="511">
        <f>C53</f>
        <v>11319145.199999999</v>
      </c>
      <c r="D68" s="511">
        <f t="shared" ref="D68:H68" si="6">D53</f>
        <v>5514213.1284999987</v>
      </c>
      <c r="E68" s="511"/>
      <c r="F68" s="511">
        <f t="shared" si="6"/>
        <v>31499</v>
      </c>
      <c r="G68" s="511">
        <f t="shared" si="6"/>
        <v>16801859.328499995</v>
      </c>
      <c r="H68" s="511">
        <f t="shared" si="6"/>
        <v>11287646.199999999</v>
      </c>
    </row>
    <row r="69" spans="1:8" ht="14.7" thickBot="1" x14ac:dyDescent="0.6">
      <c r="A69" s="516" t="s">
        <v>96</v>
      </c>
      <c r="B69" s="510" t="s">
        <v>125</v>
      </c>
      <c r="C69" s="511"/>
      <c r="D69" s="511"/>
      <c r="E69" s="511"/>
      <c r="F69" s="511"/>
      <c r="G69" s="511">
        <f>C55</f>
        <v>452369803.99000001</v>
      </c>
      <c r="H69" s="511">
        <f>C55</f>
        <v>452369803.99000001</v>
      </c>
    </row>
    <row r="70" spans="1:8" ht="14.7" thickBot="1" x14ac:dyDescent="0.6">
      <c r="A70" s="516" t="s">
        <v>116</v>
      </c>
      <c r="B70" s="510" t="s">
        <v>127</v>
      </c>
      <c r="C70" s="511">
        <f>C60</f>
        <v>1961444.91</v>
      </c>
      <c r="D70" s="511">
        <f t="shared" ref="D70:H70" si="7">D60</f>
        <v>753152.21</v>
      </c>
      <c r="E70" s="511"/>
      <c r="F70" s="511">
        <f t="shared" si="7"/>
        <v>462937.49</v>
      </c>
      <c r="G70" s="511">
        <f t="shared" si="7"/>
        <v>2251659.63</v>
      </c>
      <c r="H70" s="511">
        <f t="shared" si="7"/>
        <v>1498507.42</v>
      </c>
    </row>
    <row r="71" spans="1:8" ht="14.7" thickBot="1" x14ac:dyDescent="0.6">
      <c r="A71" s="516" t="s">
        <v>5</v>
      </c>
      <c r="B71" s="510" t="s">
        <v>6</v>
      </c>
      <c r="C71" s="511">
        <f>C5</f>
        <v>295626866.82080007</v>
      </c>
      <c r="D71" s="511"/>
      <c r="E71" s="511"/>
      <c r="F71" s="511">
        <f t="shared" ref="F71:H71" si="8">F5</f>
        <v>238997381.81220004</v>
      </c>
      <c r="G71" s="511">
        <f t="shared" si="8"/>
        <v>55466167.008600026</v>
      </c>
      <c r="H71" s="511">
        <f t="shared" si="8"/>
        <v>55466167.008600026</v>
      </c>
    </row>
    <row r="72" spans="1:8" ht="14.7" thickBot="1" x14ac:dyDescent="0.6">
      <c r="A72" s="519" t="s">
        <v>128</v>
      </c>
      <c r="B72" s="517" t="s">
        <v>649</v>
      </c>
      <c r="C72" s="518">
        <f>SUM(C62:C71)</f>
        <v>2510499419.1307993</v>
      </c>
      <c r="D72" s="518">
        <f t="shared" ref="D72:H72" si="9">SUM(D62:D71)</f>
        <v>464254074.72169995</v>
      </c>
      <c r="E72" s="518">
        <f t="shared" si="9"/>
        <v>16650132</v>
      </c>
      <c r="F72" s="518">
        <f t="shared" si="9"/>
        <v>1144496656.2821999</v>
      </c>
      <c r="G72" s="518">
        <f t="shared" si="9"/>
        <v>2264813191.5602999</v>
      </c>
      <c r="H72" s="518">
        <f t="shared" si="9"/>
        <v>1800559116.8385997</v>
      </c>
    </row>
    <row r="75" spans="1:8" x14ac:dyDescent="0.55000000000000004">
      <c r="A75" t="s">
        <v>650</v>
      </c>
    </row>
    <row r="76" spans="1:8" x14ac:dyDescent="0.55000000000000004">
      <c r="A76" t="s">
        <v>651</v>
      </c>
    </row>
  </sheetData>
  <mergeCells count="12">
    <mergeCell ref="A61:H61"/>
    <mergeCell ref="A4:H4"/>
    <mergeCell ref="A6:H6"/>
    <mergeCell ref="A18:H18"/>
    <mergeCell ref="A25:H25"/>
    <mergeCell ref="A27:H27"/>
    <mergeCell ref="A32:H32"/>
    <mergeCell ref="A38:H38"/>
    <mergeCell ref="A49:H49"/>
    <mergeCell ref="A54:H54"/>
    <mergeCell ref="C55:H55"/>
    <mergeCell ref="A56:H5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498F-01F3-4E49-ABC6-654B84B646C1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0" t="s">
        <v>133</v>
      </c>
      <c r="D5" s="540"/>
      <c r="E5" s="540"/>
      <c r="F5" s="50"/>
    </row>
    <row r="6" spans="1:8" ht="18" customHeight="1" x14ac:dyDescent="0.55000000000000004">
      <c r="B6" s="12" t="s">
        <v>267</v>
      </c>
      <c r="C6" s="545" t="s">
        <v>185</v>
      </c>
      <c r="D6" s="545"/>
      <c r="E6" s="545"/>
      <c r="F6" s="53"/>
    </row>
    <row r="7" spans="1:8" ht="18" customHeight="1" x14ac:dyDescent="0.55000000000000004">
      <c r="B7" s="12" t="s">
        <v>268</v>
      </c>
      <c r="C7" s="546">
        <v>3448</v>
      </c>
      <c r="D7" s="546"/>
      <c r="E7" s="546"/>
      <c r="F7" s="54"/>
    </row>
    <row r="8" spans="1:8" ht="18" customHeight="1" x14ac:dyDescent="0.55000000000000004">
      <c r="C8" s="137"/>
      <c r="D8" s="137"/>
      <c r="E8" s="137"/>
      <c r="F8" s="27"/>
    </row>
    <row r="9" spans="1:8" ht="18" customHeight="1" x14ac:dyDescent="0.55000000000000004">
      <c r="B9" s="12" t="s">
        <v>269</v>
      </c>
      <c r="C9" s="540" t="s">
        <v>270</v>
      </c>
      <c r="D9" s="540"/>
      <c r="E9" s="540"/>
      <c r="F9" s="50"/>
    </row>
    <row r="10" spans="1:8" ht="18" customHeight="1" x14ac:dyDescent="0.55000000000000004">
      <c r="B10" s="12" t="s">
        <v>271</v>
      </c>
      <c r="C10" s="547" t="s">
        <v>272</v>
      </c>
      <c r="D10" s="547"/>
      <c r="E10" s="547"/>
      <c r="F10" s="58"/>
    </row>
    <row r="11" spans="1:8" ht="18" customHeight="1" x14ac:dyDescent="0.55000000000000004">
      <c r="B11" s="12" t="s">
        <v>273</v>
      </c>
      <c r="C11" s="540" t="s">
        <v>274</v>
      </c>
      <c r="D11" s="540"/>
      <c r="E11" s="540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6546579.9680049382</v>
      </c>
      <c r="E18" s="61"/>
      <c r="F18" s="61"/>
      <c r="G18" s="61">
        <v>5292534.717874282</v>
      </c>
      <c r="H18" s="62">
        <f>(D18+E18)-G18</f>
        <v>1254045.2501306562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332171.14</v>
      </c>
      <c r="E21" s="20">
        <v>49825.671000000002</v>
      </c>
      <c r="F21" s="20"/>
      <c r="G21" s="17">
        <v>21426</v>
      </c>
      <c r="H21" s="18">
        <f>(D21+E21)-F21-G21</f>
        <v>360570.81099999999</v>
      </c>
    </row>
    <row r="22" spans="1:8" ht="18" customHeight="1" x14ac:dyDescent="0.55000000000000004">
      <c r="A22" s="12" t="s">
        <v>9</v>
      </c>
      <c r="B22" s="9" t="s">
        <v>10</v>
      </c>
      <c r="D22" s="17">
        <v>6106</v>
      </c>
      <c r="E22" s="20">
        <v>915.9</v>
      </c>
      <c r="F22" s="20"/>
      <c r="G22" s="17">
        <v>0</v>
      </c>
      <c r="H22" s="18">
        <f t="shared" ref="H22:H34" si="0">(D22+E22)-F22-G22</f>
        <v>7021.9</v>
      </c>
    </row>
    <row r="23" spans="1:8" ht="18" customHeight="1" x14ac:dyDescent="0.55000000000000004">
      <c r="A23" s="12" t="s">
        <v>11</v>
      </c>
      <c r="B23" s="9" t="s">
        <v>12</v>
      </c>
      <c r="D23" s="17">
        <v>0</v>
      </c>
      <c r="E23" s="20">
        <v>0</v>
      </c>
      <c r="F23" s="20"/>
      <c r="G23" s="17">
        <v>0</v>
      </c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0</v>
      </c>
      <c r="E24" s="20">
        <v>0</v>
      </c>
      <c r="F24" s="20"/>
      <c r="G24" s="17">
        <v>0</v>
      </c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>
        <v>505</v>
      </c>
      <c r="E25" s="20">
        <v>75.75</v>
      </c>
      <c r="F25" s="20"/>
      <c r="G25" s="17">
        <v>0</v>
      </c>
      <c r="H25" s="18">
        <f t="shared" si="0"/>
        <v>580.75</v>
      </c>
    </row>
    <row r="26" spans="1:8" ht="18" customHeight="1" x14ac:dyDescent="0.55000000000000004">
      <c r="A26" s="12" t="s">
        <v>17</v>
      </c>
      <c r="B26" s="9" t="s">
        <v>18</v>
      </c>
      <c r="D26" s="17">
        <v>0</v>
      </c>
      <c r="E26" s="20">
        <v>0</v>
      </c>
      <c r="F26" s="20"/>
      <c r="G26" s="17">
        <v>0</v>
      </c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>
        <v>0</v>
      </c>
      <c r="E27" s="20">
        <v>0</v>
      </c>
      <c r="F27" s="20"/>
      <c r="G27" s="17">
        <v>0</v>
      </c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>
        <v>0</v>
      </c>
      <c r="E28" s="20">
        <v>0</v>
      </c>
      <c r="F28" s="20"/>
      <c r="G28" s="17">
        <v>0</v>
      </c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1522827.04</v>
      </c>
      <c r="E29" s="20">
        <v>228424.05600000001</v>
      </c>
      <c r="F29" s="20"/>
      <c r="G29" s="17">
        <v>59166.17</v>
      </c>
      <c r="H29" s="18">
        <f t="shared" si="0"/>
        <v>1692084.9260000002</v>
      </c>
    </row>
    <row r="30" spans="1:8" ht="18" customHeight="1" x14ac:dyDescent="0.55000000000000004">
      <c r="A30" s="12" t="s">
        <v>25</v>
      </c>
      <c r="B30" s="21"/>
      <c r="D30" s="17">
        <v>0</v>
      </c>
      <c r="E30" s="20">
        <v>0</v>
      </c>
      <c r="F30" s="20"/>
      <c r="G30" s="17">
        <v>0</v>
      </c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>
        <v>0</v>
      </c>
      <c r="E31" s="20">
        <v>0</v>
      </c>
      <c r="F31" s="20"/>
      <c r="G31" s="17">
        <v>0</v>
      </c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>
        <v>0</v>
      </c>
      <c r="E32" s="20">
        <v>0</v>
      </c>
      <c r="F32" s="20"/>
      <c r="G32" s="17">
        <v>0</v>
      </c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>
        <v>0</v>
      </c>
      <c r="E33" s="20">
        <v>0</v>
      </c>
      <c r="F33" s="20"/>
      <c r="G33" s="17">
        <v>0</v>
      </c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>
        <v>0</v>
      </c>
      <c r="E34" s="20">
        <v>0</v>
      </c>
      <c r="F34" s="20"/>
      <c r="G34" s="17">
        <v>0</v>
      </c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1861609.1800000002</v>
      </c>
      <c r="E36" s="18">
        <f t="shared" si="1"/>
        <v>279241.37700000004</v>
      </c>
      <c r="F36" s="18">
        <f>SUM(F21:F34)</f>
        <v>0</v>
      </c>
      <c r="G36" s="18">
        <f t="shared" si="1"/>
        <v>80592.17</v>
      </c>
      <c r="H36" s="18">
        <f t="shared" si="1"/>
        <v>2060258.3870000001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0</v>
      </c>
      <c r="E40" s="63">
        <v>0</v>
      </c>
      <c r="F40" s="63">
        <v>0</v>
      </c>
      <c r="G40" s="17">
        <v>0</v>
      </c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>
        <v>49721</v>
      </c>
      <c r="E41" s="63">
        <v>0</v>
      </c>
      <c r="F41" s="63">
        <v>0</v>
      </c>
      <c r="G41" s="17">
        <v>0</v>
      </c>
      <c r="H41" s="18">
        <f t="shared" ref="H41:H47" si="2">(D41+E41)-F41-G41</f>
        <v>49721</v>
      </c>
    </row>
    <row r="42" spans="1:8" ht="18" customHeight="1" x14ac:dyDescent="0.55000000000000004">
      <c r="A42" s="12" t="s">
        <v>34</v>
      </c>
      <c r="B42" s="9" t="s">
        <v>35</v>
      </c>
      <c r="D42" s="17">
        <v>827918</v>
      </c>
      <c r="E42" s="63">
        <v>0</v>
      </c>
      <c r="F42" s="63">
        <v>0</v>
      </c>
      <c r="G42" s="17">
        <v>0</v>
      </c>
      <c r="H42" s="18">
        <f t="shared" si="2"/>
        <v>827918</v>
      </c>
    </row>
    <row r="43" spans="1:8" ht="18" customHeight="1" x14ac:dyDescent="0.55000000000000004">
      <c r="A43" s="12" t="s">
        <v>36</v>
      </c>
      <c r="B43" s="9" t="s">
        <v>37</v>
      </c>
      <c r="D43" s="17">
        <v>0</v>
      </c>
      <c r="E43" s="63">
        <v>0</v>
      </c>
      <c r="F43" s="63">
        <v>0</v>
      </c>
      <c r="G43" s="17">
        <v>0</v>
      </c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>
        <v>0</v>
      </c>
      <c r="E44" s="63">
        <v>0</v>
      </c>
      <c r="F44" s="63">
        <v>0</v>
      </c>
      <c r="G44" s="17">
        <v>0</v>
      </c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>
        <v>0</v>
      </c>
      <c r="E45" s="63">
        <v>0</v>
      </c>
      <c r="F45" s="63">
        <v>0</v>
      </c>
      <c r="G45" s="17">
        <v>0</v>
      </c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>
        <v>0</v>
      </c>
      <c r="E46" s="63">
        <v>0</v>
      </c>
      <c r="F46" s="63">
        <v>0</v>
      </c>
      <c r="G46" s="17">
        <v>0</v>
      </c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>
        <v>0</v>
      </c>
      <c r="E47" s="63">
        <v>0</v>
      </c>
      <c r="F47" s="63">
        <v>0</v>
      </c>
      <c r="G47" s="17">
        <v>0</v>
      </c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877639</v>
      </c>
      <c r="E49" s="18">
        <f t="shared" si="3"/>
        <v>0</v>
      </c>
      <c r="F49" s="18">
        <f>SUM(F40:F47)</f>
        <v>0</v>
      </c>
      <c r="G49" s="18">
        <f t="shared" si="3"/>
        <v>0</v>
      </c>
      <c r="H49" s="18">
        <f t="shared" si="3"/>
        <v>877639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57">
        <v>18601819.399999999</v>
      </c>
      <c r="E53" s="158">
        <v>0</v>
      </c>
      <c r="F53" s="158">
        <v>0</v>
      </c>
      <c r="G53" s="157">
        <v>1740874.24</v>
      </c>
      <c r="H53" s="18">
        <f>(D53+E53)-F53-G53</f>
        <v>16860945.16</v>
      </c>
    </row>
    <row r="54" spans="1:8" ht="18" customHeight="1" x14ac:dyDescent="0.55000000000000004">
      <c r="A54" s="12" t="s">
        <v>44</v>
      </c>
      <c r="B54" s="31" t="s">
        <v>134</v>
      </c>
      <c r="D54" s="157">
        <v>76102.5</v>
      </c>
      <c r="E54" s="158">
        <v>0</v>
      </c>
      <c r="F54" s="158">
        <v>0</v>
      </c>
      <c r="G54" s="157">
        <v>1296</v>
      </c>
      <c r="H54" s="18">
        <f t="shared" ref="H54:H62" si="4">(D54+E54)-F54-G54</f>
        <v>74806.5</v>
      </c>
    </row>
    <row r="55" spans="1:8" ht="18" customHeight="1" x14ac:dyDescent="0.55000000000000004">
      <c r="A55" s="12" t="s">
        <v>45</v>
      </c>
      <c r="B55" s="159" t="s">
        <v>188</v>
      </c>
      <c r="D55" s="157">
        <v>4233045.8256426184</v>
      </c>
      <c r="E55" s="158">
        <v>0</v>
      </c>
      <c r="F55" s="158">
        <v>0</v>
      </c>
      <c r="G55" s="157">
        <v>0</v>
      </c>
      <c r="H55" s="18">
        <f t="shared" si="4"/>
        <v>4233045.8256426184</v>
      </c>
    </row>
    <row r="56" spans="1:8" ht="18" customHeight="1" x14ac:dyDescent="0.55000000000000004">
      <c r="A56" s="12" t="s">
        <v>46</v>
      </c>
      <c r="B56" s="159" t="s">
        <v>289</v>
      </c>
      <c r="D56" s="157">
        <v>48475.7</v>
      </c>
      <c r="E56" s="158">
        <v>0</v>
      </c>
      <c r="F56" s="158">
        <v>0</v>
      </c>
      <c r="G56" s="157">
        <v>0</v>
      </c>
      <c r="H56" s="18">
        <f t="shared" si="4"/>
        <v>48475.7</v>
      </c>
    </row>
    <row r="57" spans="1:8" ht="18" customHeight="1" x14ac:dyDescent="0.55000000000000004">
      <c r="A57" s="12" t="s">
        <v>47</v>
      </c>
      <c r="B57" s="159" t="s">
        <v>402</v>
      </c>
      <c r="D57" s="157">
        <v>3613804.36</v>
      </c>
      <c r="E57" s="158">
        <v>492058.89999999997</v>
      </c>
      <c r="F57" s="158">
        <v>0</v>
      </c>
      <c r="G57" s="157">
        <v>2438936.4299999997</v>
      </c>
      <c r="H57" s="18">
        <f t="shared" si="4"/>
        <v>1666926.83</v>
      </c>
    </row>
    <row r="58" spans="1:8" ht="18" customHeight="1" x14ac:dyDescent="0.55000000000000004">
      <c r="A58" s="12" t="s">
        <v>48</v>
      </c>
      <c r="B58" s="159" t="s">
        <v>403</v>
      </c>
      <c r="D58" s="157">
        <v>620354.16</v>
      </c>
      <c r="E58" s="158">
        <v>0</v>
      </c>
      <c r="F58" s="158">
        <v>0</v>
      </c>
      <c r="G58" s="157">
        <v>60352</v>
      </c>
      <c r="H58" s="18">
        <f>(D58+E58)-F58-G58</f>
        <v>560002.16</v>
      </c>
    </row>
    <row r="59" spans="1:8" ht="18" customHeight="1" x14ac:dyDescent="0.55000000000000004">
      <c r="A59" s="12" t="s">
        <v>49</v>
      </c>
      <c r="B59" s="159" t="s">
        <v>404</v>
      </c>
      <c r="C59" s="27"/>
      <c r="D59" s="157">
        <v>3288336.4099999997</v>
      </c>
      <c r="E59" s="158">
        <v>493250.46149999992</v>
      </c>
      <c r="F59" s="158">
        <v>0</v>
      </c>
      <c r="G59" s="157">
        <v>3484807.76</v>
      </c>
      <c r="H59" s="18">
        <f t="shared" si="4"/>
        <v>296779.11149999965</v>
      </c>
    </row>
    <row r="60" spans="1:8" ht="18" customHeight="1" x14ac:dyDescent="0.55000000000000004">
      <c r="A60" s="12" t="s">
        <v>50</v>
      </c>
      <c r="B60" s="159" t="s">
        <v>186</v>
      </c>
      <c r="C60" s="27"/>
      <c r="D60" s="157">
        <v>4706913.5</v>
      </c>
      <c r="E60" s="158">
        <v>536097.44999999995</v>
      </c>
      <c r="F60" s="158">
        <v>0</v>
      </c>
      <c r="G60" s="157">
        <v>4674715.8000000007</v>
      </c>
      <c r="H60" s="18">
        <f t="shared" si="4"/>
        <v>568295.14999999944</v>
      </c>
    </row>
    <row r="61" spans="1:8" ht="18" customHeight="1" x14ac:dyDescent="0.55000000000000004">
      <c r="A61" s="12" t="s">
        <v>51</v>
      </c>
      <c r="B61" s="159" t="s">
        <v>187</v>
      </c>
      <c r="C61" s="27"/>
      <c r="D61" s="160">
        <v>90579421.359999985</v>
      </c>
      <c r="E61" s="160">
        <v>10468017.039999999</v>
      </c>
      <c r="F61" s="158">
        <v>0</v>
      </c>
      <c r="G61" s="160">
        <v>75892959.85999997</v>
      </c>
      <c r="H61" s="18">
        <f t="shared" si="4"/>
        <v>25154478.540000007</v>
      </c>
    </row>
    <row r="62" spans="1:8" ht="18" customHeight="1" x14ac:dyDescent="0.55000000000000004">
      <c r="A62" s="12" t="s">
        <v>52</v>
      </c>
      <c r="B62" s="28"/>
      <c r="C62" s="27"/>
      <c r="D62" s="160">
        <v>0</v>
      </c>
      <c r="E62" s="160">
        <v>0</v>
      </c>
      <c r="F62" s="158">
        <v>0</v>
      </c>
      <c r="G62" s="160">
        <v>0</v>
      </c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125768273.2156426</v>
      </c>
      <c r="E64" s="18">
        <f t="shared" ref="E64:F64" si="5">SUM(E53:E62)</f>
        <v>11989423.851499999</v>
      </c>
      <c r="F64" s="18">
        <f t="shared" si="5"/>
        <v>0</v>
      </c>
      <c r="G64" s="18">
        <f>SUM(G53:G62)</f>
        <v>88293942.089999974</v>
      </c>
      <c r="H64" s="18">
        <f>SUM(H53:H62)</f>
        <v>49463754.977142625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17">
        <v>274862.88</v>
      </c>
      <c r="E68" s="20"/>
      <c r="F68" s="20"/>
      <c r="G68" s="17">
        <v>113012.43</v>
      </c>
      <c r="H68" s="149">
        <f>(D68+E68)-F68-G68</f>
        <v>161850.45000000001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17"/>
      <c r="E69" s="20"/>
      <c r="F69" s="20"/>
      <c r="G69" s="17"/>
      <c r="H69" s="149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49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49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49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274862.88</v>
      </c>
      <c r="E74" s="36">
        <f t="shared" si="7"/>
        <v>0</v>
      </c>
      <c r="F74" s="36">
        <f t="shared" si="7"/>
        <v>0</v>
      </c>
      <c r="G74" s="18">
        <f t="shared" si="7"/>
        <v>113012.43</v>
      </c>
      <c r="H74" s="18">
        <f t="shared" si="7"/>
        <v>161850.45000000001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95587.15</v>
      </c>
      <c r="E77" s="37"/>
      <c r="F77" s="23"/>
      <c r="G77" s="17"/>
      <c r="H77" s="18">
        <f>(D77-F77-G77)</f>
        <v>95587.15</v>
      </c>
    </row>
    <row r="78" spans="1:10" ht="18" customHeight="1" x14ac:dyDescent="0.55000000000000004">
      <c r="A78" s="12" t="s">
        <v>63</v>
      </c>
      <c r="B78" s="9" t="s">
        <v>64</v>
      </c>
      <c r="D78" s="17">
        <v>18127.689999999999</v>
      </c>
      <c r="E78" s="37"/>
      <c r="F78" s="23"/>
      <c r="G78" s="17"/>
      <c r="H78" s="18">
        <f t="shared" ref="H78:H80" si="8">(D78-F78-G78)</f>
        <v>18127.689999999999</v>
      </c>
    </row>
    <row r="79" spans="1:10" ht="18" customHeight="1" x14ac:dyDescent="0.55000000000000004">
      <c r="A79" s="12" t="s">
        <v>65</v>
      </c>
      <c r="B79" s="9" t="s">
        <v>66</v>
      </c>
      <c r="D79" s="17">
        <v>317375.61</v>
      </c>
      <c r="E79" s="37"/>
      <c r="F79" s="23"/>
      <c r="G79" s="17"/>
      <c r="H79" s="18">
        <f t="shared" si="8"/>
        <v>317375.61</v>
      </c>
    </row>
    <row r="80" spans="1:10" ht="18" customHeight="1" x14ac:dyDescent="0.55000000000000004">
      <c r="A80" s="12" t="s">
        <v>67</v>
      </c>
      <c r="B80" s="9" t="s">
        <v>68</v>
      </c>
      <c r="D80" s="17">
        <v>0</v>
      </c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431090.44999999995</v>
      </c>
      <c r="E82" s="39"/>
      <c r="F82" s="18">
        <f t="shared" si="9"/>
        <v>0</v>
      </c>
      <c r="G82" s="18">
        <f t="shared" si="9"/>
        <v>0</v>
      </c>
      <c r="H82" s="18">
        <f t="shared" si="9"/>
        <v>431090.44999999995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63">
        <v>184</v>
      </c>
      <c r="E88" s="20"/>
      <c r="F88" s="20"/>
      <c r="G88" s="17"/>
      <c r="H88" s="18">
        <f t="shared" si="10"/>
        <v>184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7025</v>
      </c>
      <c r="E91" s="20"/>
      <c r="F91" s="20"/>
      <c r="G91" s="17"/>
      <c r="H91" s="18">
        <f t="shared" si="10"/>
        <v>7025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7209</v>
      </c>
      <c r="E98" s="18">
        <f t="shared" si="11"/>
        <v>0</v>
      </c>
      <c r="F98" s="18">
        <f t="shared" si="11"/>
        <v>0</v>
      </c>
      <c r="G98" s="18">
        <f t="shared" si="11"/>
        <v>0</v>
      </c>
      <c r="H98" s="18">
        <f t="shared" si="11"/>
        <v>7209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24360</v>
      </c>
      <c r="E102" s="20"/>
      <c r="F102" s="20"/>
      <c r="G102" s="17"/>
      <c r="H102" s="18">
        <f>(D102+E102)-F102-G102</f>
        <v>24360</v>
      </c>
    </row>
    <row r="103" spans="1:8" ht="18" customHeight="1" x14ac:dyDescent="0.55000000000000004">
      <c r="A103" s="12" t="s">
        <v>91</v>
      </c>
      <c r="B103" s="9" t="s">
        <v>92</v>
      </c>
      <c r="D103" s="17">
        <v>1196</v>
      </c>
      <c r="E103" s="20"/>
      <c r="F103" s="20"/>
      <c r="G103" s="17"/>
      <c r="H103" s="18">
        <f t="shared" ref="H103:H106" si="12">(D103+E103)-F103-G103</f>
        <v>1196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25556</v>
      </c>
      <c r="E108" s="18">
        <f t="shared" si="13"/>
        <v>0</v>
      </c>
      <c r="F108" s="18">
        <f t="shared" si="13"/>
        <v>0</v>
      </c>
      <c r="G108" s="18">
        <f t="shared" si="13"/>
        <v>0</v>
      </c>
      <c r="H108" s="18">
        <f t="shared" si="13"/>
        <v>25556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12269867</v>
      </c>
      <c r="G111" s="17"/>
      <c r="H111" s="18">
        <f>F111-G111</f>
        <v>12269867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0.66169999999999995</v>
      </c>
      <c r="F114" s="41" t="s">
        <v>314</v>
      </c>
      <c r="G114" s="42">
        <v>0.15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499498250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36943991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536442241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517495595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v>18946646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40776430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59723076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1861609.1800000002</v>
      </c>
      <c r="E141" s="45">
        <f t="shared" si="16"/>
        <v>279241.37700000004</v>
      </c>
      <c r="F141" s="45">
        <f>F36</f>
        <v>0</v>
      </c>
      <c r="G141" s="45">
        <f t="shared" si="16"/>
        <v>80592.17</v>
      </c>
      <c r="H141" s="45">
        <f t="shared" si="16"/>
        <v>2060258.3870000001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877639</v>
      </c>
      <c r="E142" s="45">
        <f t="shared" si="17"/>
        <v>0</v>
      </c>
      <c r="F142" s="45">
        <f>F49</f>
        <v>0</v>
      </c>
      <c r="G142" s="45">
        <f t="shared" si="17"/>
        <v>0</v>
      </c>
      <c r="H142" s="45">
        <f t="shared" si="17"/>
        <v>877639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125768273.2156426</v>
      </c>
      <c r="E143" s="45">
        <f t="shared" si="18"/>
        <v>11989423.851499999</v>
      </c>
      <c r="F143" s="45">
        <f>F64</f>
        <v>0</v>
      </c>
      <c r="G143" s="45">
        <f t="shared" si="18"/>
        <v>88293942.089999974</v>
      </c>
      <c r="H143" s="45">
        <f t="shared" si="18"/>
        <v>49463754.977142625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274862.88</v>
      </c>
      <c r="E144" s="45">
        <f t="shared" si="19"/>
        <v>0</v>
      </c>
      <c r="F144" s="45">
        <f>F74</f>
        <v>0</v>
      </c>
      <c r="G144" s="45">
        <f t="shared" si="19"/>
        <v>113012.43</v>
      </c>
      <c r="H144" s="45">
        <f t="shared" si="19"/>
        <v>161850.45000000001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431090.44999999995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431090.44999999995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7209</v>
      </c>
      <c r="E146" s="45">
        <f t="shared" si="21"/>
        <v>0</v>
      </c>
      <c r="F146" s="45">
        <f>F98</f>
        <v>0</v>
      </c>
      <c r="G146" s="45">
        <f t="shared" si="21"/>
        <v>0</v>
      </c>
      <c r="H146" s="45">
        <f t="shared" si="21"/>
        <v>7209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25556</v>
      </c>
      <c r="E147" s="18">
        <f t="shared" si="22"/>
        <v>0</v>
      </c>
      <c r="F147" s="18">
        <f>F108</f>
        <v>0</v>
      </c>
      <c r="G147" s="18">
        <f t="shared" si="22"/>
        <v>0</v>
      </c>
      <c r="H147" s="18">
        <f t="shared" si="22"/>
        <v>25556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12269867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6546579.9680049382</v>
      </c>
      <c r="E150" s="18">
        <f>E18</f>
        <v>0</v>
      </c>
      <c r="F150" s="18">
        <f>F18</f>
        <v>0</v>
      </c>
      <c r="G150" s="18">
        <f>G18</f>
        <v>5292534.717874282</v>
      </c>
      <c r="H150" s="18">
        <f>H18</f>
        <v>1254045.2501306562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135792819.69364753</v>
      </c>
      <c r="E152" s="77">
        <f t="shared" si="24"/>
        <v>12268665.228499999</v>
      </c>
      <c r="F152" s="77">
        <f t="shared" si="24"/>
        <v>0</v>
      </c>
      <c r="G152" s="77">
        <f t="shared" si="24"/>
        <v>93780081.407874271</v>
      </c>
      <c r="H152" s="77">
        <f t="shared" si="24"/>
        <v>66551270.514273286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0.12860258359160195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1.1143309248551312</v>
      </c>
    </row>
  </sheetData>
  <mergeCells count="8">
    <mergeCell ref="C11:E11"/>
    <mergeCell ref="B13:D13"/>
    <mergeCell ref="C2:D2"/>
    <mergeCell ref="C5:E5"/>
    <mergeCell ref="C6:E6"/>
    <mergeCell ref="C7:E7"/>
    <mergeCell ref="C9:E9"/>
    <mergeCell ref="C10:E10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8811-8500-444F-A1F1-4E62DF870596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9" t="s">
        <v>405</v>
      </c>
      <c r="D5" s="59"/>
      <c r="E5" s="59"/>
      <c r="F5" s="50"/>
    </row>
    <row r="6" spans="1:8" ht="18" customHeight="1" x14ac:dyDescent="0.55000000000000004">
      <c r="B6" s="12" t="s">
        <v>267</v>
      </c>
      <c r="C6" s="52"/>
      <c r="D6" s="123">
        <v>210002</v>
      </c>
      <c r="E6" s="52"/>
      <c r="F6" s="53"/>
    </row>
    <row r="7" spans="1:8" ht="18" customHeight="1" x14ac:dyDescent="0.55000000000000004">
      <c r="B7" s="12" t="s">
        <v>268</v>
      </c>
      <c r="C7" s="51"/>
      <c r="D7" s="124">
        <v>8207</v>
      </c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/>
      <c r="D9" s="59" t="s">
        <v>406</v>
      </c>
      <c r="E9" s="59"/>
      <c r="F9" s="50"/>
    </row>
    <row r="10" spans="1:8" ht="18" customHeight="1" x14ac:dyDescent="0.55000000000000004">
      <c r="B10" s="12" t="s">
        <v>271</v>
      </c>
      <c r="C10" s="57"/>
      <c r="D10" s="57"/>
      <c r="E10" s="57"/>
      <c r="F10" s="58"/>
    </row>
    <row r="11" spans="1:8" ht="18" customHeight="1" x14ac:dyDescent="0.55000000000000004">
      <c r="B11" s="12" t="s">
        <v>273</v>
      </c>
      <c r="C11" s="59"/>
      <c r="D11" s="80" t="s">
        <v>407</v>
      </c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27711238.362371236</v>
      </c>
      <c r="E18" s="61"/>
      <c r="F18" s="61"/>
      <c r="G18" s="61">
        <v>22402948.077457719</v>
      </c>
      <c r="H18" s="62">
        <f>(D18+E18)-G18</f>
        <v>5308290.2849135175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22497</v>
      </c>
      <c r="E21" s="20">
        <v>12988</v>
      </c>
      <c r="F21" s="20"/>
      <c r="G21" s="17"/>
      <c r="H21" s="18">
        <f>(D21+E21)-F21-G21</f>
        <v>35485</v>
      </c>
    </row>
    <row r="22" spans="1:8" ht="18" customHeight="1" x14ac:dyDescent="0.55000000000000004">
      <c r="A22" s="12" t="s">
        <v>9</v>
      </c>
      <c r="B22" s="9" t="s">
        <v>10</v>
      </c>
      <c r="D22" s="17">
        <v>15918</v>
      </c>
      <c r="E22" s="20">
        <v>9190</v>
      </c>
      <c r="F22" s="20"/>
      <c r="G22" s="17"/>
      <c r="H22" s="18">
        <f t="shared" ref="H22:H34" si="0">(D22+E22)-F22-G22</f>
        <v>25108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40644</v>
      </c>
      <c r="E24" s="20">
        <v>23464</v>
      </c>
      <c r="F24" s="20"/>
      <c r="G24" s="17"/>
      <c r="H24" s="18">
        <f t="shared" si="0"/>
        <v>64108</v>
      </c>
    </row>
    <row r="25" spans="1:8" ht="18" customHeight="1" x14ac:dyDescent="0.55000000000000004">
      <c r="A25" s="12" t="s">
        <v>15</v>
      </c>
      <c r="B25" s="9" t="s">
        <v>16</v>
      </c>
      <c r="D25" s="17">
        <v>55182</v>
      </c>
      <c r="E25" s="20">
        <v>31858</v>
      </c>
      <c r="F25" s="20"/>
      <c r="G25" s="17"/>
      <c r="H25" s="18">
        <f t="shared" si="0"/>
        <v>87040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/>
      <c r="E29" s="20"/>
      <c r="F29" s="20"/>
      <c r="G29" s="17"/>
      <c r="H29" s="18">
        <f t="shared" si="0"/>
        <v>0</v>
      </c>
    </row>
    <row r="30" spans="1:8" ht="18" customHeight="1" x14ac:dyDescent="0.55000000000000004">
      <c r="A30" s="12" t="s">
        <v>25</v>
      </c>
      <c r="B30" s="21" t="s">
        <v>408</v>
      </c>
      <c r="D30" s="17">
        <v>14804</v>
      </c>
      <c r="E30" s="20">
        <v>8546</v>
      </c>
      <c r="F30" s="20"/>
      <c r="G30" s="17"/>
      <c r="H30" s="18">
        <f t="shared" si="0"/>
        <v>23350</v>
      </c>
    </row>
    <row r="31" spans="1:8" ht="18" customHeight="1" x14ac:dyDescent="0.55000000000000004">
      <c r="A31" s="12" t="s">
        <v>26</v>
      </c>
      <c r="B31" s="21" t="s">
        <v>409</v>
      </c>
      <c r="D31" s="17">
        <v>348746</v>
      </c>
      <c r="E31" s="20">
        <v>201337</v>
      </c>
      <c r="F31" s="20"/>
      <c r="G31" s="17"/>
      <c r="H31" s="18">
        <f t="shared" si="0"/>
        <v>550083</v>
      </c>
    </row>
    <row r="32" spans="1:8" ht="18" customHeight="1" x14ac:dyDescent="0.55000000000000004">
      <c r="A32" s="12" t="s">
        <v>27</v>
      </c>
      <c r="B32" s="21" t="s">
        <v>410</v>
      </c>
      <c r="D32" s="17">
        <v>40644</v>
      </c>
      <c r="E32" s="20">
        <v>23464</v>
      </c>
      <c r="F32" s="20"/>
      <c r="G32" s="17"/>
      <c r="H32" s="18">
        <f t="shared" si="0"/>
        <v>64108</v>
      </c>
    </row>
    <row r="33" spans="1:8" ht="18" customHeight="1" x14ac:dyDescent="0.55000000000000004">
      <c r="A33" s="12" t="s">
        <v>328</v>
      </c>
      <c r="B33" s="21" t="s">
        <v>411</v>
      </c>
      <c r="D33" s="17">
        <v>347312</v>
      </c>
      <c r="E33" s="20">
        <v>200509</v>
      </c>
      <c r="F33" s="20"/>
      <c r="G33" s="17"/>
      <c r="H33" s="18">
        <f t="shared" si="0"/>
        <v>547821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885747</v>
      </c>
      <c r="E36" s="18">
        <f t="shared" si="1"/>
        <v>511356</v>
      </c>
      <c r="F36" s="18">
        <f>SUM(F21:F34)</f>
        <v>0</v>
      </c>
      <c r="G36" s="18">
        <f t="shared" si="1"/>
        <v>0</v>
      </c>
      <c r="H36" s="18">
        <f t="shared" si="1"/>
        <v>1397103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138240142</v>
      </c>
      <c r="E40" s="20">
        <v>79808456</v>
      </c>
      <c r="F40" s="20"/>
      <c r="G40" s="17"/>
      <c r="H40" s="18">
        <f>(D40+E40)-F40-G40</f>
        <v>218048598</v>
      </c>
    </row>
    <row r="41" spans="1:8" ht="18" customHeight="1" x14ac:dyDescent="0.55000000000000004">
      <c r="A41" s="12" t="s">
        <v>32</v>
      </c>
      <c r="B41" s="9" t="s">
        <v>33</v>
      </c>
      <c r="D41" s="17">
        <v>6689274</v>
      </c>
      <c r="E41" s="20">
        <v>3861835</v>
      </c>
      <c r="F41" s="20"/>
      <c r="G41" s="17"/>
      <c r="H41" s="18">
        <f t="shared" ref="H41:H47" si="2">(D41+E41)-F41-G41</f>
        <v>10551109</v>
      </c>
    </row>
    <row r="42" spans="1:8" ht="18" customHeight="1" x14ac:dyDescent="0.55000000000000004">
      <c r="A42" s="12" t="s">
        <v>34</v>
      </c>
      <c r="B42" s="9" t="s">
        <v>35</v>
      </c>
      <c r="D42" s="17"/>
      <c r="E42" s="20"/>
      <c r="F42" s="20"/>
      <c r="G42" s="17"/>
      <c r="H42" s="18">
        <f t="shared" si="2"/>
        <v>0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144929416</v>
      </c>
      <c r="E49" s="18">
        <f t="shared" si="3"/>
        <v>83670291</v>
      </c>
      <c r="F49" s="18">
        <f>SUM(F40:F47)</f>
        <v>0</v>
      </c>
      <c r="G49" s="18">
        <f t="shared" si="3"/>
        <v>0</v>
      </c>
      <c r="H49" s="18">
        <f t="shared" si="3"/>
        <v>228599707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6">
        <v>16156014</v>
      </c>
      <c r="E53" s="26">
        <v>9327150</v>
      </c>
      <c r="F53" s="26"/>
      <c r="G53" s="26">
        <v>11155391</v>
      </c>
      <c r="H53" s="18">
        <f>(D53+E53)-F53-G53</f>
        <v>14327773</v>
      </c>
    </row>
    <row r="54" spans="1:8" ht="18" customHeight="1" x14ac:dyDescent="0.55000000000000004">
      <c r="A54" s="12" t="s">
        <v>44</v>
      </c>
      <c r="B54" s="31"/>
      <c r="D54" s="17"/>
      <c r="E54" s="20"/>
      <c r="F54" s="20"/>
      <c r="G54" s="17"/>
      <c r="H54" s="18">
        <f t="shared" ref="H54:H62" si="4">(D54+E54)-F54-G54</f>
        <v>0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6" t="s">
        <v>53</v>
      </c>
      <c r="B64" s="11" t="s">
        <v>290</v>
      </c>
      <c r="C64" s="11" t="s">
        <v>282</v>
      </c>
      <c r="D64" s="18">
        <f>SUM(D53:D62)</f>
        <v>16156014</v>
      </c>
      <c r="E64" s="18">
        <f t="shared" ref="E64:G64" si="5">SUM(E53:E62)</f>
        <v>9327150</v>
      </c>
      <c r="F64" s="18">
        <f t="shared" si="5"/>
        <v>0</v>
      </c>
      <c r="G64" s="18">
        <f t="shared" si="5"/>
        <v>11155391</v>
      </c>
      <c r="H64" s="18">
        <f>SUM(H53:H62)</f>
        <v>14327773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>
        <v>2292708</v>
      </c>
      <c r="E68" s="20"/>
      <c r="F68" s="20"/>
      <c r="G68" s="70"/>
      <c r="H68" s="18">
        <f>(D68+E68)-F68-G68</f>
        <v>2292708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2292708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2292708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64350</v>
      </c>
      <c r="E77" s="37"/>
      <c r="F77" s="23"/>
      <c r="G77" s="17"/>
      <c r="H77" s="18">
        <f>(D77-F77-G77)</f>
        <v>64350</v>
      </c>
    </row>
    <row r="78" spans="1:10" ht="18" customHeight="1" x14ac:dyDescent="0.55000000000000004">
      <c r="A78" s="12" t="s">
        <v>63</v>
      </c>
      <c r="B78" s="9" t="s">
        <v>64</v>
      </c>
      <c r="D78" s="17">
        <v>15398</v>
      </c>
      <c r="E78" s="37"/>
      <c r="F78" s="23"/>
      <c r="G78" s="17"/>
      <c r="H78" s="18">
        <f t="shared" ref="H78:H80" si="8">(D78-F78-G78)</f>
        <v>15398</v>
      </c>
    </row>
    <row r="79" spans="1:10" ht="18" customHeight="1" x14ac:dyDescent="0.55000000000000004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6" t="s">
        <v>69</v>
      </c>
      <c r="B82" s="11" t="s">
        <v>297</v>
      </c>
      <c r="C82" s="11" t="s">
        <v>282</v>
      </c>
      <c r="D82" s="18">
        <f t="shared" ref="D82:H82" si="9">SUM(D77:D80)</f>
        <v>79748</v>
      </c>
      <c r="E82" s="39"/>
      <c r="F82" s="18">
        <f t="shared" si="9"/>
        <v>0</v>
      </c>
      <c r="G82" s="18">
        <f t="shared" si="9"/>
        <v>0</v>
      </c>
      <c r="H82" s="18">
        <f t="shared" si="9"/>
        <v>79748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/>
      <c r="E88" s="20"/>
      <c r="F88" s="20"/>
      <c r="G88" s="17"/>
      <c r="H88" s="18">
        <f t="shared" si="10"/>
        <v>0</v>
      </c>
    </row>
    <row r="89" spans="1:8" ht="18" customHeight="1" x14ac:dyDescent="0.55000000000000004">
      <c r="A89" s="12" t="s">
        <v>76</v>
      </c>
      <c r="B89" s="9" t="s">
        <v>77</v>
      </c>
      <c r="D89" s="17">
        <v>118880</v>
      </c>
      <c r="E89" s="20">
        <v>68632</v>
      </c>
      <c r="F89" s="20"/>
      <c r="G89" s="17"/>
      <c r="H89" s="18">
        <f t="shared" si="10"/>
        <v>187512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149391</v>
      </c>
      <c r="E91" s="20">
        <v>86246</v>
      </c>
      <c r="F91" s="20"/>
      <c r="G91" s="17"/>
      <c r="H91" s="18">
        <f t="shared" si="10"/>
        <v>235637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>
        <v>813750</v>
      </c>
      <c r="E93" s="20">
        <v>469792</v>
      </c>
      <c r="F93" s="20"/>
      <c r="G93" s="17"/>
      <c r="H93" s="18">
        <f t="shared" si="10"/>
        <v>1283542</v>
      </c>
    </row>
    <row r="94" spans="1:8" ht="18" customHeight="1" x14ac:dyDescent="0.55000000000000004">
      <c r="A94" s="12" t="s">
        <v>86</v>
      </c>
      <c r="B94" s="31" t="s">
        <v>412</v>
      </c>
      <c r="D94" s="17">
        <v>13986</v>
      </c>
      <c r="E94" s="20">
        <v>8074</v>
      </c>
      <c r="F94" s="20"/>
      <c r="G94" s="17"/>
      <c r="H94" s="18">
        <f t="shared" si="10"/>
        <v>22060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1096007</v>
      </c>
      <c r="E98" s="18">
        <f t="shared" si="11"/>
        <v>632744</v>
      </c>
      <c r="F98" s="18">
        <f t="shared" si="11"/>
        <v>0</v>
      </c>
      <c r="G98" s="18">
        <f t="shared" si="11"/>
        <v>0</v>
      </c>
      <c r="H98" s="18">
        <f t="shared" si="11"/>
        <v>1728751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13986</v>
      </c>
      <c r="E102" s="20">
        <v>8074</v>
      </c>
      <c r="F102" s="20"/>
      <c r="G102" s="17"/>
      <c r="H102" s="18">
        <f>(D102+E102)-F102-G102</f>
        <v>22060</v>
      </c>
    </row>
    <row r="103" spans="1:8" ht="18" customHeight="1" x14ac:dyDescent="0.55000000000000004">
      <c r="A103" s="12" t="s">
        <v>91</v>
      </c>
      <c r="B103" s="9" t="s">
        <v>92</v>
      </c>
      <c r="D103" s="17">
        <v>13986</v>
      </c>
      <c r="E103" s="20">
        <v>8074</v>
      </c>
      <c r="F103" s="20"/>
      <c r="G103" s="17"/>
      <c r="H103" s="18">
        <f t="shared" ref="H103:H106" si="12">(D103+E103)-F103-G103</f>
        <v>22060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27972</v>
      </c>
      <c r="E108" s="18">
        <f t="shared" si="13"/>
        <v>16148</v>
      </c>
      <c r="F108" s="18">
        <f t="shared" si="13"/>
        <v>0</v>
      </c>
      <c r="G108" s="18">
        <f t="shared" si="13"/>
        <v>0</v>
      </c>
      <c r="H108" s="18">
        <f t="shared" si="13"/>
        <v>44120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29197000</v>
      </c>
      <c r="G111" s="17"/>
      <c r="H111" s="18">
        <f>F111-G111</f>
        <v>29197000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0.57699999999999996</v>
      </c>
      <c r="F114" s="41"/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1850996000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248620000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2099616000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2022919000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v>76697000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32593000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109290000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885747</v>
      </c>
      <c r="E141" s="45">
        <f t="shared" si="16"/>
        <v>511356</v>
      </c>
      <c r="F141" s="45">
        <f>F36</f>
        <v>0</v>
      </c>
      <c r="G141" s="45">
        <f t="shared" si="16"/>
        <v>0</v>
      </c>
      <c r="H141" s="45">
        <f t="shared" si="16"/>
        <v>1397103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144929416</v>
      </c>
      <c r="E142" s="45">
        <f t="shared" si="17"/>
        <v>83670291</v>
      </c>
      <c r="F142" s="45">
        <f>F49</f>
        <v>0</v>
      </c>
      <c r="G142" s="45">
        <f t="shared" si="17"/>
        <v>0</v>
      </c>
      <c r="H142" s="45">
        <f t="shared" si="17"/>
        <v>228599707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16156014</v>
      </c>
      <c r="E143" s="45">
        <f t="shared" si="18"/>
        <v>9327150</v>
      </c>
      <c r="F143" s="45">
        <f>F64</f>
        <v>0</v>
      </c>
      <c r="G143" s="45">
        <f t="shared" si="18"/>
        <v>11155391</v>
      </c>
      <c r="H143" s="45">
        <f t="shared" si="18"/>
        <v>14327773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2292708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2292708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79748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79748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1096007</v>
      </c>
      <c r="E146" s="45">
        <f t="shared" si="21"/>
        <v>632744</v>
      </c>
      <c r="F146" s="45">
        <f>F98</f>
        <v>0</v>
      </c>
      <c r="G146" s="45">
        <f t="shared" si="21"/>
        <v>0</v>
      </c>
      <c r="H146" s="45">
        <f t="shared" si="21"/>
        <v>1728751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27972</v>
      </c>
      <c r="E147" s="18">
        <f t="shared" si="22"/>
        <v>16148</v>
      </c>
      <c r="F147" s="18">
        <f>F108</f>
        <v>0</v>
      </c>
      <c r="G147" s="18">
        <f t="shared" si="22"/>
        <v>0</v>
      </c>
      <c r="H147" s="18">
        <f t="shared" si="22"/>
        <v>44120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29197000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27711238.362371236</v>
      </c>
      <c r="E150" s="18">
        <f>E18</f>
        <v>0</v>
      </c>
      <c r="F150" s="18">
        <f>F18</f>
        <v>0</v>
      </c>
      <c r="G150" s="18">
        <f>G18</f>
        <v>22402948.077457719</v>
      </c>
      <c r="H150" s="18">
        <f>H18</f>
        <v>5308290.2849135175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193178850.36237124</v>
      </c>
      <c r="E152" s="77">
        <f t="shared" si="24"/>
        <v>94157689</v>
      </c>
      <c r="F152" s="77">
        <f t="shared" si="24"/>
        <v>0</v>
      </c>
      <c r="G152" s="77">
        <f t="shared" si="24"/>
        <v>33558339.077457719</v>
      </c>
      <c r="H152" s="77">
        <f t="shared" si="24"/>
        <v>282975200.28491354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0.13988459265295028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2.5892140203578875</v>
      </c>
    </row>
  </sheetData>
  <mergeCells count="2">
    <mergeCell ref="C2:D2"/>
    <mergeCell ref="B13:D13"/>
  </mergeCells>
  <hyperlinks>
    <hyperlink ref="D11" r:id="rId1" xr:uid="{400B5996-1E65-44BA-971A-E8E67686DB1F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7A88-2975-4643-AFF6-741E83CF4092}">
  <dimension ref="A1:J155"/>
  <sheetViews>
    <sheetView topLeftCell="A123" workbookViewId="0">
      <selection activeCell="D53" sqref="D53"/>
    </sheetView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29.578125" style="8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24.578125" customWidth="1"/>
    <col min="10" max="16384" width="9" style="9"/>
  </cols>
  <sheetData>
    <row r="1" spans="1:8" ht="18" customHeight="1" x14ac:dyDescent="0.55000000000000004"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88" t="s">
        <v>135</v>
      </c>
      <c r="D5" s="59"/>
      <c r="E5" s="59"/>
      <c r="F5" s="50"/>
    </row>
    <row r="6" spans="1:8" ht="18" customHeight="1" x14ac:dyDescent="0.55000000000000004">
      <c r="B6" s="12" t="s">
        <v>267</v>
      </c>
      <c r="C6" s="78">
        <v>21003</v>
      </c>
      <c r="D6" s="52"/>
      <c r="E6" s="52"/>
      <c r="F6" s="53"/>
    </row>
    <row r="7" spans="1:8" ht="18" customHeight="1" x14ac:dyDescent="0.55000000000000004">
      <c r="B7" s="12" t="s">
        <v>268</v>
      </c>
      <c r="C7" s="79">
        <v>2500</v>
      </c>
      <c r="D7" s="51"/>
      <c r="E7" s="51"/>
      <c r="F7" s="54"/>
    </row>
    <row r="8" spans="1:8" ht="18" customHeight="1" x14ac:dyDescent="0.55000000000000004">
      <c r="C8" s="92"/>
      <c r="D8" s="55"/>
      <c r="E8" s="55"/>
      <c r="F8" s="27"/>
    </row>
    <row r="9" spans="1:8" ht="18" customHeight="1" x14ac:dyDescent="0.55000000000000004">
      <c r="B9" s="12" t="s">
        <v>269</v>
      </c>
      <c r="C9" s="88" t="s">
        <v>413</v>
      </c>
      <c r="D9" s="59"/>
      <c r="E9" s="59"/>
      <c r="F9" s="50"/>
    </row>
    <row r="10" spans="1:8" ht="18" customHeight="1" x14ac:dyDescent="0.55000000000000004">
      <c r="B10" s="12" t="s">
        <v>271</v>
      </c>
      <c r="C10" s="89" t="s">
        <v>329</v>
      </c>
      <c r="D10" s="57"/>
      <c r="E10" s="57"/>
      <c r="F10" s="58"/>
    </row>
    <row r="11" spans="1:8" ht="18" customHeight="1" x14ac:dyDescent="0.55000000000000004">
      <c r="B11" s="12" t="s">
        <v>273</v>
      </c>
      <c r="C11" s="98" t="s">
        <v>414</v>
      </c>
      <c r="D11" s="59"/>
      <c r="E11" s="59"/>
      <c r="F11" s="50"/>
    </row>
    <row r="12" spans="1:8" ht="18" customHeight="1" x14ac:dyDescent="0.55000000000000004">
      <c r="B12" s="12"/>
      <c r="C12" s="16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5288409.6135232281</v>
      </c>
      <c r="E18" s="61"/>
      <c r="F18" s="61"/>
      <c r="G18" s="61">
        <v>4275376.0923570357</v>
      </c>
      <c r="H18" s="62">
        <f>(D18+E18)-G18</f>
        <v>1013033.5211661924</v>
      </c>
    </row>
    <row r="19" spans="1:8" ht="45" customHeight="1" x14ac:dyDescent="0.55000000000000004">
      <c r="A19" s="60" t="s">
        <v>278</v>
      </c>
      <c r="B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243261.85</v>
      </c>
      <c r="E21" s="20">
        <f>D21*G114</f>
        <v>31380.77865</v>
      </c>
      <c r="F21" s="20"/>
      <c r="G21" s="17"/>
      <c r="H21" s="18">
        <f>(D21+E21)-F21-G21</f>
        <v>274642.62865000003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>
        <f>144605+17638.61</f>
        <v>162243.60999999999</v>
      </c>
      <c r="E28" s="20">
        <f>D28*G114</f>
        <v>20929.42569</v>
      </c>
      <c r="F28" s="20"/>
      <c r="G28" s="17"/>
      <c r="H28" s="18">
        <f t="shared" si="0"/>
        <v>183173.03568999999</v>
      </c>
    </row>
    <row r="29" spans="1:8" ht="18" customHeight="1" x14ac:dyDescent="0.55000000000000004">
      <c r="A29" s="12" t="s">
        <v>23</v>
      </c>
      <c r="B29" s="9" t="s">
        <v>24</v>
      </c>
      <c r="D29" s="17">
        <f>464300+34065.61</f>
        <v>498365.61</v>
      </c>
      <c r="E29" s="20">
        <f>D29*E114</f>
        <v>452017.60827000003</v>
      </c>
      <c r="F29" s="20"/>
      <c r="G29" s="17"/>
      <c r="H29" s="18">
        <f t="shared" si="0"/>
        <v>950383.21827000007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6" t="s">
        <v>282</v>
      </c>
      <c r="D36" s="18">
        <f>SUM(D21:D34)</f>
        <v>903871.07</v>
      </c>
      <c r="E36" s="18">
        <f>SUM(E21:E34)</f>
        <v>504327.81261000002</v>
      </c>
      <c r="F36" s="18">
        <f>SUM(F21:F34)</f>
        <v>0</v>
      </c>
      <c r="G36" s="18">
        <f>SUM(G21:G34)</f>
        <v>0</v>
      </c>
      <c r="H36" s="18">
        <f>SUM(H21:H34)</f>
        <v>1408198.8826100002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4685321.33</v>
      </c>
      <c r="E40" s="20"/>
      <c r="F40" s="20"/>
      <c r="G40" s="17">
        <v>1765658.1</v>
      </c>
      <c r="H40" s="18">
        <f>(D40+E40)-F40-G40</f>
        <v>2919663.23</v>
      </c>
    </row>
    <row r="41" spans="1:8" ht="18" customHeight="1" x14ac:dyDescent="0.55000000000000004">
      <c r="A41" s="12" t="s">
        <v>32</v>
      </c>
      <c r="B41" s="9" t="s">
        <v>33</v>
      </c>
      <c r="D41" s="17">
        <v>540000</v>
      </c>
      <c r="E41" s="20"/>
      <c r="F41" s="20"/>
      <c r="G41" s="17"/>
      <c r="H41" s="18">
        <f t="shared" ref="H41:H47" si="1">(D41+E41)-F41-G41</f>
        <v>540000</v>
      </c>
    </row>
    <row r="42" spans="1:8" ht="18" customHeight="1" x14ac:dyDescent="0.55000000000000004">
      <c r="A42" s="12" t="s">
        <v>34</v>
      </c>
      <c r="B42" s="9" t="s">
        <v>35</v>
      </c>
      <c r="D42" s="17">
        <v>832240</v>
      </c>
      <c r="E42" s="20"/>
      <c r="F42" s="20"/>
      <c r="G42" s="17"/>
      <c r="H42" s="18">
        <f t="shared" si="1"/>
        <v>832240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1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1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1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1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1"/>
        <v>0</v>
      </c>
    </row>
    <row r="49" spans="1:8" ht="18" customHeight="1" x14ac:dyDescent="0.55000000000000004">
      <c r="A49" s="16" t="s">
        <v>41</v>
      </c>
      <c r="B49" s="11" t="s">
        <v>286</v>
      </c>
      <c r="C49" s="16" t="s">
        <v>282</v>
      </c>
      <c r="D49" s="18">
        <f>SUM(D40:D47)</f>
        <v>6057561.3300000001</v>
      </c>
      <c r="E49" s="18">
        <f>SUM(E40:E47)</f>
        <v>0</v>
      </c>
      <c r="F49" s="18">
        <f>SUM(F40:F47)</f>
        <v>0</v>
      </c>
      <c r="G49" s="18">
        <f>SUM(G40:G47)</f>
        <v>1765658.1</v>
      </c>
      <c r="H49" s="18">
        <f>SUM(H40:H47)</f>
        <v>4291903.2300000004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61">
        <v>40524900</v>
      </c>
      <c r="E53" s="26"/>
      <c r="F53" s="26"/>
      <c r="G53" s="161">
        <v>10616399.999999998</v>
      </c>
      <c r="H53" s="18">
        <f>(D53+E53)-F53-G53</f>
        <v>29908500</v>
      </c>
    </row>
    <row r="54" spans="1:8" ht="18" customHeight="1" x14ac:dyDescent="0.55000000000000004">
      <c r="A54" s="12" t="s">
        <v>44</v>
      </c>
      <c r="B54" s="31"/>
      <c r="D54" s="17"/>
      <c r="E54" s="20"/>
      <c r="F54" s="20"/>
      <c r="G54" s="17"/>
      <c r="H54" s="18">
        <f t="shared" ref="H54:H62" si="2">(D54+E54)-F54-G54</f>
        <v>0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2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2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2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2"/>
        <v>0</v>
      </c>
    </row>
    <row r="60" spans="1:8" ht="18" customHeight="1" x14ac:dyDescent="0.55000000000000004">
      <c r="A60" s="12" t="s">
        <v>50</v>
      </c>
      <c r="B60" s="28"/>
      <c r="C60" s="162"/>
      <c r="D60" s="26"/>
      <c r="E60" s="26"/>
      <c r="F60" s="26"/>
      <c r="G60" s="26"/>
      <c r="H60" s="18">
        <f t="shared" si="2"/>
        <v>0</v>
      </c>
    </row>
    <row r="61" spans="1:8" ht="18" customHeight="1" x14ac:dyDescent="0.55000000000000004">
      <c r="A61" s="12" t="s">
        <v>51</v>
      </c>
      <c r="B61" s="28"/>
      <c r="C61" s="162"/>
      <c r="D61" s="26"/>
      <c r="E61" s="26"/>
      <c r="F61" s="26"/>
      <c r="G61" s="26"/>
      <c r="H61" s="18">
        <f t="shared" si="2"/>
        <v>0</v>
      </c>
    </row>
    <row r="62" spans="1:8" ht="18" customHeight="1" x14ac:dyDescent="0.55000000000000004">
      <c r="A62" s="12" t="s">
        <v>52</v>
      </c>
      <c r="B62" s="28"/>
      <c r="C62" s="162"/>
      <c r="D62" s="26"/>
      <c r="E62" s="26"/>
      <c r="F62" s="26"/>
      <c r="G62" s="26"/>
      <c r="H62" s="18">
        <f t="shared" si="2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6" t="s">
        <v>53</v>
      </c>
      <c r="B64" s="11" t="s">
        <v>290</v>
      </c>
      <c r="C64" s="16" t="s">
        <v>282</v>
      </c>
      <c r="D64" s="18">
        <f>SUM(D53:D62)</f>
        <v>40524900</v>
      </c>
      <c r="E64" s="18">
        <f>SUM(E53:E62)</f>
        <v>0</v>
      </c>
      <c r="F64" s="18">
        <f>SUM(F53:F62)</f>
        <v>0</v>
      </c>
      <c r="G64" s="18">
        <f>SUM(G53:G62)</f>
        <v>10616399.999999998</v>
      </c>
      <c r="H64" s="18">
        <f>SUM(H53:H62)</f>
        <v>29908500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>(D69+E69)-F69-G69</f>
        <v>0</v>
      </c>
    </row>
    <row r="70" spans="1:10" ht="18" customHeight="1" x14ac:dyDescent="0.55000000000000004">
      <c r="A70" s="12" t="s">
        <v>58</v>
      </c>
      <c r="B70" s="31"/>
      <c r="C70" s="16"/>
      <c r="D70" s="32"/>
      <c r="E70" s="20"/>
      <c r="F70" s="33"/>
      <c r="G70" s="32"/>
      <c r="H70" s="18">
        <f>(D70+E70)-F70-G70</f>
        <v>0</v>
      </c>
    </row>
    <row r="71" spans="1:10" ht="18" customHeight="1" x14ac:dyDescent="0.55000000000000004">
      <c r="A71" s="12" t="s">
        <v>293</v>
      </c>
      <c r="B71" s="31"/>
      <c r="C71" s="16"/>
      <c r="D71" s="32"/>
      <c r="E71" s="20"/>
      <c r="F71" s="33"/>
      <c r="G71" s="32"/>
      <c r="H71" s="18">
        <f>(D71+E71)-F71-G71</f>
        <v>0</v>
      </c>
    </row>
    <row r="72" spans="1:10" ht="18" customHeight="1" x14ac:dyDescent="0.55000000000000004">
      <c r="A72" s="12" t="s">
        <v>294</v>
      </c>
      <c r="B72" s="34"/>
      <c r="C72" s="16"/>
      <c r="D72" s="17"/>
      <c r="E72" s="20"/>
      <c r="F72" s="20"/>
      <c r="G72" s="17"/>
      <c r="H72" s="18">
        <f>(D72+E72)-F72-G72</f>
        <v>0</v>
      </c>
    </row>
    <row r="73" spans="1:10" ht="18" customHeight="1" x14ac:dyDescent="0.55000000000000004">
      <c r="A73" s="12"/>
      <c r="C73" s="16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6" t="s">
        <v>282</v>
      </c>
      <c r="D74" s="18">
        <f>SUM(D68:D72)</f>
        <v>0</v>
      </c>
      <c r="E74" s="36">
        <f>SUM(E68:E72)</f>
        <v>0</v>
      </c>
      <c r="F74" s="36">
        <f>SUM(F68:F72)</f>
        <v>0</v>
      </c>
      <c r="G74" s="18">
        <f>SUM(G68:G72)</f>
        <v>0</v>
      </c>
      <c r="H74" s="18">
        <f>SUM(H68:H72)</f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415</v>
      </c>
      <c r="D77" s="17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>
        <f>3230297.1+200000+9458.08+149245.3+436155.38+115453+49434.45+166008.9</f>
        <v>4356052.21</v>
      </c>
      <c r="E78" s="37"/>
      <c r="F78" s="23"/>
      <c r="G78" s="17">
        <v>3230297.1</v>
      </c>
      <c r="H78" s="18">
        <f>(D78-F78-G78)</f>
        <v>1125755.1099999999</v>
      </c>
    </row>
    <row r="79" spans="1:10" ht="18" customHeight="1" x14ac:dyDescent="0.55000000000000004">
      <c r="A79" s="12" t="s">
        <v>65</v>
      </c>
      <c r="B79" s="9" t="s">
        <v>66</v>
      </c>
      <c r="D79" s="17">
        <v>3000</v>
      </c>
      <c r="E79" s="37"/>
      <c r="F79" s="23"/>
      <c r="G79" s="17"/>
      <c r="H79" s="18">
        <f>(D79-F79-G79)</f>
        <v>3000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>(D80-F80-G80)</f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6" t="s">
        <v>69</v>
      </c>
      <c r="B82" s="11" t="s">
        <v>297</v>
      </c>
      <c r="C82" s="16" t="s">
        <v>282</v>
      </c>
      <c r="D82" s="18">
        <f>SUM(D77:D80)</f>
        <v>4359052.21</v>
      </c>
      <c r="E82" s="39"/>
      <c r="F82" s="18">
        <f>SUM(F77:F80)</f>
        <v>0</v>
      </c>
      <c r="G82" s="18">
        <f>SUM(G77:G80)</f>
        <v>3230297.1</v>
      </c>
      <c r="H82" s="18">
        <f>SUM(H77:H80)</f>
        <v>1128755.1099999999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3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9500</v>
      </c>
      <c r="E88" s="20"/>
      <c r="F88" s="20"/>
      <c r="G88" s="17"/>
      <c r="H88" s="18">
        <f t="shared" si="3"/>
        <v>9500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3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3"/>
        <v>0</v>
      </c>
    </row>
    <row r="91" spans="1:8" ht="18" customHeight="1" x14ac:dyDescent="0.55000000000000004">
      <c r="A91" s="12" t="s">
        <v>80</v>
      </c>
      <c r="B91" s="163" t="s">
        <v>81</v>
      </c>
      <c r="D91" s="17">
        <v>3090</v>
      </c>
      <c r="E91" s="20">
        <f>D91*G114</f>
        <v>398.61</v>
      </c>
      <c r="F91" s="20"/>
      <c r="G91" s="17"/>
      <c r="H91" s="18">
        <f t="shared" si="3"/>
        <v>3488.61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3"/>
        <v>0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3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3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3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3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6" t="s">
        <v>282</v>
      </c>
      <c r="D98" s="18">
        <f>SUM(D86:D96)</f>
        <v>12590</v>
      </c>
      <c r="E98" s="18">
        <f>SUM(E86:E96)</f>
        <v>398.61</v>
      </c>
      <c r="F98" s="18">
        <f>SUM(F86:F96)</f>
        <v>0</v>
      </c>
      <c r="G98" s="18">
        <f>SUM(G86:G96)</f>
        <v>0</v>
      </c>
      <c r="H98" s="18">
        <f>SUM(H86:H96)</f>
        <v>12988.61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460512</v>
      </c>
      <c r="E102" s="20">
        <f>D102*E114</f>
        <v>417684.38400000002</v>
      </c>
      <c r="F102" s="20"/>
      <c r="G102" s="17"/>
      <c r="H102" s="18">
        <f>(D102+E102)-F102-G102</f>
        <v>878196.38400000008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>(D104+E104)-F104-G104</f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>(D105+E105)-F105-G105</f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>(D106+E106)-F106-G106</f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6" t="s">
        <v>282</v>
      </c>
      <c r="D108" s="18">
        <f>SUM(D102:D106)</f>
        <v>460512</v>
      </c>
      <c r="E108" s="18">
        <f>SUM(E102:E106)</f>
        <v>417684.38400000002</v>
      </c>
      <c r="F108" s="18">
        <f>SUM(F102:F106)</f>
        <v>0</v>
      </c>
      <c r="G108" s="18">
        <f>SUM(G102:G106)</f>
        <v>0</v>
      </c>
      <c r="H108" s="18">
        <f>SUM(H102:H106)</f>
        <v>878196.38400000008</v>
      </c>
    </row>
    <row r="109" spans="1:8" ht="18" customHeight="1" thickBot="1" x14ac:dyDescent="0.6">
      <c r="A109" s="73"/>
      <c r="B109" s="74"/>
      <c r="C109" s="73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83">
        <f>6996*1000</f>
        <v>6996000</v>
      </c>
      <c r="G111" s="17"/>
      <c r="H111" s="18">
        <f>F111-G111</f>
        <v>6996000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f>90.7%</f>
        <v>0.90700000000000003</v>
      </c>
      <c r="F114" s="41" t="s">
        <v>314</v>
      </c>
      <c r="G114" s="42">
        <v>0.129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83">
        <v>339335000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83">
        <v>21990000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361325000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83">
        <v>379857000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83">
        <f>+E119-E121</f>
        <v>-18532000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83">
        <v>1353000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83">
        <f>+E123+E125</f>
        <v>-17179000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>(D133+E133)-F133-G133</f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>(D134+E134)-F134-G134</f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>(D135+E135)-F135-G135</f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>SUM(D131:D135)</f>
        <v>0</v>
      </c>
      <c r="E137" s="18">
        <f>SUM(E131:E135)</f>
        <v>0</v>
      </c>
      <c r="F137" s="18">
        <f>SUM(F131:F135)</f>
        <v>0</v>
      </c>
      <c r="G137" s="18">
        <f>SUM(G131:G135)</f>
        <v>0</v>
      </c>
      <c r="H137" s="18">
        <f>SUM(H131:H135)</f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>D36</f>
        <v>903871.07</v>
      </c>
      <c r="E141" s="45">
        <f>E36</f>
        <v>504327.81261000002</v>
      </c>
      <c r="F141" s="45">
        <f>F36</f>
        <v>0</v>
      </c>
      <c r="G141" s="45">
        <f>G36</f>
        <v>0</v>
      </c>
      <c r="H141" s="45">
        <f>H36</f>
        <v>1408198.8826100002</v>
      </c>
    </row>
    <row r="142" spans="1:8" ht="18" customHeight="1" x14ac:dyDescent="0.55000000000000004">
      <c r="A142" s="12" t="s">
        <v>41</v>
      </c>
      <c r="B142" s="11" t="s">
        <v>119</v>
      </c>
      <c r="D142" s="45">
        <f>D49</f>
        <v>6057561.3300000001</v>
      </c>
      <c r="E142" s="45">
        <f>E49</f>
        <v>0</v>
      </c>
      <c r="F142" s="45">
        <f>F49</f>
        <v>0</v>
      </c>
      <c r="G142" s="45">
        <f>G49</f>
        <v>1765658.1</v>
      </c>
      <c r="H142" s="45">
        <f>H49</f>
        <v>4291903.2300000004</v>
      </c>
    </row>
    <row r="143" spans="1:8" ht="18" customHeight="1" x14ac:dyDescent="0.55000000000000004">
      <c r="A143" s="12" t="s">
        <v>53</v>
      </c>
      <c r="B143" s="11" t="s">
        <v>120</v>
      </c>
      <c r="D143" s="45">
        <f>D64</f>
        <v>40524900</v>
      </c>
      <c r="E143" s="45">
        <f>E64</f>
        <v>0</v>
      </c>
      <c r="F143" s="45">
        <f>F64</f>
        <v>0</v>
      </c>
      <c r="G143" s="45">
        <f>G64</f>
        <v>10616399.999999998</v>
      </c>
      <c r="H143" s="45">
        <f>H64</f>
        <v>29908500</v>
      </c>
    </row>
    <row r="144" spans="1:8" ht="18" customHeight="1" x14ac:dyDescent="0.55000000000000004">
      <c r="A144" s="12" t="s">
        <v>59</v>
      </c>
      <c r="B144" s="11" t="s">
        <v>121</v>
      </c>
      <c r="D144" s="45">
        <f>D74</f>
        <v>0</v>
      </c>
      <c r="E144" s="45">
        <f>E74</f>
        <v>0</v>
      </c>
      <c r="F144" s="45">
        <f>F74</f>
        <v>0</v>
      </c>
      <c r="G144" s="45">
        <f>G74</f>
        <v>0</v>
      </c>
      <c r="H144" s="45">
        <f>H74</f>
        <v>0</v>
      </c>
    </row>
    <row r="145" spans="1:9" ht="18" customHeight="1" x14ac:dyDescent="0.55000000000000004">
      <c r="A145" s="12" t="s">
        <v>69</v>
      </c>
      <c r="B145" s="11" t="s">
        <v>122</v>
      </c>
      <c r="D145" s="45">
        <f>D82</f>
        <v>4359052.21</v>
      </c>
      <c r="E145" s="45">
        <f>E82</f>
        <v>0</v>
      </c>
      <c r="F145" s="45">
        <f>F82</f>
        <v>0</v>
      </c>
      <c r="G145" s="45">
        <f>G82</f>
        <v>3230297.1</v>
      </c>
      <c r="H145" s="45">
        <f>H82</f>
        <v>1128755.1099999999</v>
      </c>
    </row>
    <row r="146" spans="1:9" ht="18" customHeight="1" x14ac:dyDescent="0.55000000000000004">
      <c r="A146" s="12" t="s">
        <v>88</v>
      </c>
      <c r="B146" s="11" t="s">
        <v>123</v>
      </c>
      <c r="D146" s="45">
        <f>D98</f>
        <v>12590</v>
      </c>
      <c r="E146" s="45">
        <f>E98</f>
        <v>398.61</v>
      </c>
      <c r="F146" s="45">
        <f>F98</f>
        <v>0</v>
      </c>
      <c r="G146" s="45">
        <f>G98</f>
        <v>0</v>
      </c>
      <c r="H146" s="45">
        <f>H98</f>
        <v>12988.61</v>
      </c>
    </row>
    <row r="147" spans="1:9" ht="18" customHeight="1" x14ac:dyDescent="0.55000000000000004">
      <c r="A147" s="12" t="s">
        <v>95</v>
      </c>
      <c r="B147" s="11" t="s">
        <v>124</v>
      </c>
      <c r="D147" s="18">
        <f>D108</f>
        <v>460512</v>
      </c>
      <c r="E147" s="18">
        <f>E108</f>
        <v>417684.38400000002</v>
      </c>
      <c r="F147" s="18">
        <f>F108</f>
        <v>0</v>
      </c>
      <c r="G147" s="18">
        <f>G108</f>
        <v>0</v>
      </c>
      <c r="H147" s="18">
        <f>H108</f>
        <v>878196.38400000008</v>
      </c>
    </row>
    <row r="148" spans="1:9" ht="18" customHeight="1" x14ac:dyDescent="0.45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6996000</v>
      </c>
      <c r="I148" s="164"/>
    </row>
    <row r="149" spans="1:9" ht="18" customHeight="1" x14ac:dyDescent="0.55000000000000004">
      <c r="A149" s="12" t="s">
        <v>116</v>
      </c>
      <c r="B149" s="11" t="s">
        <v>127</v>
      </c>
      <c r="D149" s="18">
        <f>D137</f>
        <v>0</v>
      </c>
      <c r="E149" s="18">
        <f>E137</f>
        <v>0</v>
      </c>
      <c r="F149" s="18">
        <f>F137</f>
        <v>0</v>
      </c>
      <c r="G149" s="18">
        <f>G137</f>
        <v>0</v>
      </c>
      <c r="H149" s="18">
        <f>H137</f>
        <v>0</v>
      </c>
    </row>
    <row r="150" spans="1:9" ht="18" customHeight="1" x14ac:dyDescent="0.55000000000000004">
      <c r="A150" s="12" t="s">
        <v>5</v>
      </c>
      <c r="B150" s="11" t="s">
        <v>6</v>
      </c>
      <c r="D150" s="18">
        <f>D18</f>
        <v>5288409.6135232281</v>
      </c>
      <c r="E150" s="18">
        <f>E18</f>
        <v>0</v>
      </c>
      <c r="F150" s="18">
        <f>F18</f>
        <v>0</v>
      </c>
      <c r="G150" s="18">
        <f>G18</f>
        <v>4275376.0923570357</v>
      </c>
      <c r="H150" s="18">
        <f>H18</f>
        <v>1013033.5211661924</v>
      </c>
    </row>
    <row r="151" spans="1:9" ht="18" customHeight="1" x14ac:dyDescent="0.55000000000000004">
      <c r="B151" s="11"/>
      <c r="D151" s="47"/>
      <c r="E151" s="47"/>
      <c r="F151" s="47"/>
      <c r="G151" s="47"/>
      <c r="H151" s="47"/>
    </row>
    <row r="152" spans="1:9" ht="18" customHeight="1" x14ac:dyDescent="0.55000000000000004">
      <c r="A152" s="16" t="s">
        <v>128</v>
      </c>
      <c r="B152" s="11" t="s">
        <v>117</v>
      </c>
      <c r="D152" s="77">
        <f>SUM(D141:D150)</f>
        <v>57606896.223523229</v>
      </c>
      <c r="E152" s="77">
        <f>SUM(E141:E150)</f>
        <v>922410.80661000009</v>
      </c>
      <c r="F152" s="77">
        <f>SUM(F141:F150)</f>
        <v>0</v>
      </c>
      <c r="G152" s="77">
        <f>SUM(G141:G150)</f>
        <v>19887731.292357035</v>
      </c>
      <c r="H152" s="77">
        <f>SUM(H141:H150)</f>
        <v>45637575.73777619</v>
      </c>
    </row>
    <row r="154" spans="1:9" ht="18" customHeight="1" x14ac:dyDescent="0.55000000000000004">
      <c r="A154" s="16" t="s">
        <v>324</v>
      </c>
      <c r="B154" s="11" t="s">
        <v>325</v>
      </c>
      <c r="D154" s="90">
        <f>H152/E121</f>
        <v>0.12014409564066528</v>
      </c>
    </row>
    <row r="155" spans="1:9" ht="18" customHeight="1" x14ac:dyDescent="0.55000000000000004">
      <c r="A155" s="16" t="s">
        <v>326</v>
      </c>
      <c r="B155" s="11" t="s">
        <v>327</v>
      </c>
      <c r="D155" s="90">
        <f>H152/E127</f>
        <v>-2.656590938807625</v>
      </c>
    </row>
  </sheetData>
  <mergeCells count="2">
    <mergeCell ref="C2:D2"/>
    <mergeCell ref="B13:D13"/>
  </mergeCells>
  <hyperlinks>
    <hyperlink ref="C11" r:id="rId1" xr:uid="{49EFD03F-A808-4DF5-A3AD-5C060DAADF00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4F39-CCEB-48CC-B884-7BEFCF1C9250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136</v>
      </c>
      <c r="D5" s="548"/>
      <c r="E5" s="548"/>
      <c r="F5" s="50"/>
    </row>
    <row r="6" spans="1:8" ht="18" customHeight="1" x14ac:dyDescent="0.55000000000000004">
      <c r="B6" s="12" t="s">
        <v>267</v>
      </c>
      <c r="C6" s="549">
        <v>4</v>
      </c>
      <c r="D6" s="549"/>
      <c r="E6" s="549"/>
      <c r="F6" s="53"/>
    </row>
    <row r="7" spans="1:8" ht="18" customHeight="1" x14ac:dyDescent="0.55000000000000004">
      <c r="B7" s="12" t="s">
        <v>268</v>
      </c>
      <c r="C7" s="550">
        <v>3356</v>
      </c>
      <c r="D7" s="550"/>
      <c r="E7" s="550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48" t="s">
        <v>330</v>
      </c>
      <c r="D9" s="548"/>
      <c r="E9" s="548"/>
      <c r="F9" s="50"/>
    </row>
    <row r="10" spans="1:8" ht="18" customHeight="1" x14ac:dyDescent="0.55000000000000004">
      <c r="B10" s="12" t="s">
        <v>271</v>
      </c>
      <c r="C10" s="57" t="s">
        <v>331</v>
      </c>
      <c r="D10" s="57"/>
      <c r="E10" s="57"/>
      <c r="F10" s="58"/>
    </row>
    <row r="11" spans="1:8" ht="18" customHeight="1" x14ac:dyDescent="0.6">
      <c r="B11" s="12" t="s">
        <v>273</v>
      </c>
      <c r="C11" s="551" t="s">
        <v>332</v>
      </c>
      <c r="D11" s="551"/>
      <c r="E11" s="551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8906016.3509258237</v>
      </c>
      <c r="E18" s="61"/>
      <c r="F18" s="61"/>
      <c r="G18" s="61">
        <v>7200003.8135324875</v>
      </c>
      <c r="H18" s="62">
        <f>(D18+E18)-G18</f>
        <v>1706012.5373933362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2137971</v>
      </c>
      <c r="E21" s="20">
        <v>543951</v>
      </c>
      <c r="F21" s="20">
        <v>763872</v>
      </c>
      <c r="G21" s="17">
        <v>126301</v>
      </c>
      <c r="H21" s="18">
        <f>(D21+E21)-F21-G21</f>
        <v>1791749</v>
      </c>
    </row>
    <row r="22" spans="1:8" ht="18" customHeight="1" x14ac:dyDescent="0.55000000000000004">
      <c r="A22" s="12" t="s">
        <v>9</v>
      </c>
      <c r="B22" s="9" t="s">
        <v>10</v>
      </c>
      <c r="D22" s="17">
        <v>8676</v>
      </c>
      <c r="E22" s="20">
        <v>2503</v>
      </c>
      <c r="F22" s="20">
        <v>860</v>
      </c>
      <c r="G22" s="17"/>
      <c r="H22" s="18">
        <f t="shared" ref="H22:H34" si="0">(D22+E22)-F22-G22</f>
        <v>10319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2340100</v>
      </c>
      <c r="E29" s="20">
        <v>443457</v>
      </c>
      <c r="F29" s="20"/>
      <c r="G29" s="17"/>
      <c r="H29" s="18">
        <f t="shared" si="0"/>
        <v>2783557</v>
      </c>
    </row>
    <row r="30" spans="1:8" ht="18" customHeight="1" x14ac:dyDescent="0.55000000000000004">
      <c r="A30" s="12" t="s">
        <v>25</v>
      </c>
      <c r="B30" s="21" t="s">
        <v>416</v>
      </c>
      <c r="D30" s="17">
        <v>87122</v>
      </c>
      <c r="E30" s="20">
        <v>25090</v>
      </c>
      <c r="F30" s="20"/>
      <c r="G30" s="17"/>
      <c r="H30" s="18">
        <f t="shared" si="0"/>
        <v>112212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9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9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9" ht="18" customHeight="1" x14ac:dyDescent="0.55000000000000004">
      <c r="H35" s="81"/>
    </row>
    <row r="36" spans="1:9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4573869</v>
      </c>
      <c r="E36" s="18">
        <f t="shared" si="1"/>
        <v>1015001</v>
      </c>
      <c r="F36" s="18">
        <f>SUM(F21:F34)</f>
        <v>764732</v>
      </c>
      <c r="G36" s="18">
        <f t="shared" si="1"/>
        <v>126301</v>
      </c>
      <c r="H36" s="18">
        <f t="shared" si="1"/>
        <v>4697837</v>
      </c>
    </row>
    <row r="37" spans="1:9" ht="18" customHeight="1" thickBot="1" x14ac:dyDescent="0.6">
      <c r="B37" s="11"/>
      <c r="D37" s="65"/>
      <c r="E37" s="65"/>
      <c r="F37" s="65"/>
      <c r="G37" s="65"/>
      <c r="H37" s="82"/>
    </row>
    <row r="38" spans="1:9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9" ht="18.75" customHeight="1" x14ac:dyDescent="0.55000000000000004">
      <c r="A39" s="16" t="s">
        <v>283</v>
      </c>
      <c r="B39" s="11" t="s">
        <v>284</v>
      </c>
    </row>
    <row r="40" spans="1:9" ht="18" customHeight="1" x14ac:dyDescent="0.55000000000000004">
      <c r="A40" s="12" t="s">
        <v>30</v>
      </c>
      <c r="B40" s="9" t="s">
        <v>31</v>
      </c>
      <c r="D40" s="17">
        <v>2639624</v>
      </c>
      <c r="E40" s="20">
        <v>760213</v>
      </c>
      <c r="F40" s="20"/>
      <c r="G40" s="17"/>
      <c r="H40" s="18">
        <f>(D40+E40)-F40-G40</f>
        <v>3399837</v>
      </c>
    </row>
    <row r="41" spans="1:9" ht="18" customHeight="1" x14ac:dyDescent="0.55000000000000004">
      <c r="A41" s="12" t="s">
        <v>32</v>
      </c>
      <c r="B41" s="9" t="s">
        <v>33</v>
      </c>
      <c r="D41" s="17">
        <v>52194</v>
      </c>
      <c r="E41" s="20"/>
      <c r="F41" s="20"/>
      <c r="G41" s="17"/>
      <c r="H41" s="18">
        <f t="shared" ref="H41:H47" si="2">(D41+E41)-F41-G41</f>
        <v>52194</v>
      </c>
    </row>
    <row r="42" spans="1:9" ht="18" customHeight="1" x14ac:dyDescent="0.55000000000000004">
      <c r="A42" s="12" t="s">
        <v>34</v>
      </c>
      <c r="B42" s="9" t="s">
        <v>35</v>
      </c>
      <c r="D42" s="17"/>
      <c r="E42" s="20"/>
      <c r="F42" s="20"/>
      <c r="G42" s="17"/>
      <c r="H42" s="18">
        <f t="shared" si="2"/>
        <v>0</v>
      </c>
    </row>
    <row r="43" spans="1:9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  <c r="I43" s="165"/>
    </row>
    <row r="44" spans="1:9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9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9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9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2691818</v>
      </c>
      <c r="E49" s="18">
        <f t="shared" si="3"/>
        <v>760213</v>
      </c>
      <c r="F49" s="18">
        <f>SUM(F40:F47)</f>
        <v>0</v>
      </c>
      <c r="G49" s="18">
        <f t="shared" si="3"/>
        <v>0</v>
      </c>
      <c r="H49" s="18">
        <f t="shared" si="3"/>
        <v>3452031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7">
        <v>6779522</v>
      </c>
      <c r="E53" s="17">
        <v>3963124</v>
      </c>
      <c r="F53" s="17">
        <v>0</v>
      </c>
      <c r="G53" s="17">
        <v>1813349</v>
      </c>
      <c r="H53" s="18">
        <f>(D53+E53)-F53-G53</f>
        <v>8929297</v>
      </c>
    </row>
    <row r="54" spans="1:8" ht="18" customHeight="1" x14ac:dyDescent="0.55000000000000004">
      <c r="A54" s="12" t="s">
        <v>44</v>
      </c>
      <c r="B54" s="31"/>
      <c r="D54" s="17"/>
      <c r="E54" s="20"/>
      <c r="F54" s="20"/>
      <c r="G54" s="17"/>
      <c r="H54" s="18">
        <f t="shared" ref="H54:H62" si="4">(D54+E54)-F54-G54</f>
        <v>0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4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84"/>
      <c r="E60" s="84"/>
      <c r="F60" s="26"/>
      <c r="G60" s="84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6779522</v>
      </c>
      <c r="E64" s="18">
        <f t="shared" ref="E64:G64" si="5">SUM(E53:E62)</f>
        <v>3963124</v>
      </c>
      <c r="F64" s="18">
        <f t="shared" si="5"/>
        <v>0</v>
      </c>
      <c r="G64" s="18">
        <f t="shared" si="5"/>
        <v>1813349</v>
      </c>
      <c r="H64" s="18">
        <f>SUM(H53:H62)</f>
        <v>8929297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20">
        <v>191105</v>
      </c>
      <c r="E68" s="20">
        <v>55040</v>
      </c>
      <c r="F68" s="20"/>
      <c r="G68" s="20">
        <v>15525</v>
      </c>
      <c r="H68" s="18">
        <f>(D68+E68)-F68-G68</f>
        <v>230620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191105</v>
      </c>
      <c r="E74" s="36">
        <f t="shared" si="7"/>
        <v>55040</v>
      </c>
      <c r="F74" s="36">
        <f t="shared" si="7"/>
        <v>0</v>
      </c>
      <c r="G74" s="18">
        <f t="shared" si="7"/>
        <v>15525</v>
      </c>
      <c r="H74" s="18">
        <f t="shared" si="7"/>
        <v>230620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>
        <v>154160</v>
      </c>
      <c r="E78" s="37"/>
      <c r="F78" s="23"/>
      <c r="G78" s="17">
        <v>154160</v>
      </c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31486</v>
      </c>
      <c r="E79" s="37"/>
      <c r="F79" s="23"/>
      <c r="G79" s="17"/>
      <c r="H79" s="18">
        <f t="shared" si="8"/>
        <v>31486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185646</v>
      </c>
      <c r="E82" s="39"/>
      <c r="F82" s="18">
        <f t="shared" si="9"/>
        <v>0</v>
      </c>
      <c r="G82" s="18">
        <f t="shared" si="9"/>
        <v>154160</v>
      </c>
      <c r="H82" s="18">
        <f t="shared" si="9"/>
        <v>31486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/>
      <c r="E88" s="20"/>
      <c r="F88" s="20"/>
      <c r="G88" s="17"/>
      <c r="H88" s="18">
        <f t="shared" si="10"/>
        <v>0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/>
      <c r="E91" s="20"/>
      <c r="F91" s="20"/>
      <c r="G91" s="17"/>
      <c r="H91" s="18">
        <f t="shared" si="10"/>
        <v>0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0</v>
      </c>
      <c r="E98" s="18">
        <f t="shared" si="11"/>
        <v>0</v>
      </c>
      <c r="F98" s="18">
        <f t="shared" si="11"/>
        <v>0</v>
      </c>
      <c r="G98" s="18">
        <f t="shared" si="11"/>
        <v>0</v>
      </c>
      <c r="H98" s="18">
        <f t="shared" si="11"/>
        <v>0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612512</v>
      </c>
      <c r="E102" s="20">
        <v>176404</v>
      </c>
      <c r="F102" s="20"/>
      <c r="G102" s="17"/>
      <c r="H102" s="18">
        <f>(D102+E102)-F102-G102</f>
        <v>788916</v>
      </c>
    </row>
    <row r="103" spans="1:8" ht="18" customHeight="1" x14ac:dyDescent="0.55000000000000004">
      <c r="A103" s="12" t="s">
        <v>91</v>
      </c>
      <c r="B103" s="9" t="s">
        <v>92</v>
      </c>
      <c r="D103" s="17">
        <v>28442</v>
      </c>
      <c r="E103" s="20"/>
      <c r="F103" s="20"/>
      <c r="G103" s="17"/>
      <c r="H103" s="18">
        <f t="shared" ref="H103:H106" si="12">(D103+E103)-F103-G103</f>
        <v>28442</v>
      </c>
    </row>
    <row r="104" spans="1:8" ht="18" customHeight="1" x14ac:dyDescent="0.55000000000000004">
      <c r="A104" s="12" t="s">
        <v>93</v>
      </c>
      <c r="B104" s="31" t="s">
        <v>129</v>
      </c>
      <c r="D104" s="17">
        <v>285368</v>
      </c>
      <c r="E104" s="20">
        <v>81783</v>
      </c>
      <c r="F104" s="20"/>
      <c r="G104" s="17"/>
      <c r="H104" s="18">
        <f t="shared" si="12"/>
        <v>367151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926322</v>
      </c>
      <c r="E108" s="18">
        <f t="shared" si="13"/>
        <v>258187</v>
      </c>
      <c r="F108" s="18">
        <f t="shared" si="13"/>
        <v>0</v>
      </c>
      <c r="G108" s="18">
        <f t="shared" si="13"/>
        <v>0</v>
      </c>
      <c r="H108" s="18">
        <f t="shared" si="13"/>
        <v>1184509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29603040</v>
      </c>
      <c r="G111" s="17"/>
      <c r="H111" s="18">
        <f>F111-G111</f>
        <v>29603040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0.2888</v>
      </c>
      <c r="F114" s="41" t="s">
        <v>314</v>
      </c>
      <c r="G114" s="42">
        <v>0.1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499535571.14999974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32368825.070000172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v>531904396.21999991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526196350.11999971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v>5708046.1000002027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24568848.909999996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30276895.010000199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4573869</v>
      </c>
      <c r="E141" s="45">
        <f t="shared" si="16"/>
        <v>1015001</v>
      </c>
      <c r="F141" s="45">
        <f>F36</f>
        <v>764732</v>
      </c>
      <c r="G141" s="45">
        <f t="shared" si="16"/>
        <v>126301</v>
      </c>
      <c r="H141" s="45">
        <f t="shared" si="16"/>
        <v>4697837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2691818</v>
      </c>
      <c r="E142" s="45">
        <f t="shared" si="17"/>
        <v>760213</v>
      </c>
      <c r="F142" s="45">
        <f>F49</f>
        <v>0</v>
      </c>
      <c r="G142" s="45">
        <f t="shared" si="17"/>
        <v>0</v>
      </c>
      <c r="H142" s="45">
        <f t="shared" si="17"/>
        <v>3452031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6779522</v>
      </c>
      <c r="E143" s="45">
        <f t="shared" si="18"/>
        <v>3963124</v>
      </c>
      <c r="F143" s="45">
        <f>F64</f>
        <v>0</v>
      </c>
      <c r="G143" s="45">
        <f t="shared" si="18"/>
        <v>1813349</v>
      </c>
      <c r="H143" s="45">
        <f t="shared" si="18"/>
        <v>8929297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191105</v>
      </c>
      <c r="E144" s="45">
        <f t="shared" si="19"/>
        <v>55040</v>
      </c>
      <c r="F144" s="45">
        <f>F74</f>
        <v>0</v>
      </c>
      <c r="G144" s="45">
        <f t="shared" si="19"/>
        <v>15525</v>
      </c>
      <c r="H144" s="45">
        <f t="shared" si="19"/>
        <v>230620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185646</v>
      </c>
      <c r="E145" s="45">
        <f t="shared" si="20"/>
        <v>0</v>
      </c>
      <c r="F145" s="45">
        <f>F82</f>
        <v>0</v>
      </c>
      <c r="G145" s="45">
        <f t="shared" si="20"/>
        <v>154160</v>
      </c>
      <c r="H145" s="45">
        <f t="shared" si="20"/>
        <v>31486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0</v>
      </c>
      <c r="E146" s="45">
        <f t="shared" si="21"/>
        <v>0</v>
      </c>
      <c r="F146" s="45">
        <f>F98</f>
        <v>0</v>
      </c>
      <c r="G146" s="45">
        <f t="shared" si="21"/>
        <v>0</v>
      </c>
      <c r="H146" s="45">
        <f t="shared" si="21"/>
        <v>0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926322</v>
      </c>
      <c r="E147" s="18">
        <f t="shared" si="22"/>
        <v>258187</v>
      </c>
      <c r="F147" s="18">
        <f>F108</f>
        <v>0</v>
      </c>
      <c r="G147" s="18">
        <f t="shared" si="22"/>
        <v>0</v>
      </c>
      <c r="H147" s="18">
        <f t="shared" si="22"/>
        <v>1184509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29603040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8906016.3509258237</v>
      </c>
      <c r="E150" s="18">
        <f>E18</f>
        <v>0</v>
      </c>
      <c r="F150" s="18">
        <f>F18</f>
        <v>0</v>
      </c>
      <c r="G150" s="18">
        <f>G18</f>
        <v>7200003.8135324875</v>
      </c>
      <c r="H150" s="18">
        <f>H18</f>
        <v>1706012.5373933362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24254298.350925826</v>
      </c>
      <c r="E152" s="77">
        <f t="shared" si="24"/>
        <v>6051565</v>
      </c>
      <c r="F152" s="77">
        <f t="shared" si="24"/>
        <v>764732</v>
      </c>
      <c r="G152" s="77">
        <f t="shared" si="24"/>
        <v>9309338.8135324866</v>
      </c>
      <c r="H152" s="77">
        <f t="shared" si="24"/>
        <v>49834832.537393339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9.4707674285518031E-2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1.6459690638994957</v>
      </c>
    </row>
  </sheetData>
  <mergeCells count="7">
    <mergeCell ref="B13:D13"/>
    <mergeCell ref="C2:D2"/>
    <mergeCell ref="C5:E5"/>
    <mergeCell ref="C6:E6"/>
    <mergeCell ref="C7:E7"/>
    <mergeCell ref="C9:E9"/>
    <mergeCell ref="C11:E11"/>
  </mergeCells>
  <hyperlinks>
    <hyperlink ref="C11" r:id="rId1" xr:uid="{7CC14C75-24C6-43C3-87E8-F88EFA47DEA7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EB59-2A39-45F8-AC02-1DFB8C4E4762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50.68359375" style="9" customWidth="1"/>
    <col min="4" max="4" width="17.26171875" style="9" customWidth="1"/>
    <col min="5" max="6" width="21.26171875" style="9" customWidth="1"/>
    <col min="7" max="7" width="19.68359375" style="9" customWidth="1"/>
    <col min="8" max="8" width="17.578125" style="9" customWidth="1"/>
    <col min="9" max="9" width="11.68359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9" t="s">
        <v>417</v>
      </c>
      <c r="D5" s="59"/>
      <c r="E5" s="59"/>
      <c r="F5" s="50"/>
    </row>
    <row r="6" spans="1:8" ht="18" customHeight="1" x14ac:dyDescent="0.55000000000000004">
      <c r="B6" s="12" t="s">
        <v>267</v>
      </c>
      <c r="C6" s="52" t="s">
        <v>400</v>
      </c>
      <c r="D6" s="52"/>
      <c r="E6" s="52"/>
      <c r="F6" s="53"/>
    </row>
    <row r="7" spans="1:8" ht="18" customHeight="1" x14ac:dyDescent="0.55000000000000004">
      <c r="B7" s="12" t="s">
        <v>268</v>
      </c>
      <c r="C7" s="155" t="s">
        <v>418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419</v>
      </c>
      <c r="D9" s="59"/>
      <c r="E9" s="59"/>
      <c r="F9" s="50"/>
    </row>
    <row r="10" spans="1:8" ht="18" customHeight="1" x14ac:dyDescent="0.55000000000000004">
      <c r="B10" s="12" t="s">
        <v>271</v>
      </c>
      <c r="C10" s="166" t="s">
        <v>420</v>
      </c>
      <c r="D10" s="57"/>
      <c r="E10" s="57"/>
      <c r="F10" s="58"/>
    </row>
    <row r="11" spans="1:8" ht="18" customHeight="1" x14ac:dyDescent="0.55000000000000004">
      <c r="B11" s="12" t="s">
        <v>273</v>
      </c>
      <c r="C11" s="80" t="s">
        <v>421</v>
      </c>
      <c r="D11" s="59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6286888.512472366</v>
      </c>
      <c r="E18" s="61"/>
      <c r="F18" s="61"/>
      <c r="G18" s="61">
        <v>5082589.05906332</v>
      </c>
      <c r="H18" s="62">
        <f>(D18+E18)-G18</f>
        <v>1204299.4534090459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2534565</v>
      </c>
      <c r="E21" s="20">
        <v>2056293</v>
      </c>
      <c r="F21" s="20"/>
      <c r="G21" s="17">
        <v>106612</v>
      </c>
      <c r="H21" s="18">
        <f>(D21+E21)-F21-G21</f>
        <v>4484246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662437</v>
      </c>
      <c r="E24" s="20">
        <v>537435</v>
      </c>
      <c r="F24" s="20"/>
      <c r="G24" s="17">
        <v>523011</v>
      </c>
      <c r="H24" s="18">
        <f t="shared" si="0"/>
        <v>676861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4138832</v>
      </c>
      <c r="E29" s="20">
        <v>3357834</v>
      </c>
      <c r="F29" s="20">
        <v>926631</v>
      </c>
      <c r="G29" s="17">
        <v>1693319</v>
      </c>
      <c r="H29" s="18">
        <f t="shared" si="0"/>
        <v>4876716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7335834</v>
      </c>
      <c r="E36" s="18">
        <f t="shared" si="1"/>
        <v>5951562</v>
      </c>
      <c r="F36" s="18">
        <f>SUM(F21:F34)</f>
        <v>926631</v>
      </c>
      <c r="G36" s="18">
        <f t="shared" si="1"/>
        <v>2322942</v>
      </c>
      <c r="H36" s="18">
        <f t="shared" si="1"/>
        <v>10037823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/>
      <c r="E41" s="20"/>
      <c r="F41" s="20"/>
      <c r="G41" s="17"/>
      <c r="H41" s="18">
        <f t="shared" ref="H41:H47" si="2">(D41+E41)-F41-G41</f>
        <v>0</v>
      </c>
    </row>
    <row r="42" spans="1:8" ht="18" customHeight="1" x14ac:dyDescent="0.55000000000000004">
      <c r="A42" s="12" t="s">
        <v>34</v>
      </c>
      <c r="B42" s="9" t="s">
        <v>35</v>
      </c>
      <c r="D42" s="17"/>
      <c r="E42" s="20"/>
      <c r="F42" s="20"/>
      <c r="G42" s="17"/>
      <c r="H42" s="18">
        <f t="shared" si="2"/>
        <v>0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0</v>
      </c>
      <c r="E49" s="18">
        <f t="shared" si="3"/>
        <v>0</v>
      </c>
      <c r="F49" s="18">
        <f>SUM(F40:F47)</f>
        <v>0</v>
      </c>
      <c r="G49" s="18">
        <f t="shared" si="3"/>
        <v>0</v>
      </c>
      <c r="H49" s="18">
        <f t="shared" si="3"/>
        <v>0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67">
        <v>5102698</v>
      </c>
      <c r="E53" s="168">
        <v>4139819</v>
      </c>
      <c r="F53" s="26">
        <v>0</v>
      </c>
      <c r="G53" s="26"/>
      <c r="H53" s="18">
        <f>(D53+E53)-F53-G53</f>
        <v>9242517</v>
      </c>
    </row>
    <row r="54" spans="1:8" ht="18" customHeight="1" x14ac:dyDescent="0.55000000000000004">
      <c r="A54" s="12" t="s">
        <v>44</v>
      </c>
      <c r="B54" s="31" t="s">
        <v>422</v>
      </c>
      <c r="D54" s="17">
        <v>11436622</v>
      </c>
      <c r="E54" s="20"/>
      <c r="F54" s="20"/>
      <c r="G54" s="17"/>
      <c r="H54" s="18">
        <f t="shared" ref="H54:H62" si="4">(D54+E54)-F54-G54</f>
        <v>11436622</v>
      </c>
    </row>
    <row r="55" spans="1:8" ht="18" customHeight="1" x14ac:dyDescent="0.55000000000000004">
      <c r="A55" s="12" t="s">
        <v>45</v>
      </c>
      <c r="B55" s="34" t="s">
        <v>423</v>
      </c>
      <c r="D55" s="17">
        <v>22384075</v>
      </c>
      <c r="E55" s="20"/>
      <c r="F55" s="20"/>
      <c r="G55" s="17"/>
      <c r="H55" s="18">
        <f t="shared" si="4"/>
        <v>22384075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38923395</v>
      </c>
      <c r="E64" s="18">
        <f t="shared" ref="E64:G64" si="5">SUM(E53:E62)</f>
        <v>4139819</v>
      </c>
      <c r="F64" s="18">
        <f t="shared" si="5"/>
        <v>0</v>
      </c>
      <c r="G64" s="18">
        <f t="shared" si="5"/>
        <v>0</v>
      </c>
      <c r="H64" s="18">
        <f>SUM(H53:H62)</f>
        <v>43063214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169">
        <v>245853</v>
      </c>
      <c r="E68" s="20">
        <v>199461</v>
      </c>
      <c r="F68" s="20"/>
      <c r="G68" s="17">
        <v>199406</v>
      </c>
      <c r="H68" s="18">
        <f>(D68+E68)-F68-G68</f>
        <v>245908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245853</v>
      </c>
      <c r="E74" s="36">
        <f t="shared" si="7"/>
        <v>199461</v>
      </c>
      <c r="F74" s="36">
        <f t="shared" si="7"/>
        <v>0</v>
      </c>
      <c r="G74" s="18">
        <f t="shared" si="7"/>
        <v>199406</v>
      </c>
      <c r="H74" s="18">
        <f t="shared" si="7"/>
        <v>245908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48700</v>
      </c>
      <c r="E77" s="37"/>
      <c r="F77" s="23"/>
      <c r="G77" s="17"/>
      <c r="H77" s="18">
        <f>(D77-F77-G77)</f>
        <v>48700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48700</v>
      </c>
      <c r="E82" s="39"/>
      <c r="F82" s="18">
        <f t="shared" si="9"/>
        <v>0</v>
      </c>
      <c r="G82" s="18">
        <f t="shared" si="9"/>
        <v>0</v>
      </c>
      <c r="H82" s="18">
        <f t="shared" si="9"/>
        <v>48700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23664</v>
      </c>
      <c r="E88" s="20">
        <v>19199</v>
      </c>
      <c r="F88" s="20"/>
      <c r="G88" s="17"/>
      <c r="H88" s="18">
        <f t="shared" si="10"/>
        <v>42863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/>
      <c r="E91" s="20"/>
      <c r="F91" s="20"/>
      <c r="G91" s="17"/>
      <c r="H91" s="18">
        <f t="shared" si="10"/>
        <v>0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23664</v>
      </c>
      <c r="E98" s="18">
        <f t="shared" si="11"/>
        <v>19199</v>
      </c>
      <c r="F98" s="18">
        <f t="shared" si="11"/>
        <v>0</v>
      </c>
      <c r="G98" s="18">
        <f t="shared" si="11"/>
        <v>0</v>
      </c>
      <c r="H98" s="18">
        <f t="shared" si="11"/>
        <v>42863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21588</v>
      </c>
      <c r="E102" s="20">
        <v>17514</v>
      </c>
      <c r="F102" s="20"/>
      <c r="G102" s="17"/>
      <c r="H102" s="18">
        <f>(D102+E102)-F102-G102</f>
        <v>39102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21588</v>
      </c>
      <c r="E108" s="18">
        <f t="shared" si="13"/>
        <v>17514</v>
      </c>
      <c r="F108" s="18">
        <f t="shared" si="13"/>
        <v>0</v>
      </c>
      <c r="G108" s="18">
        <f t="shared" si="13"/>
        <v>0</v>
      </c>
      <c r="H108" s="18">
        <f t="shared" si="13"/>
        <v>39102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5891000</v>
      </c>
      <c r="G111" s="17">
        <v>4607177</v>
      </c>
      <c r="H111" s="18">
        <f>F111-G111</f>
        <v>1283823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0.81130000000000002</v>
      </c>
      <c r="F114" s="41" t="s">
        <v>314</v>
      </c>
      <c r="G114" s="42">
        <v>0.81130000000000002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387663000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17612000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405275000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413459000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E119-E121</f>
        <v>-8184000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20423000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E123+E125</f>
        <v>12239000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7335834</v>
      </c>
      <c r="E141" s="45">
        <f t="shared" si="16"/>
        <v>5951562</v>
      </c>
      <c r="F141" s="45">
        <f>F36</f>
        <v>926631</v>
      </c>
      <c r="G141" s="45">
        <f t="shared" si="16"/>
        <v>2322942</v>
      </c>
      <c r="H141" s="45">
        <f t="shared" si="16"/>
        <v>10037823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0</v>
      </c>
      <c r="E142" s="45">
        <f t="shared" si="17"/>
        <v>0</v>
      </c>
      <c r="F142" s="45">
        <f>F49</f>
        <v>0</v>
      </c>
      <c r="G142" s="45">
        <f t="shared" si="17"/>
        <v>0</v>
      </c>
      <c r="H142" s="45">
        <f t="shared" si="17"/>
        <v>0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38923395</v>
      </c>
      <c r="E143" s="45">
        <f t="shared" si="18"/>
        <v>4139819</v>
      </c>
      <c r="F143" s="45">
        <f>F64</f>
        <v>0</v>
      </c>
      <c r="G143" s="45">
        <f t="shared" si="18"/>
        <v>0</v>
      </c>
      <c r="H143" s="45">
        <f t="shared" si="18"/>
        <v>43063214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245853</v>
      </c>
      <c r="E144" s="45">
        <f t="shared" si="19"/>
        <v>199461</v>
      </c>
      <c r="F144" s="45">
        <f>F74</f>
        <v>0</v>
      </c>
      <c r="G144" s="45">
        <f t="shared" si="19"/>
        <v>199406</v>
      </c>
      <c r="H144" s="45">
        <f t="shared" si="19"/>
        <v>245908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48700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48700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23664</v>
      </c>
      <c r="E146" s="45">
        <f t="shared" si="21"/>
        <v>19199</v>
      </c>
      <c r="F146" s="45">
        <f>F98</f>
        <v>0</v>
      </c>
      <c r="G146" s="45">
        <f t="shared" si="21"/>
        <v>0</v>
      </c>
      <c r="H146" s="45">
        <f t="shared" si="21"/>
        <v>42863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21588</v>
      </c>
      <c r="E147" s="18">
        <f t="shared" si="22"/>
        <v>17514</v>
      </c>
      <c r="F147" s="18">
        <f>F108</f>
        <v>0</v>
      </c>
      <c r="G147" s="18">
        <f t="shared" si="22"/>
        <v>0</v>
      </c>
      <c r="H147" s="18">
        <f t="shared" si="22"/>
        <v>39102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1283823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6286888.512472366</v>
      </c>
      <c r="E150" s="18">
        <f>E18</f>
        <v>0</v>
      </c>
      <c r="F150" s="18">
        <f>F18</f>
        <v>0</v>
      </c>
      <c r="G150" s="18">
        <f>G18</f>
        <v>5082589.05906332</v>
      </c>
      <c r="H150" s="18">
        <f>H18</f>
        <v>1204299.4534090459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52885922.512472369</v>
      </c>
      <c r="E152" s="77">
        <f t="shared" si="24"/>
        <v>10327555</v>
      </c>
      <c r="F152" s="77">
        <f t="shared" si="24"/>
        <v>926631</v>
      </c>
      <c r="G152" s="77">
        <f t="shared" si="24"/>
        <v>7604937.05906332</v>
      </c>
      <c r="H152" s="77">
        <f t="shared" si="24"/>
        <v>55965732.453409046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0.13535981186383425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4.5727373521863752</v>
      </c>
    </row>
  </sheetData>
  <mergeCells count="2">
    <mergeCell ref="C2:D2"/>
    <mergeCell ref="B13:D13"/>
  </mergeCells>
  <hyperlinks>
    <hyperlink ref="C11" r:id="rId1" xr:uid="{9E0181F1-AC64-4CA9-9F1E-F4832702EA91}"/>
  </hyperlinks>
  <printOptions headings="1" gridLines="1"/>
  <pageMargins left="0.17" right="0.16" top="0.35" bottom="0.32" header="0.17" footer="0.17"/>
  <pageSetup scale="59" fitToHeight="3" orientation="landscape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39FA-BEC4-44CE-80CC-CC9AE42A2985}">
  <sheetPr>
    <tabColor theme="9"/>
  </sheetPr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0" t="s">
        <v>189</v>
      </c>
      <c r="D5" s="540"/>
      <c r="E5" s="540"/>
      <c r="F5" s="50"/>
    </row>
    <row r="6" spans="1:8" ht="18" customHeight="1" x14ac:dyDescent="0.55000000000000004">
      <c r="B6" s="12" t="s">
        <v>267</v>
      </c>
      <c r="C6" s="52"/>
      <c r="D6" s="52">
        <v>210006</v>
      </c>
      <c r="E6" s="52"/>
      <c r="F6" s="53"/>
    </row>
    <row r="7" spans="1:8" ht="18" customHeight="1" x14ac:dyDescent="0.55000000000000004">
      <c r="B7" s="12" t="s">
        <v>268</v>
      </c>
      <c r="C7" s="51"/>
      <c r="D7" s="51">
        <v>579</v>
      </c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/>
      <c r="D9" s="59" t="s">
        <v>424</v>
      </c>
      <c r="E9" s="59"/>
      <c r="F9" s="50"/>
    </row>
    <row r="10" spans="1:8" ht="18" customHeight="1" x14ac:dyDescent="0.55000000000000004">
      <c r="B10" s="12" t="s">
        <v>271</v>
      </c>
      <c r="C10" s="57"/>
      <c r="D10" s="57" t="s">
        <v>425</v>
      </c>
      <c r="E10" s="57"/>
      <c r="F10" s="58"/>
    </row>
    <row r="11" spans="1:8" ht="18" customHeight="1" x14ac:dyDescent="0.55000000000000004">
      <c r="B11" s="12" t="s">
        <v>273</v>
      </c>
      <c r="C11" s="59"/>
      <c r="D11" s="80" t="s">
        <v>426</v>
      </c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1801622.3071548399</v>
      </c>
      <c r="E18" s="61"/>
      <c r="F18" s="61"/>
      <c r="G18" s="61">
        <v>1456508.3838759824</v>
      </c>
      <c r="H18" s="62">
        <f>(D18+E18)-G18</f>
        <v>345113.92327885749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f>[34]CHNA!R261</f>
        <v>41106.599999999991</v>
      </c>
      <c r="E21" s="17">
        <f>[34]CHNA!S261</f>
        <v>4936.6188557889418</v>
      </c>
      <c r="F21" s="17">
        <f>[34]CHNA!T261</f>
        <v>0</v>
      </c>
      <c r="G21" s="17">
        <f>[34]CHNA!U261</f>
        <v>3375</v>
      </c>
      <c r="H21" s="18">
        <f>(D21+E21)-F21-G21</f>
        <v>42668.218855788931</v>
      </c>
    </row>
    <row r="22" spans="1:8" ht="18" customHeight="1" x14ac:dyDescent="0.55000000000000004">
      <c r="A22" s="12" t="s">
        <v>9</v>
      </c>
      <c r="B22" s="9" t="s">
        <v>10</v>
      </c>
      <c r="D22" s="17">
        <f>[34]CHNA!R262</f>
        <v>4696.2000000000007</v>
      </c>
      <c r="E22" s="17">
        <f>[34]CHNA!S262</f>
        <v>1005.870679652279</v>
      </c>
      <c r="F22" s="17">
        <f>[34]CHNA!T262</f>
        <v>0</v>
      </c>
      <c r="G22" s="17">
        <f>[34]CHNA!U262</f>
        <v>0</v>
      </c>
      <c r="H22" s="18">
        <f>(D22+E22)-F22-G22</f>
        <v>5702.07067965228</v>
      </c>
    </row>
    <row r="23" spans="1:8" ht="18" customHeight="1" x14ac:dyDescent="0.55000000000000004">
      <c r="A23" s="12" t="s">
        <v>11</v>
      </c>
      <c r="B23" s="9" t="s">
        <v>12</v>
      </c>
      <c r="D23" s="17">
        <f>[34]CHNA!R263</f>
        <v>35239.500000000007</v>
      </c>
      <c r="E23" s="17">
        <f>[34]CHNA!S263</f>
        <v>1762.1112774024009</v>
      </c>
      <c r="F23" s="17">
        <f>[34]CHNA!T263</f>
        <v>0</v>
      </c>
      <c r="G23" s="17">
        <f>[34]CHNA!U263</f>
        <v>20201.100000000002</v>
      </c>
      <c r="H23" s="18">
        <f t="shared" ref="H23:H34" si="0">(D23+E23)-F23-G23</f>
        <v>16800.511277402406</v>
      </c>
    </row>
    <row r="24" spans="1:8" ht="18" customHeight="1" x14ac:dyDescent="0.55000000000000004">
      <c r="A24" s="12" t="s">
        <v>13</v>
      </c>
      <c r="B24" s="9" t="s">
        <v>14</v>
      </c>
      <c r="D24" s="17">
        <f>[34]CHNA!R264</f>
        <v>182228.4</v>
      </c>
      <c r="E24" s="17">
        <f>[34]CHNA!S264</f>
        <v>35347.449600972162</v>
      </c>
      <c r="F24" s="17">
        <f>[34]CHNA!T264</f>
        <v>0</v>
      </c>
      <c r="G24" s="17">
        <f>[34]CHNA!U264</f>
        <v>1077.5999999999999</v>
      </c>
      <c r="H24" s="18">
        <f t="shared" si="0"/>
        <v>216498.24960097214</v>
      </c>
    </row>
    <row r="25" spans="1:8" ht="18" customHeight="1" x14ac:dyDescent="0.55000000000000004">
      <c r="A25" s="12" t="s">
        <v>15</v>
      </c>
      <c r="B25" s="9" t="s">
        <v>16</v>
      </c>
      <c r="D25" s="17">
        <f>[34]CHNA!R265</f>
        <v>21749.7</v>
      </c>
      <c r="E25" s="17">
        <f>[34]CHNA!S265</f>
        <v>1593.911593578091</v>
      </c>
      <c r="F25" s="17">
        <f>[34]CHNA!T265</f>
        <v>0</v>
      </c>
      <c r="G25" s="17">
        <f>[34]CHNA!U265</f>
        <v>28.5</v>
      </c>
      <c r="H25" s="18">
        <f t="shared" si="0"/>
        <v>23315.111593578091</v>
      </c>
    </row>
    <row r="26" spans="1:8" ht="18" customHeight="1" x14ac:dyDescent="0.55000000000000004">
      <c r="A26" s="12" t="s">
        <v>17</v>
      </c>
      <c r="B26" s="9" t="s">
        <v>18</v>
      </c>
      <c r="D26" s="17">
        <f>[34]CHNA!R266</f>
        <v>3203.1</v>
      </c>
      <c r="E26" s="17">
        <f>[34]CHNA!S266</f>
        <v>686.06626080537774</v>
      </c>
      <c r="F26" s="17">
        <f>[34]CHNA!T266</f>
        <v>0</v>
      </c>
      <c r="G26" s="17">
        <f>[34]CHNA!U266</f>
        <v>0</v>
      </c>
      <c r="H26" s="18">
        <f t="shared" si="0"/>
        <v>3889.1662608053775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17"/>
      <c r="F27" s="17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17"/>
      <c r="F28" s="17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f>[34]CHNA!R267</f>
        <v>232326.3</v>
      </c>
      <c r="E29" s="17">
        <f>[34]CHNA!S267</f>
        <v>49084.516280294585</v>
      </c>
      <c r="F29" s="17">
        <f>[34]CHNA!T267</f>
        <v>0</v>
      </c>
      <c r="G29" s="17">
        <f>[34]CHNA!U267</f>
        <v>0</v>
      </c>
      <c r="H29" s="18">
        <f t="shared" si="0"/>
        <v>281410.81628029456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>SUM(D21:D34)</f>
        <v>520549.79999999993</v>
      </c>
      <c r="E36" s="18">
        <f t="shared" ref="E36:H36" si="1">SUM(E21:E34)</f>
        <v>94416.544548493839</v>
      </c>
      <c r="F36" s="18">
        <f>SUM(F21:F34)</f>
        <v>0</v>
      </c>
      <c r="G36" s="18">
        <f t="shared" si="1"/>
        <v>24682.2</v>
      </c>
      <c r="H36" s="18">
        <f t="shared" si="1"/>
        <v>590284.14454849379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f>[34]CHNA!R270</f>
        <v>13550.699999999999</v>
      </c>
      <c r="E40" s="17">
        <f>[34]CHNA!S270</f>
        <v>2902.4001998986705</v>
      </c>
      <c r="F40" s="17">
        <f>[34]CHNA!T270</f>
        <v>0</v>
      </c>
      <c r="G40" s="17">
        <f>[34]CHNA!U270</f>
        <v>0</v>
      </c>
      <c r="H40" s="18">
        <f>(D40+E40)-F40-G40</f>
        <v>16453.100199898669</v>
      </c>
    </row>
    <row r="41" spans="1:8" ht="18" customHeight="1" x14ac:dyDescent="0.55000000000000004">
      <c r="A41" s="12" t="s">
        <v>32</v>
      </c>
      <c r="B41" s="9" t="s">
        <v>33</v>
      </c>
      <c r="D41" s="17">
        <f>[34]CHNA!R271</f>
        <v>51737.7</v>
      </c>
      <c r="E41" s="17">
        <f>[34]CHNA!S271</f>
        <v>11081.605439002964</v>
      </c>
      <c r="F41" s="17">
        <f>[34]CHNA!T271</f>
        <v>0</v>
      </c>
      <c r="G41" s="17">
        <f>[34]CHNA!U271</f>
        <v>0</v>
      </c>
      <c r="H41" s="18">
        <f t="shared" ref="H41:H47" si="2">(D41+E41)-F41-G41</f>
        <v>62819.305439002957</v>
      </c>
    </row>
    <row r="42" spans="1:8" ht="18" customHeight="1" x14ac:dyDescent="0.55000000000000004">
      <c r="A42" s="12" t="s">
        <v>34</v>
      </c>
      <c r="B42" s="9" t="s">
        <v>35</v>
      </c>
      <c r="D42" s="17">
        <f>[34]CHNA!R272</f>
        <v>98601.600000000006</v>
      </c>
      <c r="E42" s="17">
        <f>[34]CHNA!S272</f>
        <v>21119.300371960766</v>
      </c>
      <c r="F42" s="17">
        <f>[34]CHNA!T272</f>
        <v>0</v>
      </c>
      <c r="G42" s="17">
        <f>[34]CHNA!U272</f>
        <v>0</v>
      </c>
      <c r="H42" s="18">
        <f t="shared" si="2"/>
        <v>119720.90037196077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163890</v>
      </c>
      <c r="E49" s="18">
        <f t="shared" si="3"/>
        <v>35103.306010862405</v>
      </c>
      <c r="F49" s="18">
        <f>SUM(F40:F47)</f>
        <v>0</v>
      </c>
      <c r="G49" s="18">
        <f t="shared" si="3"/>
        <v>0</v>
      </c>
      <c r="H49" s="18">
        <f t="shared" si="3"/>
        <v>198993.3060108624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6"/>
      <c r="E53" s="26"/>
      <c r="F53" s="26"/>
      <c r="G53" s="26"/>
      <c r="H53" s="18">
        <f>(D53+E53)-F53-G53</f>
        <v>0</v>
      </c>
    </row>
    <row r="54" spans="1:8" ht="18" customHeight="1" x14ac:dyDescent="0.55000000000000004">
      <c r="A54" s="12" t="s">
        <v>44</v>
      </c>
      <c r="B54" s="28" t="s">
        <v>427</v>
      </c>
      <c r="D54" s="17">
        <f>+'[34]Physician Subsidies'!D4</f>
        <v>771564.27</v>
      </c>
      <c r="E54" s="20"/>
      <c r="F54" s="20"/>
      <c r="G54" s="17"/>
      <c r="H54" s="18">
        <f t="shared" ref="H54:H62" si="4">(D54+E54)-F54-G54</f>
        <v>771564.27</v>
      </c>
    </row>
    <row r="55" spans="1:8" ht="18" customHeight="1" x14ac:dyDescent="0.55000000000000004">
      <c r="A55" s="12" t="s">
        <v>45</v>
      </c>
      <c r="B55" s="28" t="s">
        <v>428</v>
      </c>
      <c r="D55" s="17">
        <f>+'[34]Physician Subsidies'!D5</f>
        <v>534585.13</v>
      </c>
      <c r="E55" s="20"/>
      <c r="F55" s="20"/>
      <c r="G55" s="17"/>
      <c r="H55" s="18">
        <f t="shared" si="4"/>
        <v>534585.13</v>
      </c>
    </row>
    <row r="56" spans="1:8" ht="18" customHeight="1" x14ac:dyDescent="0.55000000000000004">
      <c r="A56" s="12" t="s">
        <v>46</v>
      </c>
      <c r="B56" s="28" t="s">
        <v>429</v>
      </c>
      <c r="D56" s="17">
        <f>+'[34]Physician Subsidies'!D6</f>
        <v>2237250</v>
      </c>
      <c r="E56" s="20"/>
      <c r="F56" s="20"/>
      <c r="G56" s="17"/>
      <c r="H56" s="18">
        <f t="shared" si="4"/>
        <v>2237250</v>
      </c>
    </row>
    <row r="57" spans="1:8" ht="18" customHeight="1" x14ac:dyDescent="0.55000000000000004">
      <c r="A57" s="12" t="s">
        <v>47</v>
      </c>
      <c r="B57" s="28" t="s">
        <v>430</v>
      </c>
      <c r="D57" s="17">
        <f>+'[34]Physician Subsidies'!D7</f>
        <v>1024735</v>
      </c>
      <c r="E57" s="20"/>
      <c r="F57" s="20"/>
      <c r="G57" s="17"/>
      <c r="H57" s="18">
        <f t="shared" si="4"/>
        <v>1024735</v>
      </c>
    </row>
    <row r="58" spans="1:8" ht="18" customHeight="1" x14ac:dyDescent="0.55000000000000004">
      <c r="A58" s="12" t="s">
        <v>48</v>
      </c>
      <c r="B58" s="28" t="s">
        <v>431</v>
      </c>
      <c r="D58" s="17">
        <f>+'[34]Physician Subsidies'!D8</f>
        <v>948665.7</v>
      </c>
      <c r="E58" s="20"/>
      <c r="F58" s="20"/>
      <c r="G58" s="17"/>
      <c r="H58" s="18">
        <f>(D58+E58)-F58-G58</f>
        <v>948665.7</v>
      </c>
    </row>
    <row r="59" spans="1:8" ht="18" customHeight="1" x14ac:dyDescent="0.55000000000000004">
      <c r="A59" s="12" t="s">
        <v>49</v>
      </c>
      <c r="B59" s="28" t="s">
        <v>432</v>
      </c>
      <c r="D59" s="17">
        <f>+'[34]Physician Subsidies'!D9</f>
        <v>216680.7</v>
      </c>
      <c r="E59" s="33"/>
      <c r="F59" s="33"/>
      <c r="G59" s="32"/>
      <c r="H59" s="18">
        <f t="shared" si="4"/>
        <v>216680.7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5733480.8000000007</v>
      </c>
      <c r="E64" s="18">
        <f t="shared" ref="E64:G64" si="5">SUM(E53:E62)</f>
        <v>0</v>
      </c>
      <c r="F64" s="18">
        <f t="shared" si="5"/>
        <v>0</v>
      </c>
      <c r="G64" s="18">
        <f t="shared" si="5"/>
        <v>0</v>
      </c>
      <c r="H64" s="18">
        <f>SUM(H53:H62)</f>
        <v>5733480.8000000007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17">
        <f>[34]CHNA!R275</f>
        <v>277357.5</v>
      </c>
      <c r="E68" s="17">
        <f>[34]CHNA!S275</f>
        <v>59406.706918712356</v>
      </c>
      <c r="F68" s="17">
        <f>[34]CHNA!T275</f>
        <v>0</v>
      </c>
      <c r="G68" s="17">
        <f>[34]CHNA!U275</f>
        <v>0</v>
      </c>
      <c r="H68" s="18">
        <f>(D68+E68)-F68-G68</f>
        <v>336764.20691871236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277357.5</v>
      </c>
      <c r="E74" s="36">
        <f t="shared" si="7"/>
        <v>59406.706918712356</v>
      </c>
      <c r="F74" s="36">
        <f t="shared" si="7"/>
        <v>0</v>
      </c>
      <c r="G74" s="18">
        <f t="shared" si="7"/>
        <v>0</v>
      </c>
      <c r="H74" s="18">
        <f t="shared" si="7"/>
        <v>336764.20691871236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f>[34]CHNA!R277</f>
        <v>8250</v>
      </c>
      <c r="E77" s="37"/>
      <c r="F77" s="23"/>
      <c r="G77" s="17"/>
      <c r="H77" s="18">
        <f>(D77-F77-G77)</f>
        <v>8250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f>[34]CHNA!R278</f>
        <v>25392.899999999998</v>
      </c>
      <c r="E79" s="37"/>
      <c r="F79" s="23"/>
      <c r="G79" s="17"/>
      <c r="H79" s="18">
        <f t="shared" si="8"/>
        <v>25392.899999999998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>SUM(D77:D80)</f>
        <v>33642.899999999994</v>
      </c>
      <c r="E82" s="39"/>
      <c r="F82" s="18">
        <f t="shared" ref="F82:H82" si="9">SUM(F77:F80)</f>
        <v>0</v>
      </c>
      <c r="G82" s="18">
        <f t="shared" si="9"/>
        <v>0</v>
      </c>
      <c r="H82" s="18">
        <f t="shared" si="9"/>
        <v>33642.899999999994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f>[34]CHNA!R282</f>
        <v>2843.3999999999996</v>
      </c>
      <c r="E87" s="17">
        <f>[34]CHNA!S282</f>
        <v>108.04919999999998</v>
      </c>
      <c r="F87" s="17">
        <f>[34]CHNA!T282</f>
        <v>0</v>
      </c>
      <c r="G87" s="17">
        <f>[34]CHNA!U282</f>
        <v>0</v>
      </c>
      <c r="H87" s="18">
        <f t="shared" ref="H87:H96" si="10">(D87+E87)-F87-G87</f>
        <v>2951.4491999999996</v>
      </c>
    </row>
    <row r="88" spans="1:8" ht="18" customHeight="1" x14ac:dyDescent="0.55000000000000004">
      <c r="A88" s="12" t="s">
        <v>74</v>
      </c>
      <c r="B88" s="9" t="s">
        <v>75</v>
      </c>
      <c r="D88" s="17">
        <f>[34]CHNA!R283</f>
        <v>12506.1</v>
      </c>
      <c r="E88" s="17">
        <f>[34]CHNA!S283</f>
        <v>2678.6591939864925</v>
      </c>
      <c r="F88" s="17">
        <f>[34]CHNA!T283</f>
        <v>0</v>
      </c>
      <c r="G88" s="17">
        <f>[34]CHNA!U283</f>
        <v>0</v>
      </c>
      <c r="H88" s="18">
        <f t="shared" si="10"/>
        <v>15184.759193986492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>
        <f>[34]CHNA!R284</f>
        <v>209.7</v>
      </c>
      <c r="E90" s="17">
        <f>[34]CHNA!S284</f>
        <v>7.9685999999999986</v>
      </c>
      <c r="F90" s="17">
        <f>[34]CHNA!T284</f>
        <v>0</v>
      </c>
      <c r="G90" s="17">
        <f>[34]CHNA!U284</f>
        <v>0</v>
      </c>
      <c r="H90" s="18">
        <f t="shared" si="10"/>
        <v>217.6686</v>
      </c>
    </row>
    <row r="91" spans="1:8" ht="18" customHeight="1" x14ac:dyDescent="0.55000000000000004">
      <c r="A91" s="12" t="s">
        <v>80</v>
      </c>
      <c r="B91" s="9" t="s">
        <v>81</v>
      </c>
      <c r="D91" s="17">
        <f>[34]CHNA!R285</f>
        <v>26109.899999999998</v>
      </c>
      <c r="E91" s="17">
        <f>[34]CHNA!S285</f>
        <v>5592.4327879249249</v>
      </c>
      <c r="F91" s="17">
        <f>[34]CHNA!T285</f>
        <v>0</v>
      </c>
      <c r="G91" s="17">
        <f>[34]CHNA!U285</f>
        <v>0</v>
      </c>
      <c r="H91" s="18">
        <f t="shared" si="10"/>
        <v>31702.332787924923</v>
      </c>
    </row>
    <row r="92" spans="1:8" ht="18" customHeight="1" x14ac:dyDescent="0.55000000000000004">
      <c r="A92" s="12" t="s">
        <v>82</v>
      </c>
      <c r="B92" s="9" t="s">
        <v>83</v>
      </c>
      <c r="D92" s="17">
        <f>[34]CHNA!R286</f>
        <v>121.8</v>
      </c>
      <c r="E92" s="17">
        <f>[34]CHNA!S286</f>
        <v>26.088124181603764</v>
      </c>
      <c r="F92" s="17">
        <f>[34]CHNA!T286</f>
        <v>0</v>
      </c>
      <c r="G92" s="17">
        <f>[34]CHNA!U286</f>
        <v>0</v>
      </c>
      <c r="H92" s="18">
        <f t="shared" si="10"/>
        <v>147.88812418160376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41790.9</v>
      </c>
      <c r="E98" s="18">
        <f t="shared" si="11"/>
        <v>8413.1979060930225</v>
      </c>
      <c r="F98" s="18">
        <f t="shared" si="11"/>
        <v>0</v>
      </c>
      <c r="G98" s="18">
        <f t="shared" si="11"/>
        <v>0</v>
      </c>
      <c r="H98" s="18">
        <f t="shared" si="11"/>
        <v>50204.097906093019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f>[34]CHNA!R289</f>
        <v>48611.4</v>
      </c>
      <c r="E102" s="17">
        <f>[34]CHNA!S289</f>
        <v>10411.988832853966</v>
      </c>
      <c r="F102" s="17">
        <f>[34]CHNA!T289</f>
        <v>0</v>
      </c>
      <c r="G102" s="17">
        <f>[34]CHNA!U289</f>
        <v>0</v>
      </c>
      <c r="H102" s="18">
        <f>(D102+E102)-F102-G102</f>
        <v>59023.388832853969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48611.4</v>
      </c>
      <c r="E108" s="18">
        <f t="shared" si="13"/>
        <v>10411.988832853966</v>
      </c>
      <c r="F108" s="18">
        <f t="shared" si="13"/>
        <v>0</v>
      </c>
      <c r="G108" s="18">
        <f t="shared" si="13"/>
        <v>0</v>
      </c>
      <c r="H108" s="18">
        <f t="shared" si="13"/>
        <v>59023.388832853969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2167000</v>
      </c>
      <c r="G111" s="17"/>
      <c r="H111" s="18">
        <f>F111-G111</f>
        <v>2167000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0.21418821167162366</v>
      </c>
      <c r="F114" s="41" t="s">
        <v>314</v>
      </c>
      <c r="G114" s="170">
        <v>3.7999999999999999E-2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102428000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735000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103163000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99813000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+E119-E121</f>
        <v>3350000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9201000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+E125+E123</f>
        <v>12551000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>
        <f>[34]CHNA!R291</f>
        <v>265610.09999999998</v>
      </c>
      <c r="E131" s="17">
        <f>[34]CHNA!S291</f>
        <v>56890.552320921139</v>
      </c>
      <c r="F131" s="17">
        <f>[34]CHNA!T291</f>
        <v>0</v>
      </c>
      <c r="G131" s="17">
        <f>[34]CHNA!U291</f>
        <v>0</v>
      </c>
      <c r="H131" s="18">
        <f>(D131+E131)-F131-G131</f>
        <v>322500.65232092113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265610.09999999998</v>
      </c>
      <c r="E137" s="18">
        <f t="shared" si="15"/>
        <v>56890.552320921139</v>
      </c>
      <c r="F137" s="18">
        <f t="shared" si="15"/>
        <v>0</v>
      </c>
      <c r="G137" s="18">
        <f t="shared" si="15"/>
        <v>0</v>
      </c>
      <c r="H137" s="18">
        <f t="shared" si="15"/>
        <v>322500.65232092113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520549.79999999993</v>
      </c>
      <c r="E141" s="45">
        <f t="shared" si="16"/>
        <v>94416.544548493839</v>
      </c>
      <c r="F141" s="45">
        <f>F36</f>
        <v>0</v>
      </c>
      <c r="G141" s="45">
        <f t="shared" si="16"/>
        <v>24682.2</v>
      </c>
      <c r="H141" s="45">
        <f t="shared" si="16"/>
        <v>590284.14454849379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163890</v>
      </c>
      <c r="E142" s="45">
        <f t="shared" si="17"/>
        <v>35103.306010862405</v>
      </c>
      <c r="F142" s="45">
        <f>F49</f>
        <v>0</v>
      </c>
      <c r="G142" s="45">
        <f t="shared" si="17"/>
        <v>0</v>
      </c>
      <c r="H142" s="45">
        <f t="shared" si="17"/>
        <v>198993.3060108624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5733480.8000000007</v>
      </c>
      <c r="E143" s="45">
        <f t="shared" si="18"/>
        <v>0</v>
      </c>
      <c r="F143" s="45">
        <f>F64</f>
        <v>0</v>
      </c>
      <c r="G143" s="45">
        <f t="shared" si="18"/>
        <v>0</v>
      </c>
      <c r="H143" s="45">
        <f t="shared" si="18"/>
        <v>5733480.8000000007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277357.5</v>
      </c>
      <c r="E144" s="45">
        <f t="shared" si="19"/>
        <v>59406.706918712356</v>
      </c>
      <c r="F144" s="45">
        <f>F74</f>
        <v>0</v>
      </c>
      <c r="G144" s="45">
        <f t="shared" si="19"/>
        <v>0</v>
      </c>
      <c r="H144" s="45">
        <f t="shared" si="19"/>
        <v>336764.20691871236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33642.899999999994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33642.899999999994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41790.9</v>
      </c>
      <c r="E146" s="45">
        <f t="shared" si="21"/>
        <v>8413.1979060930225</v>
      </c>
      <c r="F146" s="45">
        <f>F98</f>
        <v>0</v>
      </c>
      <c r="G146" s="45">
        <f t="shared" si="21"/>
        <v>0</v>
      </c>
      <c r="H146" s="45">
        <f t="shared" si="21"/>
        <v>50204.097906093019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48611.4</v>
      </c>
      <c r="E147" s="18">
        <f t="shared" si="22"/>
        <v>10411.988832853966</v>
      </c>
      <c r="F147" s="18">
        <f>F108</f>
        <v>0</v>
      </c>
      <c r="G147" s="18">
        <f t="shared" si="22"/>
        <v>0</v>
      </c>
      <c r="H147" s="18">
        <f t="shared" si="22"/>
        <v>59023.388832853969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2167000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265610.09999999998</v>
      </c>
      <c r="E149" s="18">
        <f t="shared" si="23"/>
        <v>56890.552320921139</v>
      </c>
      <c r="F149" s="18">
        <f>F137</f>
        <v>0</v>
      </c>
      <c r="G149" s="18">
        <f t="shared" si="23"/>
        <v>0</v>
      </c>
      <c r="H149" s="18">
        <f t="shared" si="23"/>
        <v>322500.65232092113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1801622.3071548399</v>
      </c>
      <c r="E150" s="18">
        <f>E18</f>
        <v>0</v>
      </c>
      <c r="F150" s="18">
        <f>F18</f>
        <v>0</v>
      </c>
      <c r="G150" s="18">
        <f>G18</f>
        <v>1456508.3838759824</v>
      </c>
      <c r="H150" s="18">
        <f>H18</f>
        <v>345113.92327885749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>SUM(D141:D150)</f>
        <v>8886555.7071548402</v>
      </c>
      <c r="E152" s="77">
        <f t="shared" ref="E152:H152" si="24">SUM(E141:E150)</f>
        <v>264642.29653793672</v>
      </c>
      <c r="F152" s="77">
        <f t="shared" si="24"/>
        <v>0</v>
      </c>
      <c r="G152" s="77">
        <f t="shared" si="24"/>
        <v>1481190.5838759823</v>
      </c>
      <c r="H152" s="77">
        <f t="shared" si="24"/>
        <v>9837007.4198167957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9.8554370871698035E-2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0.78376284119327511</v>
      </c>
    </row>
  </sheetData>
  <mergeCells count="3">
    <mergeCell ref="C2:D2"/>
    <mergeCell ref="C5:E5"/>
    <mergeCell ref="B13:D13"/>
  </mergeCells>
  <hyperlinks>
    <hyperlink ref="D11" r:id="rId1" xr:uid="{ED4D9BAB-BF53-491A-8F23-59CADFE7E127}"/>
  </hyperlinks>
  <printOptions headings="1" gridLines="1"/>
  <pageMargins left="0.17" right="0.16" top="0.35" bottom="0.32" header="0.17" footer="0.17"/>
  <pageSetup scale="70" fitToHeight="3" orientation="landscape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6A189-C7CB-4FD8-BEE1-2148B3D0B50E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0" width="10.578125" style="9" bestFit="1" customWidth="1"/>
    <col min="11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9" t="s">
        <v>138</v>
      </c>
      <c r="D5" s="59"/>
      <c r="E5" s="59"/>
      <c r="F5" s="50"/>
    </row>
    <row r="6" spans="1:8" ht="18" customHeight="1" x14ac:dyDescent="0.55000000000000004">
      <c r="B6" s="12" t="s">
        <v>267</v>
      </c>
      <c r="C6" s="52">
        <v>210008</v>
      </c>
      <c r="D6" s="52"/>
      <c r="E6" s="52"/>
      <c r="F6" s="53"/>
    </row>
    <row r="7" spans="1:8" ht="18" customHeight="1" x14ac:dyDescent="0.55000000000000004">
      <c r="B7" s="12" t="s">
        <v>268</v>
      </c>
      <c r="C7" s="51">
        <v>3743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333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334</v>
      </c>
      <c r="D10" s="57"/>
      <c r="E10" s="57"/>
      <c r="F10" s="58"/>
    </row>
    <row r="11" spans="1:8" ht="18" customHeight="1" x14ac:dyDescent="0.55000000000000004">
      <c r="B11" s="12" t="s">
        <v>273</v>
      </c>
      <c r="C11" s="59" t="s">
        <v>335</v>
      </c>
      <c r="D11" s="59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2">
        <v>9624067.2036476787</v>
      </c>
      <c r="E18" s="62"/>
      <c r="F18" s="62"/>
      <c r="G18" s="62">
        <v>7780506.776270723</v>
      </c>
      <c r="H18" s="62">
        <f>(D18+E18)-G18</f>
        <v>1843560.4273769557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83">
        <v>2192827.6474124631</v>
      </c>
      <c r="E21" s="91">
        <v>1849708.2582751676</v>
      </c>
      <c r="F21" s="91">
        <v>0</v>
      </c>
      <c r="G21" s="83">
        <v>101082.62999999999</v>
      </c>
      <c r="H21" s="18">
        <f>(D21+E21)-F21-G21</f>
        <v>3941453.2756876308</v>
      </c>
    </row>
    <row r="22" spans="1:8" ht="18" customHeight="1" x14ac:dyDescent="0.55000000000000004">
      <c r="A22" s="12" t="s">
        <v>9</v>
      </c>
      <c r="B22" s="9" t="s">
        <v>10</v>
      </c>
      <c r="D22" s="83">
        <v>1643644.2803461538</v>
      </c>
      <c r="E22" s="91">
        <v>1383083.4217950073</v>
      </c>
      <c r="F22" s="91">
        <v>0</v>
      </c>
      <c r="G22" s="83">
        <v>0</v>
      </c>
      <c r="H22" s="18">
        <f t="shared" ref="H22:H34" si="0">(D22+E22)-F22-G22</f>
        <v>3026727.7021411611</v>
      </c>
    </row>
    <row r="23" spans="1:8" ht="18" customHeight="1" x14ac:dyDescent="0.55000000000000004">
      <c r="A23" s="12" t="s">
        <v>11</v>
      </c>
      <c r="B23" s="9" t="s">
        <v>12</v>
      </c>
      <c r="D23" s="83">
        <v>0</v>
      </c>
      <c r="E23" s="91">
        <v>0</v>
      </c>
      <c r="F23" s="91">
        <v>0</v>
      </c>
      <c r="G23" s="83">
        <v>0</v>
      </c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83">
        <v>0</v>
      </c>
      <c r="E24" s="91">
        <v>0</v>
      </c>
      <c r="F24" s="91">
        <v>0</v>
      </c>
      <c r="G24" s="83">
        <v>0</v>
      </c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83">
        <v>47680</v>
      </c>
      <c r="E25" s="91">
        <v>40219.344123387469</v>
      </c>
      <c r="F25" s="91">
        <v>0</v>
      </c>
      <c r="G25" s="83">
        <v>0</v>
      </c>
      <c r="H25" s="18">
        <f t="shared" si="0"/>
        <v>87899.344123387476</v>
      </c>
    </row>
    <row r="26" spans="1:8" ht="18" customHeight="1" x14ac:dyDescent="0.55000000000000004">
      <c r="A26" s="12" t="s">
        <v>17</v>
      </c>
      <c r="B26" s="9" t="s">
        <v>18</v>
      </c>
      <c r="D26" s="83">
        <v>0</v>
      </c>
      <c r="E26" s="91">
        <v>0</v>
      </c>
      <c r="F26" s="91">
        <v>0</v>
      </c>
      <c r="G26" s="83">
        <v>0</v>
      </c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83">
        <v>0</v>
      </c>
      <c r="E27" s="91">
        <v>0</v>
      </c>
      <c r="F27" s="91">
        <v>0</v>
      </c>
      <c r="G27" s="83">
        <v>0</v>
      </c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83">
        <v>0</v>
      </c>
      <c r="E28" s="91">
        <v>0</v>
      </c>
      <c r="F28" s="91">
        <v>0</v>
      </c>
      <c r="G28" s="83">
        <v>0</v>
      </c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83">
        <v>629877.21647195169</v>
      </c>
      <c r="E29" s="91">
        <v>531318.13181138516</v>
      </c>
      <c r="F29" s="91">
        <v>0</v>
      </c>
      <c r="G29" s="83">
        <v>0</v>
      </c>
      <c r="H29" s="18">
        <f t="shared" si="0"/>
        <v>1161195.348283337</v>
      </c>
    </row>
    <row r="30" spans="1:8" ht="18" customHeight="1" x14ac:dyDescent="0.55000000000000004">
      <c r="A30" s="12" t="s">
        <v>25</v>
      </c>
      <c r="B30" s="21" t="s">
        <v>139</v>
      </c>
      <c r="D30" s="83">
        <v>860476.22</v>
      </c>
      <c r="E30" s="91">
        <v>725834.50507910363</v>
      </c>
      <c r="F30" s="91">
        <v>0</v>
      </c>
      <c r="G30" s="83">
        <v>0</v>
      </c>
      <c r="H30" s="18">
        <f t="shared" si="0"/>
        <v>1586310.7250791036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5374505.3642305685</v>
      </c>
      <c r="E36" s="18">
        <f t="shared" si="1"/>
        <v>4530163.6610840503</v>
      </c>
      <c r="F36" s="18">
        <f>SUM(F21:F34)</f>
        <v>0</v>
      </c>
      <c r="G36" s="18">
        <f t="shared" si="1"/>
        <v>101082.62999999999</v>
      </c>
      <c r="H36" s="18">
        <f t="shared" si="1"/>
        <v>9803586.3953146208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83">
        <v>6902973.4646859746</v>
      </c>
      <c r="E40" s="91">
        <v>5822841.1336161392</v>
      </c>
      <c r="F40" s="91">
        <v>619923</v>
      </c>
      <c r="G40" s="83">
        <v>533391</v>
      </c>
      <c r="H40" s="18">
        <f>(D40+E40)-F40-G40</f>
        <v>11572500.598302115</v>
      </c>
    </row>
    <row r="41" spans="1:8" ht="18" customHeight="1" x14ac:dyDescent="0.55000000000000004">
      <c r="A41" s="12" t="s">
        <v>32</v>
      </c>
      <c r="B41" s="9" t="s">
        <v>33</v>
      </c>
      <c r="D41" s="83">
        <v>129794</v>
      </c>
      <c r="E41" s="91">
        <v>109484.68018353509</v>
      </c>
      <c r="F41" s="91">
        <v>0</v>
      </c>
      <c r="G41" s="83">
        <v>0</v>
      </c>
      <c r="H41" s="18">
        <f t="shared" ref="H41:H47" si="2">(D41+E41)-F41-G41</f>
        <v>239278.68018353509</v>
      </c>
    </row>
    <row r="42" spans="1:8" ht="18" customHeight="1" x14ac:dyDescent="0.55000000000000004">
      <c r="A42" s="12" t="s">
        <v>34</v>
      </c>
      <c r="B42" s="9" t="s">
        <v>35</v>
      </c>
      <c r="D42" s="83">
        <v>262008.44</v>
      </c>
      <c r="E42" s="91">
        <v>221011.06567936068</v>
      </c>
      <c r="F42" s="91">
        <v>0</v>
      </c>
      <c r="G42" s="83">
        <v>0</v>
      </c>
      <c r="H42" s="18">
        <f t="shared" si="2"/>
        <v>483019.50567936071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7294775.9046859751</v>
      </c>
      <c r="E49" s="18">
        <f t="shared" si="3"/>
        <v>6153336.8794790357</v>
      </c>
      <c r="F49" s="18">
        <f>SUM(F40:F47)</f>
        <v>619923</v>
      </c>
      <c r="G49" s="18">
        <f t="shared" si="3"/>
        <v>533391</v>
      </c>
      <c r="H49" s="18">
        <f t="shared" si="3"/>
        <v>12294798.784165012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72">
        <v>9811732.1256492548</v>
      </c>
      <c r="E53" s="72">
        <v>8276456.1830533408</v>
      </c>
      <c r="F53" s="72">
        <v>0</v>
      </c>
      <c r="G53" s="72">
        <v>0</v>
      </c>
      <c r="H53" s="18">
        <f>(D53+E53)-F53-G53</f>
        <v>18088188.308702596</v>
      </c>
    </row>
    <row r="54" spans="1:8" ht="18" customHeight="1" x14ac:dyDescent="0.55000000000000004">
      <c r="A54" s="12" t="s">
        <v>44</v>
      </c>
      <c r="B54" s="31" t="s">
        <v>140</v>
      </c>
      <c r="D54" s="83">
        <v>166974</v>
      </c>
      <c r="E54" s="91">
        <v>140846.99592404571</v>
      </c>
      <c r="F54" s="91">
        <v>0</v>
      </c>
      <c r="G54" s="83">
        <v>126058</v>
      </c>
      <c r="H54" s="18">
        <f t="shared" ref="H54:H62" si="4">(D54+E54)-F54-G54</f>
        <v>181762.99592404568</v>
      </c>
    </row>
    <row r="55" spans="1:8" ht="18" customHeight="1" x14ac:dyDescent="0.55000000000000004">
      <c r="A55" s="12" t="s">
        <v>45</v>
      </c>
      <c r="B55" s="34" t="s">
        <v>141</v>
      </c>
      <c r="D55" s="83">
        <v>14711</v>
      </c>
      <c r="E55" s="91">
        <v>12409.1185276668</v>
      </c>
      <c r="F55" s="91">
        <v>0</v>
      </c>
      <c r="G55" s="83">
        <v>0</v>
      </c>
      <c r="H55" s="18">
        <f t="shared" si="4"/>
        <v>27120.1185276668</v>
      </c>
    </row>
    <row r="56" spans="1:8" ht="18" customHeight="1" x14ac:dyDescent="0.55000000000000004">
      <c r="A56" s="12" t="s">
        <v>46</v>
      </c>
      <c r="B56" s="31" t="s">
        <v>142</v>
      </c>
      <c r="D56" s="83">
        <v>650791.35519999987</v>
      </c>
      <c r="E56" s="91">
        <v>548959.76231783722</v>
      </c>
      <c r="F56" s="91">
        <v>0</v>
      </c>
      <c r="G56" s="83">
        <v>645425.10999999987</v>
      </c>
      <c r="H56" s="18">
        <f t="shared" si="4"/>
        <v>554326.00751783722</v>
      </c>
    </row>
    <row r="57" spans="1:8" ht="18" customHeight="1" x14ac:dyDescent="0.55000000000000004">
      <c r="A57" s="12" t="s">
        <v>47</v>
      </c>
      <c r="B57" s="31" t="s">
        <v>143</v>
      </c>
      <c r="D57" s="83">
        <v>733695.48160000006</v>
      </c>
      <c r="E57" s="91">
        <v>618891.59094473359</v>
      </c>
      <c r="F57" s="91">
        <v>0</v>
      </c>
      <c r="G57" s="83">
        <v>0</v>
      </c>
      <c r="H57" s="18">
        <f t="shared" si="4"/>
        <v>1352587.0725447335</v>
      </c>
    </row>
    <row r="58" spans="1:8" ht="18" customHeight="1" x14ac:dyDescent="0.55000000000000004">
      <c r="A58" s="12" t="s">
        <v>48</v>
      </c>
      <c r="B58" s="31" t="s">
        <v>144</v>
      </c>
      <c r="D58" s="83">
        <v>585208.87720930239</v>
      </c>
      <c r="E58" s="91">
        <v>493639.20336707495</v>
      </c>
      <c r="F58" s="91">
        <v>0</v>
      </c>
      <c r="G58" s="83">
        <v>0</v>
      </c>
      <c r="H58" s="18">
        <f>(D58+E58)-F58-G58</f>
        <v>1078848.0805763775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11963112.839658557</v>
      </c>
      <c r="E64" s="18">
        <f t="shared" ref="E64:G64" si="5">SUM(E53:E62)</f>
        <v>10091202.854134699</v>
      </c>
      <c r="F64" s="18">
        <f t="shared" si="5"/>
        <v>0</v>
      </c>
      <c r="G64" s="18">
        <f t="shared" si="5"/>
        <v>771483.10999999987</v>
      </c>
      <c r="H64" s="18">
        <f>SUM(H53:H62)</f>
        <v>21282832.583793256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83">
        <v>0</v>
      </c>
      <c r="E68" s="91">
        <v>0</v>
      </c>
      <c r="F68" s="91">
        <v>0</v>
      </c>
      <c r="G68" s="83">
        <v>0</v>
      </c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83">
        <v>380094</v>
      </c>
      <c r="E69" s="91">
        <v>320619.36630106618</v>
      </c>
      <c r="F69" s="91">
        <v>0</v>
      </c>
      <c r="G69" s="83">
        <v>0</v>
      </c>
      <c r="H69" s="18">
        <f t="shared" ref="H69:H72" si="6">(D69+E69)-F69-G69</f>
        <v>700713.36630106624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380094</v>
      </c>
      <c r="E74" s="36">
        <f t="shared" si="7"/>
        <v>320619.36630106618</v>
      </c>
      <c r="F74" s="36">
        <f t="shared" si="7"/>
        <v>0</v>
      </c>
      <c r="G74" s="18">
        <f t="shared" si="7"/>
        <v>0</v>
      </c>
      <c r="H74" s="18">
        <f t="shared" si="7"/>
        <v>700713.36630106624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83">
        <v>1800071</v>
      </c>
      <c r="E77" s="125">
        <v>0</v>
      </c>
      <c r="F77" s="97">
        <v>0</v>
      </c>
      <c r="G77" s="83">
        <v>0</v>
      </c>
      <c r="H77" s="18">
        <f>(D77-F77-G77)</f>
        <v>1800071</v>
      </c>
    </row>
    <row r="78" spans="1:10" ht="18" customHeight="1" x14ac:dyDescent="0.55000000000000004">
      <c r="A78" s="12" t="s">
        <v>63</v>
      </c>
      <c r="B78" s="9" t="s">
        <v>64</v>
      </c>
      <c r="D78" s="83">
        <v>0</v>
      </c>
      <c r="E78" s="125">
        <v>0</v>
      </c>
      <c r="F78" s="97">
        <v>0</v>
      </c>
      <c r="G78" s="83">
        <v>0</v>
      </c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83">
        <v>113332.5074117647</v>
      </c>
      <c r="E79" s="125">
        <v>0</v>
      </c>
      <c r="F79" s="97">
        <v>0</v>
      </c>
      <c r="G79" s="83">
        <v>0</v>
      </c>
      <c r="H79" s="18">
        <f t="shared" si="8"/>
        <v>113332.5074117647</v>
      </c>
    </row>
    <row r="80" spans="1:10" ht="18" customHeight="1" x14ac:dyDescent="0.55000000000000004">
      <c r="A80" s="12" t="s">
        <v>67</v>
      </c>
      <c r="B80" s="9" t="s">
        <v>68</v>
      </c>
      <c r="D80" s="83">
        <v>0</v>
      </c>
      <c r="E80" s="125">
        <v>0</v>
      </c>
      <c r="F80" s="97">
        <v>0</v>
      </c>
      <c r="G80" s="83">
        <v>0</v>
      </c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1913403.5074117647</v>
      </c>
      <c r="E82" s="39"/>
      <c r="F82" s="18">
        <f t="shared" si="9"/>
        <v>0</v>
      </c>
      <c r="G82" s="18">
        <f t="shared" si="9"/>
        <v>0</v>
      </c>
      <c r="H82" s="18">
        <f t="shared" si="9"/>
        <v>1913403.5074117647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83">
        <v>226680</v>
      </c>
      <c r="E86" s="91">
        <v>191210.58988862147</v>
      </c>
      <c r="F86" s="91">
        <v>0</v>
      </c>
      <c r="G86" s="83">
        <v>0</v>
      </c>
      <c r="H86" s="18">
        <f>(D86+E86)-F86-G86</f>
        <v>417890.58988862147</v>
      </c>
    </row>
    <row r="87" spans="1:8" ht="18" customHeight="1" x14ac:dyDescent="0.55000000000000004">
      <c r="A87" s="12" t="s">
        <v>72</v>
      </c>
      <c r="B87" s="9" t="s">
        <v>73</v>
      </c>
      <c r="D87" s="83">
        <v>61181</v>
      </c>
      <c r="E87" s="91">
        <v>51607.795570741793</v>
      </c>
      <c r="F87" s="91">
        <v>0</v>
      </c>
      <c r="G87" s="83">
        <v>0</v>
      </c>
      <c r="H87" s="18">
        <f t="shared" ref="H87:H96" si="10">(D87+E87)-F87-G87</f>
        <v>112788.79557074179</v>
      </c>
    </row>
    <row r="88" spans="1:8" ht="18" customHeight="1" x14ac:dyDescent="0.55000000000000004">
      <c r="A88" s="12" t="s">
        <v>74</v>
      </c>
      <c r="B88" s="9" t="s">
        <v>75</v>
      </c>
      <c r="D88" s="83">
        <v>805279.35190765758</v>
      </c>
      <c r="E88" s="91">
        <v>667465.11225052632</v>
      </c>
      <c r="F88" s="91">
        <v>0</v>
      </c>
      <c r="G88" s="83">
        <v>0</v>
      </c>
      <c r="H88" s="18">
        <f t="shared" si="10"/>
        <v>1472744.4641581839</v>
      </c>
    </row>
    <row r="89" spans="1:8" ht="18" customHeight="1" x14ac:dyDescent="0.55000000000000004">
      <c r="A89" s="12" t="s">
        <v>76</v>
      </c>
      <c r="B89" s="9" t="s">
        <v>77</v>
      </c>
      <c r="D89" s="83">
        <v>0</v>
      </c>
      <c r="E89" s="91">
        <v>0</v>
      </c>
      <c r="F89" s="91">
        <v>0</v>
      </c>
      <c r="G89" s="83">
        <v>0</v>
      </c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83">
        <v>305765.36920587567</v>
      </c>
      <c r="E90" s="91">
        <v>257921.19557688202</v>
      </c>
      <c r="F90" s="91">
        <v>0</v>
      </c>
      <c r="G90" s="83">
        <v>0</v>
      </c>
      <c r="H90" s="18">
        <f t="shared" si="10"/>
        <v>563686.56478275766</v>
      </c>
    </row>
    <row r="91" spans="1:8" ht="18" customHeight="1" x14ac:dyDescent="0.55000000000000004">
      <c r="A91" s="12" t="s">
        <v>80</v>
      </c>
      <c r="B91" s="9" t="s">
        <v>81</v>
      </c>
      <c r="D91" s="83">
        <v>0</v>
      </c>
      <c r="E91" s="91">
        <v>0</v>
      </c>
      <c r="F91" s="91">
        <v>0</v>
      </c>
      <c r="G91" s="83">
        <v>0</v>
      </c>
      <c r="H91" s="18">
        <f t="shared" si="10"/>
        <v>0</v>
      </c>
    </row>
    <row r="92" spans="1:8" ht="18" customHeight="1" x14ac:dyDescent="0.55000000000000004">
      <c r="A92" s="12" t="s">
        <v>82</v>
      </c>
      <c r="B92" s="9" t="s">
        <v>83</v>
      </c>
      <c r="D92" s="103">
        <v>0</v>
      </c>
      <c r="E92" s="91">
        <v>0</v>
      </c>
      <c r="F92" s="126">
        <v>0</v>
      </c>
      <c r="G92" s="103">
        <v>0</v>
      </c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83">
        <v>265483.17000000004</v>
      </c>
      <c r="E93" s="91">
        <v>223942.09255867821</v>
      </c>
      <c r="F93" s="91">
        <v>0</v>
      </c>
      <c r="G93" s="83">
        <v>0</v>
      </c>
      <c r="H93" s="18">
        <f t="shared" si="10"/>
        <v>489425.26255867828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1664388.8911135332</v>
      </c>
      <c r="E98" s="18">
        <f t="shared" si="11"/>
        <v>1392146.7858454499</v>
      </c>
      <c r="F98" s="18">
        <f t="shared" si="11"/>
        <v>0</v>
      </c>
      <c r="G98" s="18">
        <f t="shared" si="11"/>
        <v>0</v>
      </c>
      <c r="H98" s="18">
        <f t="shared" si="11"/>
        <v>3056535.6769589828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83">
        <v>131410.3359172699</v>
      </c>
      <c r="E102" s="91">
        <v>110848.10238310869</v>
      </c>
      <c r="F102" s="91">
        <v>0</v>
      </c>
      <c r="G102" s="83">
        <v>0</v>
      </c>
      <c r="H102" s="18">
        <f>(D102+E102)-F102-G102</f>
        <v>242258.43830037859</v>
      </c>
    </row>
    <row r="103" spans="1:8" ht="18" customHeight="1" x14ac:dyDescent="0.55000000000000004">
      <c r="A103" s="12" t="s">
        <v>91</v>
      </c>
      <c r="B103" s="9" t="s">
        <v>92</v>
      </c>
      <c r="D103" s="83">
        <v>0</v>
      </c>
      <c r="E103" s="91">
        <v>0</v>
      </c>
      <c r="F103" s="91">
        <v>0</v>
      </c>
      <c r="G103" s="83">
        <v>0</v>
      </c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131410.3359172699</v>
      </c>
      <c r="E108" s="18">
        <f t="shared" si="13"/>
        <v>110848.10238310869</v>
      </c>
      <c r="F108" s="18">
        <f t="shared" si="13"/>
        <v>0</v>
      </c>
      <c r="G108" s="18">
        <f t="shared" si="13"/>
        <v>0</v>
      </c>
      <c r="H108" s="18">
        <f t="shared" si="13"/>
        <v>242258.43830037859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83">
        <v>21995243</v>
      </c>
      <c r="G111" s="17"/>
      <c r="H111" s="18">
        <f>F111-G111</f>
        <v>21995243</v>
      </c>
    </row>
    <row r="112" spans="1:8" ht="18" customHeight="1" x14ac:dyDescent="0.55000000000000004">
      <c r="B112" s="11"/>
      <c r="D112" s="11"/>
    </row>
    <row r="113" spans="1:10" ht="18" customHeight="1" x14ac:dyDescent="0.55000000000000004">
      <c r="A113" s="16"/>
      <c r="B113" s="11" t="s">
        <v>310</v>
      </c>
    </row>
    <row r="114" spans="1:10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0.8435265126549385</v>
      </c>
      <c r="F114" s="41" t="s">
        <v>314</v>
      </c>
      <c r="G114" s="42">
        <v>0.1</v>
      </c>
    </row>
    <row r="115" spans="1:10" ht="18" customHeight="1" x14ac:dyDescent="0.55000000000000004">
      <c r="A115" s="12"/>
      <c r="B115" s="11"/>
      <c r="F115" s="27"/>
    </row>
    <row r="116" spans="1:10" ht="18" customHeight="1" x14ac:dyDescent="0.55000000000000004">
      <c r="A116" s="12" t="s">
        <v>315</v>
      </c>
      <c r="B116" s="11" t="s">
        <v>316</v>
      </c>
      <c r="F116" s="27"/>
    </row>
    <row r="117" spans="1:10" ht="18" customHeight="1" x14ac:dyDescent="0.55000000000000004">
      <c r="A117" s="12" t="s">
        <v>98</v>
      </c>
      <c r="B117" s="9" t="s">
        <v>99</v>
      </c>
      <c r="E117" s="83">
        <v>562646623.24000001</v>
      </c>
      <c r="F117" s="43"/>
      <c r="G117" s="30"/>
    </row>
    <row r="118" spans="1:10" ht="18" customHeight="1" x14ac:dyDescent="0.55000000000000004">
      <c r="A118" s="12" t="s">
        <v>100</v>
      </c>
      <c r="B118" s="9" t="s">
        <v>101</v>
      </c>
      <c r="E118" s="83">
        <v>35482397.799999997</v>
      </c>
      <c r="F118" s="43"/>
      <c r="G118" s="30"/>
    </row>
    <row r="119" spans="1:10" ht="18" customHeight="1" x14ac:dyDescent="0.55000000000000004">
      <c r="A119" s="12" t="s">
        <v>102</v>
      </c>
      <c r="B119" s="11" t="s">
        <v>103</v>
      </c>
      <c r="E119" s="18">
        <f>SUM(E117:E118)</f>
        <v>598129021.03999996</v>
      </c>
      <c r="F119" s="44"/>
      <c r="G119" s="30"/>
    </row>
    <row r="120" spans="1:10" ht="18" customHeight="1" x14ac:dyDescent="0.55000000000000004">
      <c r="A120" s="12"/>
      <c r="B120" s="11"/>
      <c r="E120" s="48"/>
      <c r="F120" s="27"/>
      <c r="G120" s="30"/>
    </row>
    <row r="121" spans="1:10" ht="18" customHeight="1" x14ac:dyDescent="0.55000000000000004">
      <c r="A121" s="12" t="s">
        <v>104</v>
      </c>
      <c r="B121" s="11" t="s">
        <v>105</v>
      </c>
      <c r="E121" s="83">
        <v>579752405.4799999</v>
      </c>
      <c r="F121" s="43"/>
      <c r="G121" s="30"/>
    </row>
    <row r="122" spans="1:10" ht="18" customHeight="1" x14ac:dyDescent="0.55000000000000004">
      <c r="A122" s="12"/>
      <c r="E122" s="48"/>
      <c r="F122" s="27"/>
      <c r="G122" s="30"/>
    </row>
    <row r="123" spans="1:10" ht="18" customHeight="1" x14ac:dyDescent="0.55000000000000004">
      <c r="A123" s="12" t="s">
        <v>106</v>
      </c>
      <c r="B123" s="11" t="s">
        <v>107</v>
      </c>
      <c r="E123" s="83">
        <f>E119-E121</f>
        <v>18376615.560000062</v>
      </c>
      <c r="F123" s="43"/>
      <c r="G123" s="30"/>
    </row>
    <row r="124" spans="1:10" ht="18" customHeight="1" x14ac:dyDescent="0.55000000000000004">
      <c r="A124" s="12"/>
      <c r="E124" s="48"/>
      <c r="F124" s="27"/>
      <c r="G124" s="30"/>
    </row>
    <row r="125" spans="1:10" ht="18" customHeight="1" x14ac:dyDescent="0.55000000000000004">
      <c r="A125" s="12" t="s">
        <v>108</v>
      </c>
      <c r="B125" s="11" t="s">
        <v>109</v>
      </c>
      <c r="E125" s="83">
        <v>27789971.330000002</v>
      </c>
      <c r="F125" s="43"/>
      <c r="G125" s="30"/>
      <c r="J125" s="171"/>
    </row>
    <row r="126" spans="1:10" ht="18" customHeight="1" x14ac:dyDescent="0.55000000000000004">
      <c r="A126" s="12"/>
      <c r="E126" s="48"/>
      <c r="F126" s="27"/>
      <c r="G126" s="30"/>
    </row>
    <row r="127" spans="1:10" ht="18" customHeight="1" x14ac:dyDescent="0.55000000000000004">
      <c r="A127" s="12" t="s">
        <v>110</v>
      </c>
      <c r="B127" s="11" t="s">
        <v>111</v>
      </c>
      <c r="E127" s="83">
        <f>E123+E125</f>
        <v>46166586.89000006</v>
      </c>
      <c r="F127" s="43"/>
      <c r="G127" s="30"/>
    </row>
    <row r="128" spans="1:10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5374505.3642305685</v>
      </c>
      <c r="E141" s="45">
        <f t="shared" si="16"/>
        <v>4530163.6610840503</v>
      </c>
      <c r="F141" s="45">
        <f>F36</f>
        <v>0</v>
      </c>
      <c r="G141" s="45">
        <f t="shared" si="16"/>
        <v>101082.62999999999</v>
      </c>
      <c r="H141" s="45">
        <f t="shared" si="16"/>
        <v>9803586.3953146208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7294775.9046859751</v>
      </c>
      <c r="E142" s="45">
        <f t="shared" si="17"/>
        <v>6153336.8794790357</v>
      </c>
      <c r="F142" s="45">
        <f>F49</f>
        <v>619923</v>
      </c>
      <c r="G142" s="45">
        <f t="shared" si="17"/>
        <v>533391</v>
      </c>
      <c r="H142" s="45">
        <f t="shared" si="17"/>
        <v>12294798.784165012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11963112.839658557</v>
      </c>
      <c r="E143" s="45">
        <f t="shared" si="18"/>
        <v>10091202.854134699</v>
      </c>
      <c r="F143" s="45">
        <f>F64</f>
        <v>0</v>
      </c>
      <c r="G143" s="45">
        <f t="shared" si="18"/>
        <v>771483.10999999987</v>
      </c>
      <c r="H143" s="45">
        <f t="shared" si="18"/>
        <v>21282832.583793256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380094</v>
      </c>
      <c r="E144" s="45">
        <f t="shared" si="19"/>
        <v>320619.36630106618</v>
      </c>
      <c r="F144" s="45">
        <f>F74</f>
        <v>0</v>
      </c>
      <c r="G144" s="45">
        <f t="shared" si="19"/>
        <v>0</v>
      </c>
      <c r="H144" s="45">
        <f t="shared" si="19"/>
        <v>700713.36630106624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1913403.5074117647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1913403.5074117647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1664388.8911135332</v>
      </c>
      <c r="E146" s="45">
        <f t="shared" si="21"/>
        <v>1392146.7858454499</v>
      </c>
      <c r="F146" s="45">
        <f>F98</f>
        <v>0</v>
      </c>
      <c r="G146" s="45">
        <f t="shared" si="21"/>
        <v>0</v>
      </c>
      <c r="H146" s="45">
        <f t="shared" si="21"/>
        <v>3056535.6769589828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131410.3359172699</v>
      </c>
      <c r="E147" s="18">
        <f t="shared" si="22"/>
        <v>110848.10238310869</v>
      </c>
      <c r="F147" s="18">
        <f>F108</f>
        <v>0</v>
      </c>
      <c r="G147" s="18">
        <f t="shared" si="22"/>
        <v>0</v>
      </c>
      <c r="H147" s="18">
        <f t="shared" si="22"/>
        <v>242258.43830037859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21995243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9624067.2036476787</v>
      </c>
      <c r="E150" s="18">
        <f>E18</f>
        <v>0</v>
      </c>
      <c r="F150" s="18">
        <f>F18</f>
        <v>0</v>
      </c>
      <c r="G150" s="18">
        <f>G18</f>
        <v>7780506.776270723</v>
      </c>
      <c r="H150" s="18">
        <f>H18</f>
        <v>1843560.4273769557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38345758.046665348</v>
      </c>
      <c r="E152" s="77">
        <f t="shared" si="24"/>
        <v>22598317.649227411</v>
      </c>
      <c r="F152" s="77">
        <f t="shared" si="24"/>
        <v>619923</v>
      </c>
      <c r="G152" s="77">
        <f t="shared" si="24"/>
        <v>9186463.5162707232</v>
      </c>
      <c r="H152" s="77">
        <f t="shared" si="24"/>
        <v>73132932.179622039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0.12614511210017731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1.5841095715798528</v>
      </c>
    </row>
  </sheetData>
  <mergeCells count="2">
    <mergeCell ref="C2:D2"/>
    <mergeCell ref="B13:D13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61D3B-CB67-4856-9AA9-8BDA0DB42B6E}">
  <sheetPr>
    <tabColor rgb="FFFFC000"/>
  </sheetPr>
  <dimension ref="A1:J155"/>
  <sheetViews>
    <sheetView workbookViewId="0"/>
  </sheetViews>
  <sheetFormatPr defaultColWidth="9" defaultRowHeight="18" customHeight="1" x14ac:dyDescent="0.55000000000000004"/>
  <cols>
    <col min="1" max="1" width="8.41796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578125" style="9" customWidth="1"/>
    <col min="8" max="8" width="17.15625" style="9" customWidth="1"/>
    <col min="9" max="9" width="4.57812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54" t="s">
        <v>145</v>
      </c>
      <c r="D5" s="553"/>
      <c r="E5" s="553"/>
      <c r="F5" s="553"/>
    </row>
    <row r="6" spans="1:8" ht="18" customHeight="1" x14ac:dyDescent="0.55000000000000004">
      <c r="B6" s="12" t="s">
        <v>267</v>
      </c>
      <c r="C6" s="555" t="s">
        <v>336</v>
      </c>
      <c r="D6" s="556"/>
      <c r="E6" s="556"/>
      <c r="F6" s="556"/>
    </row>
    <row r="7" spans="1:8" ht="18" customHeight="1" x14ac:dyDescent="0.55000000000000004">
      <c r="B7" s="12" t="s">
        <v>268</v>
      </c>
      <c r="C7" s="557">
        <v>10047</v>
      </c>
      <c r="D7" s="550"/>
      <c r="E7" s="550"/>
      <c r="F7" s="550"/>
    </row>
    <row r="9" spans="1:8" ht="18" customHeight="1" x14ac:dyDescent="0.55000000000000004">
      <c r="B9" s="12" t="s">
        <v>269</v>
      </c>
      <c r="C9" s="554" t="s">
        <v>337</v>
      </c>
      <c r="D9" s="553"/>
      <c r="E9" s="553"/>
      <c r="F9" s="553"/>
    </row>
    <row r="10" spans="1:8" ht="18" customHeight="1" x14ac:dyDescent="0.55000000000000004">
      <c r="B10" s="12" t="s">
        <v>271</v>
      </c>
      <c r="C10" s="558" t="s">
        <v>338</v>
      </c>
      <c r="D10" s="559"/>
      <c r="E10" s="559"/>
      <c r="F10" s="559"/>
    </row>
    <row r="11" spans="1:8" ht="18" customHeight="1" x14ac:dyDescent="0.55000000000000004">
      <c r="B11" s="12" t="s">
        <v>273</v>
      </c>
      <c r="C11" s="552" t="s">
        <v>339</v>
      </c>
      <c r="D11" s="553"/>
      <c r="E11" s="553"/>
      <c r="F11" s="553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41935685</v>
      </c>
      <c r="E18" s="61">
        <v>0</v>
      </c>
      <c r="F18" s="61">
        <v>0</v>
      </c>
      <c r="G18" s="61">
        <v>33902598</v>
      </c>
      <c r="H18" s="62">
        <v>8033087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126167.374075</v>
      </c>
      <c r="E21" s="17">
        <v>56939.335920047495</v>
      </c>
      <c r="F21" s="17">
        <v>0</v>
      </c>
      <c r="G21" s="17">
        <v>0</v>
      </c>
      <c r="H21" s="85">
        <v>183106.70999504748</v>
      </c>
    </row>
    <row r="22" spans="1:8" ht="18" customHeight="1" x14ac:dyDescent="0.55000000000000004">
      <c r="A22" s="12" t="s">
        <v>9</v>
      </c>
      <c r="B22" s="9" t="s">
        <v>10</v>
      </c>
      <c r="D22" s="17">
        <v>21585.625</v>
      </c>
      <c r="E22" s="17">
        <v>9741.5925624999982</v>
      </c>
      <c r="F22" s="17">
        <v>0</v>
      </c>
      <c r="G22" s="17">
        <v>0</v>
      </c>
      <c r="H22" s="85">
        <v>31327.217562499998</v>
      </c>
    </row>
    <row r="23" spans="1:8" ht="18" customHeight="1" x14ac:dyDescent="0.55000000000000004">
      <c r="A23" s="12" t="s">
        <v>11</v>
      </c>
      <c r="B23" s="9" t="s">
        <v>12</v>
      </c>
      <c r="D23" s="17">
        <v>0</v>
      </c>
      <c r="E23" s="17">
        <v>0</v>
      </c>
      <c r="F23" s="17">
        <v>0</v>
      </c>
      <c r="G23" s="17">
        <v>0</v>
      </c>
      <c r="H23" s="85"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9496134.5600000005</v>
      </c>
      <c r="E24" s="17">
        <v>1159899.921728</v>
      </c>
      <c r="F24" s="17">
        <v>0</v>
      </c>
      <c r="G24" s="17">
        <v>23463</v>
      </c>
      <c r="H24" s="85">
        <v>10632571.481728001</v>
      </c>
    </row>
    <row r="25" spans="1:8" ht="18" customHeight="1" x14ac:dyDescent="0.55000000000000004">
      <c r="A25" s="12" t="s">
        <v>15</v>
      </c>
      <c r="B25" s="9" t="s">
        <v>16</v>
      </c>
      <c r="D25" s="17">
        <v>0</v>
      </c>
      <c r="E25" s="17">
        <v>0</v>
      </c>
      <c r="F25" s="17">
        <v>0</v>
      </c>
      <c r="G25" s="17">
        <v>0</v>
      </c>
      <c r="H25" s="85">
        <v>0</v>
      </c>
    </row>
    <row r="26" spans="1:8" ht="18" customHeight="1" x14ac:dyDescent="0.55000000000000004">
      <c r="A26" s="12" t="s">
        <v>17</v>
      </c>
      <c r="B26" s="9" t="s">
        <v>18</v>
      </c>
      <c r="D26" s="17">
        <v>0</v>
      </c>
      <c r="E26" s="17">
        <v>0</v>
      </c>
      <c r="F26" s="17">
        <v>0</v>
      </c>
      <c r="G26" s="17">
        <v>0</v>
      </c>
      <c r="H26" s="85">
        <v>0</v>
      </c>
    </row>
    <row r="27" spans="1:8" ht="18" customHeight="1" x14ac:dyDescent="0.55000000000000004">
      <c r="A27" s="12" t="s">
        <v>19</v>
      </c>
      <c r="B27" s="9" t="s">
        <v>20</v>
      </c>
      <c r="D27" s="17">
        <v>5000855.3825000003</v>
      </c>
      <c r="E27" s="17">
        <v>2256886.03412225</v>
      </c>
      <c r="F27" s="17">
        <v>0</v>
      </c>
      <c r="G27" s="17">
        <v>1078670</v>
      </c>
      <c r="H27" s="85">
        <v>6179071.4166222503</v>
      </c>
    </row>
    <row r="28" spans="1:8" ht="18" customHeight="1" x14ac:dyDescent="0.55000000000000004">
      <c r="A28" s="12" t="s">
        <v>21</v>
      </c>
      <c r="B28" s="9" t="s">
        <v>22</v>
      </c>
      <c r="D28" s="17">
        <v>1015145.4425</v>
      </c>
      <c r="E28" s="17">
        <v>458135.13820024993</v>
      </c>
      <c r="F28" s="17">
        <v>0</v>
      </c>
      <c r="G28" s="17">
        <v>1471904</v>
      </c>
      <c r="H28" s="85">
        <v>1376.5807002498768</v>
      </c>
    </row>
    <row r="29" spans="1:8" ht="18" customHeight="1" x14ac:dyDescent="0.55000000000000004">
      <c r="A29" s="12" t="s">
        <v>23</v>
      </c>
      <c r="B29" s="9" t="s">
        <v>24</v>
      </c>
      <c r="D29" s="17">
        <v>22960807.145</v>
      </c>
      <c r="E29" s="17">
        <v>6488710.9359384999</v>
      </c>
      <c r="F29" s="17">
        <v>3736860</v>
      </c>
      <c r="G29" s="17">
        <v>490784</v>
      </c>
      <c r="H29" s="85">
        <v>25221874.080938499</v>
      </c>
    </row>
    <row r="30" spans="1:8" ht="18" customHeight="1" x14ac:dyDescent="0.55000000000000004">
      <c r="A30" s="12" t="s">
        <v>25</v>
      </c>
      <c r="B30" s="21" t="s">
        <v>190</v>
      </c>
      <c r="D30" s="17">
        <v>3491226.2575000003</v>
      </c>
      <c r="E30" s="17">
        <v>1000186.0691097502</v>
      </c>
      <c r="F30" s="17">
        <v>51964</v>
      </c>
      <c r="G30" s="17">
        <v>313717</v>
      </c>
      <c r="H30" s="85">
        <v>4125731.3266097503</v>
      </c>
    </row>
    <row r="31" spans="1:8" ht="18" customHeight="1" x14ac:dyDescent="0.55000000000000004">
      <c r="A31" s="12" t="s">
        <v>26</v>
      </c>
      <c r="B31" s="21"/>
      <c r="D31" s="17">
        <v>0</v>
      </c>
      <c r="E31" s="17">
        <v>0</v>
      </c>
      <c r="F31" s="17">
        <v>0</v>
      </c>
      <c r="G31" s="17">
        <v>0</v>
      </c>
      <c r="H31" s="85">
        <v>0</v>
      </c>
    </row>
    <row r="32" spans="1:8" ht="18" customHeight="1" x14ac:dyDescent="0.55000000000000004">
      <c r="A32" s="12" t="s">
        <v>27</v>
      </c>
      <c r="B32" s="21"/>
      <c r="D32" s="17">
        <v>0</v>
      </c>
      <c r="E32" s="17">
        <v>0</v>
      </c>
      <c r="F32" s="17">
        <v>0</v>
      </c>
      <c r="G32" s="17">
        <v>0</v>
      </c>
      <c r="H32" s="85">
        <v>0</v>
      </c>
    </row>
    <row r="33" spans="1:8" ht="18" customHeight="1" x14ac:dyDescent="0.55000000000000004">
      <c r="A33" s="12" t="s">
        <v>328</v>
      </c>
      <c r="B33" s="21"/>
      <c r="D33" s="17">
        <v>0</v>
      </c>
      <c r="E33" s="17">
        <v>0</v>
      </c>
      <c r="F33" s="17">
        <v>0</v>
      </c>
      <c r="G33" s="17">
        <v>0</v>
      </c>
      <c r="H33" s="85">
        <v>0</v>
      </c>
    </row>
    <row r="34" spans="1:8" ht="18" customHeight="1" x14ac:dyDescent="0.55000000000000004">
      <c r="A34" s="12" t="s">
        <v>28</v>
      </c>
      <c r="B34" s="21"/>
      <c r="D34" s="17">
        <v>0</v>
      </c>
      <c r="E34" s="17">
        <v>0</v>
      </c>
      <c r="F34" s="17">
        <v>0</v>
      </c>
      <c r="G34" s="17">
        <v>0</v>
      </c>
      <c r="H34" s="85"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v>42111921.786574997</v>
      </c>
      <c r="E36" s="18">
        <v>11430499.027581299</v>
      </c>
      <c r="F36" s="18">
        <v>3788824</v>
      </c>
      <c r="G36" s="18">
        <v>3378538</v>
      </c>
      <c r="H36" s="85">
        <v>46375058.814156301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138128710.22999999</v>
      </c>
      <c r="E40" s="17">
        <v>62337486.926798992</v>
      </c>
      <c r="F40" s="17">
        <v>0</v>
      </c>
      <c r="G40" s="17">
        <v>0</v>
      </c>
      <c r="H40" s="85">
        <v>200466197.15679899</v>
      </c>
    </row>
    <row r="41" spans="1:8" ht="18" customHeight="1" x14ac:dyDescent="0.55000000000000004">
      <c r="A41" s="12" t="s">
        <v>32</v>
      </c>
      <c r="B41" s="9" t="s">
        <v>33</v>
      </c>
      <c r="D41" s="17">
        <v>4095269.125</v>
      </c>
      <c r="E41" s="17">
        <v>1848194.9561124998</v>
      </c>
      <c r="F41" s="17">
        <v>2759868</v>
      </c>
      <c r="G41" s="17">
        <v>0</v>
      </c>
      <c r="H41" s="85">
        <v>3183596.0811125003</v>
      </c>
    </row>
    <row r="42" spans="1:8" ht="18" customHeight="1" x14ac:dyDescent="0.55000000000000004">
      <c r="A42" s="12" t="s">
        <v>34</v>
      </c>
      <c r="B42" s="9" t="s">
        <v>35</v>
      </c>
      <c r="D42" s="17">
        <v>7036153.5750000002</v>
      </c>
      <c r="E42" s="17">
        <v>3175416.1083975006</v>
      </c>
      <c r="F42" s="17">
        <v>0</v>
      </c>
      <c r="G42" s="17">
        <v>24075</v>
      </c>
      <c r="H42" s="85">
        <v>10187494.683397502</v>
      </c>
    </row>
    <row r="43" spans="1:8" ht="18" customHeight="1" x14ac:dyDescent="0.55000000000000004">
      <c r="A43" s="12" t="s">
        <v>36</v>
      </c>
      <c r="B43" s="9" t="s">
        <v>37</v>
      </c>
      <c r="D43" s="17">
        <v>2642086</v>
      </c>
      <c r="E43" s="17">
        <v>1192373.4117999999</v>
      </c>
      <c r="F43" s="17">
        <v>0</v>
      </c>
      <c r="G43" s="17">
        <v>0</v>
      </c>
      <c r="H43" s="85">
        <v>3834459.4117999999</v>
      </c>
    </row>
    <row r="44" spans="1:8" ht="18" customHeight="1" x14ac:dyDescent="0.55000000000000004">
      <c r="A44" s="12" t="s">
        <v>38</v>
      </c>
      <c r="B44" s="21"/>
      <c r="D44" s="17">
        <v>0</v>
      </c>
      <c r="E44" s="17">
        <v>0</v>
      </c>
      <c r="F44" s="17">
        <v>0</v>
      </c>
      <c r="G44" s="17">
        <v>0</v>
      </c>
      <c r="H44" s="85">
        <v>0</v>
      </c>
    </row>
    <row r="45" spans="1:8" ht="18" customHeight="1" x14ac:dyDescent="0.55000000000000004">
      <c r="A45" s="12" t="s">
        <v>39</v>
      </c>
      <c r="B45" s="21"/>
      <c r="D45" s="17">
        <v>0</v>
      </c>
      <c r="E45" s="17">
        <v>0</v>
      </c>
      <c r="F45" s="17">
        <v>0</v>
      </c>
      <c r="G45" s="17">
        <v>0</v>
      </c>
      <c r="H45" s="85">
        <v>0</v>
      </c>
    </row>
    <row r="46" spans="1:8" ht="18" customHeight="1" x14ac:dyDescent="0.55000000000000004">
      <c r="A46" s="12" t="s">
        <v>40</v>
      </c>
      <c r="B46" s="21"/>
      <c r="D46" s="17">
        <v>0</v>
      </c>
      <c r="E46" s="17">
        <v>0</v>
      </c>
      <c r="F46" s="17">
        <v>0</v>
      </c>
      <c r="G46" s="17">
        <v>0</v>
      </c>
      <c r="H46" s="85">
        <v>0</v>
      </c>
    </row>
    <row r="47" spans="1:8" ht="18" customHeight="1" x14ac:dyDescent="0.55000000000000004">
      <c r="A47" s="12" t="s">
        <v>285</v>
      </c>
      <c r="B47" s="21"/>
      <c r="D47" s="17">
        <v>0</v>
      </c>
      <c r="E47" s="17">
        <v>0</v>
      </c>
      <c r="F47" s="17">
        <v>0</v>
      </c>
      <c r="G47" s="17">
        <v>0</v>
      </c>
      <c r="H47" s="85"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v>151902218.92999998</v>
      </c>
      <c r="E49" s="18">
        <v>68553471.403108984</v>
      </c>
      <c r="F49" s="18">
        <v>2759868</v>
      </c>
      <c r="G49" s="18">
        <v>24075</v>
      </c>
      <c r="H49" s="85">
        <v>217671747.33310899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7">
        <v>19095222</v>
      </c>
      <c r="E53" s="17">
        <v>0</v>
      </c>
      <c r="F53" s="17">
        <v>0</v>
      </c>
      <c r="G53" s="17">
        <v>312532</v>
      </c>
      <c r="H53" s="85">
        <v>18782690</v>
      </c>
    </row>
    <row r="54" spans="1:8" ht="18" customHeight="1" x14ac:dyDescent="0.55000000000000004">
      <c r="A54" s="12" t="s">
        <v>44</v>
      </c>
      <c r="B54" s="31"/>
      <c r="D54" s="17">
        <v>0</v>
      </c>
      <c r="E54" s="17">
        <v>0</v>
      </c>
      <c r="F54" s="17">
        <v>0</v>
      </c>
      <c r="G54" s="17">
        <v>0</v>
      </c>
      <c r="H54" s="85">
        <v>0</v>
      </c>
    </row>
    <row r="55" spans="1:8" ht="18" customHeight="1" x14ac:dyDescent="0.55000000000000004">
      <c r="A55" s="12" t="s">
        <v>45</v>
      </c>
      <c r="B55" s="34"/>
      <c r="D55" s="17">
        <v>0</v>
      </c>
      <c r="E55" s="17">
        <v>0</v>
      </c>
      <c r="F55" s="17">
        <v>0</v>
      </c>
      <c r="G55" s="17">
        <v>0</v>
      </c>
      <c r="H55" s="85">
        <v>0</v>
      </c>
    </row>
    <row r="56" spans="1:8" ht="18" customHeight="1" x14ac:dyDescent="0.55000000000000004">
      <c r="A56" s="12" t="s">
        <v>46</v>
      </c>
      <c r="B56" s="28"/>
      <c r="D56" s="17">
        <v>0</v>
      </c>
      <c r="E56" s="17">
        <v>0</v>
      </c>
      <c r="F56" s="17">
        <v>0</v>
      </c>
      <c r="G56" s="17">
        <v>0</v>
      </c>
      <c r="H56" s="85">
        <v>0</v>
      </c>
    </row>
    <row r="57" spans="1:8" ht="18" customHeight="1" x14ac:dyDescent="0.55000000000000004">
      <c r="A57" s="12" t="s">
        <v>47</v>
      </c>
      <c r="B57" s="67" t="s">
        <v>146</v>
      </c>
      <c r="D57" s="17">
        <v>18390.067500000001</v>
      </c>
      <c r="E57" s="17">
        <v>8299.4374627500001</v>
      </c>
      <c r="F57" s="17">
        <v>26690</v>
      </c>
      <c r="G57" s="17">
        <v>0</v>
      </c>
      <c r="H57" s="85">
        <v>-0.4950372499988589</v>
      </c>
    </row>
    <row r="58" spans="1:8" ht="18" customHeight="1" x14ac:dyDescent="0.55000000000000004">
      <c r="A58" s="12" t="s">
        <v>48</v>
      </c>
      <c r="B58" s="67" t="s">
        <v>147</v>
      </c>
      <c r="D58" s="17">
        <v>75000</v>
      </c>
      <c r="E58" s="17">
        <v>0</v>
      </c>
      <c r="F58" s="17">
        <v>0</v>
      </c>
      <c r="G58" s="17">
        <v>0</v>
      </c>
      <c r="H58" s="85">
        <v>75000</v>
      </c>
    </row>
    <row r="59" spans="1:8" ht="18" customHeight="1" x14ac:dyDescent="0.55000000000000004">
      <c r="A59" s="12" t="s">
        <v>49</v>
      </c>
      <c r="B59" s="67"/>
      <c r="D59" s="17">
        <v>0</v>
      </c>
      <c r="E59" s="17">
        <v>0</v>
      </c>
      <c r="F59" s="17">
        <v>0</v>
      </c>
      <c r="G59" s="17">
        <v>0</v>
      </c>
      <c r="H59" s="85">
        <v>0</v>
      </c>
    </row>
    <row r="60" spans="1:8" ht="18" customHeight="1" x14ac:dyDescent="0.55000000000000004">
      <c r="A60" s="12" t="s">
        <v>50</v>
      </c>
      <c r="B60" s="28"/>
      <c r="C60" s="27"/>
      <c r="D60" s="17">
        <v>0</v>
      </c>
      <c r="E60" s="17">
        <v>0</v>
      </c>
      <c r="F60" s="17">
        <v>0</v>
      </c>
      <c r="G60" s="17">
        <v>0</v>
      </c>
      <c r="H60" s="85">
        <v>0</v>
      </c>
    </row>
    <row r="61" spans="1:8" ht="18" customHeight="1" x14ac:dyDescent="0.55000000000000004">
      <c r="A61" s="12" t="s">
        <v>51</v>
      </c>
      <c r="B61" s="28"/>
      <c r="C61" s="27"/>
      <c r="D61" s="17">
        <v>0</v>
      </c>
      <c r="E61" s="17">
        <v>0</v>
      </c>
      <c r="F61" s="17">
        <v>0</v>
      </c>
      <c r="G61" s="17">
        <v>0</v>
      </c>
      <c r="H61" s="85">
        <v>0</v>
      </c>
    </row>
    <row r="62" spans="1:8" ht="18" customHeight="1" x14ac:dyDescent="0.55000000000000004">
      <c r="A62" s="12" t="s">
        <v>52</v>
      </c>
      <c r="B62" s="28"/>
      <c r="C62" s="27"/>
      <c r="D62" s="17">
        <v>0</v>
      </c>
      <c r="E62" s="17">
        <v>0</v>
      </c>
      <c r="F62" s="17">
        <v>0</v>
      </c>
      <c r="G62" s="17">
        <v>0</v>
      </c>
      <c r="H62" s="85"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v>19188612.067499999</v>
      </c>
      <c r="E64" s="18">
        <v>8299.4374627500001</v>
      </c>
      <c r="F64" s="18">
        <v>26690</v>
      </c>
      <c r="G64" s="18">
        <v>312532</v>
      </c>
      <c r="H64" s="85">
        <v>18857689.50496275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17">
        <v>0</v>
      </c>
      <c r="E68" s="17">
        <v>0</v>
      </c>
      <c r="F68" s="17">
        <v>0</v>
      </c>
      <c r="G68" s="17">
        <v>0</v>
      </c>
      <c r="H68" s="85"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17">
        <v>76100.25</v>
      </c>
      <c r="E69" s="17">
        <v>496.54282499999999</v>
      </c>
      <c r="F69" s="17">
        <v>0</v>
      </c>
      <c r="G69" s="17">
        <v>0</v>
      </c>
      <c r="H69" s="85">
        <v>76596.792824999997</v>
      </c>
    </row>
    <row r="70" spans="1:10" ht="18" customHeight="1" x14ac:dyDescent="0.55000000000000004">
      <c r="A70" s="12" t="s">
        <v>58</v>
      </c>
      <c r="B70" s="31"/>
      <c r="C70" s="11"/>
      <c r="D70" s="17">
        <v>0</v>
      </c>
      <c r="E70" s="17">
        <v>0</v>
      </c>
      <c r="F70" s="17">
        <v>0</v>
      </c>
      <c r="G70" s="17">
        <v>0</v>
      </c>
      <c r="H70" s="85">
        <v>0</v>
      </c>
    </row>
    <row r="71" spans="1:10" ht="18" customHeight="1" x14ac:dyDescent="0.55000000000000004">
      <c r="A71" s="12" t="s">
        <v>293</v>
      </c>
      <c r="B71" s="31"/>
      <c r="C71" s="11"/>
      <c r="D71" s="17">
        <v>0</v>
      </c>
      <c r="E71" s="17">
        <v>0</v>
      </c>
      <c r="F71" s="17">
        <v>0</v>
      </c>
      <c r="G71" s="17">
        <v>0</v>
      </c>
      <c r="H71" s="85">
        <v>0</v>
      </c>
    </row>
    <row r="72" spans="1:10" ht="18" customHeight="1" x14ac:dyDescent="0.55000000000000004">
      <c r="A72" s="12" t="s">
        <v>294</v>
      </c>
      <c r="B72" s="34"/>
      <c r="C72" s="11"/>
      <c r="D72" s="17">
        <v>0</v>
      </c>
      <c r="E72" s="17">
        <v>0</v>
      </c>
      <c r="F72" s="17">
        <v>0</v>
      </c>
      <c r="G72" s="17">
        <v>0</v>
      </c>
      <c r="H72" s="85"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v>76100.25</v>
      </c>
      <c r="E74" s="36">
        <v>496.54282499999999</v>
      </c>
      <c r="F74" s="36">
        <v>0</v>
      </c>
      <c r="G74" s="18">
        <v>0</v>
      </c>
      <c r="H74" s="85">
        <v>76596.792824999997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8031389.0949999997</v>
      </c>
      <c r="E77" s="37">
        <v>0</v>
      </c>
      <c r="F77" s="17">
        <v>0</v>
      </c>
      <c r="G77" s="17">
        <v>0</v>
      </c>
      <c r="H77" s="85">
        <v>8031389.0949999997</v>
      </c>
    </row>
    <row r="78" spans="1:10" ht="18" customHeight="1" x14ac:dyDescent="0.55000000000000004">
      <c r="A78" s="12" t="s">
        <v>63</v>
      </c>
      <c r="B78" s="9" t="s">
        <v>64</v>
      </c>
      <c r="D78" s="17">
        <v>1833.75</v>
      </c>
      <c r="E78" s="37">
        <v>0</v>
      </c>
      <c r="F78" s="17">
        <v>0</v>
      </c>
      <c r="G78" s="17">
        <v>0</v>
      </c>
      <c r="H78" s="85">
        <v>1833.75</v>
      </c>
    </row>
    <row r="79" spans="1:10" ht="18" customHeight="1" x14ac:dyDescent="0.55000000000000004">
      <c r="A79" s="12" t="s">
        <v>65</v>
      </c>
      <c r="B79" s="9" t="s">
        <v>66</v>
      </c>
      <c r="D79" s="17">
        <v>518140.32</v>
      </c>
      <c r="E79" s="37">
        <v>0</v>
      </c>
      <c r="F79" s="17">
        <v>0</v>
      </c>
      <c r="G79" s="17">
        <v>0</v>
      </c>
      <c r="H79" s="85">
        <v>518140.32</v>
      </c>
    </row>
    <row r="80" spans="1:10" ht="18" customHeight="1" x14ac:dyDescent="0.55000000000000004">
      <c r="A80" s="12" t="s">
        <v>67</v>
      </c>
      <c r="B80" s="9" t="s">
        <v>68</v>
      </c>
      <c r="D80" s="17">
        <v>0</v>
      </c>
      <c r="E80" s="37">
        <v>0</v>
      </c>
      <c r="F80" s="17">
        <v>0</v>
      </c>
      <c r="G80" s="17">
        <v>0</v>
      </c>
      <c r="H80" s="85">
        <v>0</v>
      </c>
    </row>
    <row r="81" spans="1:8" ht="18" customHeight="1" x14ac:dyDescent="0.55000000000000004">
      <c r="A81" s="12"/>
      <c r="D81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v>8551363.1649999991</v>
      </c>
      <c r="E82" s="39"/>
      <c r="F82" s="18">
        <v>0</v>
      </c>
      <c r="G82" s="18">
        <v>0</v>
      </c>
      <c r="H82" s="85">
        <v>8551363.1649999991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>
        <v>0</v>
      </c>
      <c r="E86" s="17">
        <v>0</v>
      </c>
      <c r="F86" s="17">
        <v>0</v>
      </c>
      <c r="G86" s="17">
        <v>0</v>
      </c>
      <c r="H86" s="85"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v>856069.24</v>
      </c>
      <c r="E87" s="17">
        <v>386344.04801199998</v>
      </c>
      <c r="F87" s="17">
        <v>0</v>
      </c>
      <c r="G87" s="17">
        <v>0</v>
      </c>
      <c r="H87" s="85">
        <v>1242413.288012</v>
      </c>
    </row>
    <row r="88" spans="1:8" ht="18" customHeight="1" x14ac:dyDescent="0.55000000000000004">
      <c r="A88" s="12" t="s">
        <v>74</v>
      </c>
      <c r="B88" s="9" t="s">
        <v>75</v>
      </c>
      <c r="D88" s="17">
        <v>32211.325000000001</v>
      </c>
      <c r="E88" s="17">
        <v>14536.970972499999</v>
      </c>
      <c r="F88" s="17">
        <v>0</v>
      </c>
      <c r="G88" s="17">
        <v>1650</v>
      </c>
      <c r="H88" s="85">
        <v>45098.295972499996</v>
      </c>
    </row>
    <row r="89" spans="1:8" ht="18" customHeight="1" x14ac:dyDescent="0.55000000000000004">
      <c r="A89" s="12" t="s">
        <v>76</v>
      </c>
      <c r="B89" s="9" t="s">
        <v>77</v>
      </c>
      <c r="D89" s="17">
        <v>123423.1525</v>
      </c>
      <c r="E89" s="17">
        <v>55700.868723250001</v>
      </c>
      <c r="F89" s="17">
        <v>0</v>
      </c>
      <c r="G89" s="17">
        <v>0</v>
      </c>
      <c r="H89" s="85">
        <v>179124.02122324999</v>
      </c>
    </row>
    <row r="90" spans="1:8" ht="18" customHeight="1" x14ac:dyDescent="0.55000000000000004">
      <c r="A90" s="12" t="s">
        <v>78</v>
      </c>
      <c r="B90" s="9" t="s">
        <v>79</v>
      </c>
      <c r="D90" s="17">
        <v>11423.705</v>
      </c>
      <c r="E90" s="17">
        <v>5155.5180665000007</v>
      </c>
      <c r="F90" s="17">
        <v>0</v>
      </c>
      <c r="G90" s="17">
        <v>0</v>
      </c>
      <c r="H90" s="85">
        <v>16579.223066500002</v>
      </c>
    </row>
    <row r="91" spans="1:8" ht="18" customHeight="1" x14ac:dyDescent="0.55000000000000004">
      <c r="A91" s="12" t="s">
        <v>80</v>
      </c>
      <c r="B91" s="9" t="s">
        <v>81</v>
      </c>
      <c r="D91" s="17">
        <v>1014280.89</v>
      </c>
      <c r="E91" s="17">
        <v>457744.96565700002</v>
      </c>
      <c r="F91" s="17">
        <v>0</v>
      </c>
      <c r="G91" s="17">
        <v>0</v>
      </c>
      <c r="H91" s="85">
        <v>1472025.8556570001</v>
      </c>
    </row>
    <row r="92" spans="1:8" ht="18" customHeight="1" x14ac:dyDescent="0.55000000000000004">
      <c r="A92" s="12" t="s">
        <v>82</v>
      </c>
      <c r="B92" s="9" t="s">
        <v>83</v>
      </c>
      <c r="D92" s="17">
        <v>264928.88</v>
      </c>
      <c r="E92" s="17">
        <v>119562.40354399999</v>
      </c>
      <c r="F92" s="17">
        <v>0</v>
      </c>
      <c r="G92" s="17">
        <v>0</v>
      </c>
      <c r="H92" s="85">
        <v>384491.28354400001</v>
      </c>
    </row>
    <row r="93" spans="1:8" ht="18" customHeight="1" x14ac:dyDescent="0.55000000000000004">
      <c r="A93" s="12" t="s">
        <v>84</v>
      </c>
      <c r="B93" s="9" t="s">
        <v>85</v>
      </c>
      <c r="D93" s="17">
        <v>0</v>
      </c>
      <c r="E93" s="17">
        <v>0</v>
      </c>
      <c r="F93" s="17">
        <v>0</v>
      </c>
      <c r="G93" s="17">
        <v>0</v>
      </c>
      <c r="H93" s="85">
        <v>0</v>
      </c>
    </row>
    <row r="94" spans="1:8" ht="18" customHeight="1" x14ac:dyDescent="0.55000000000000004">
      <c r="A94" s="12" t="s">
        <v>86</v>
      </c>
      <c r="B94" s="31" t="s">
        <v>433</v>
      </c>
      <c r="D94" s="17">
        <v>11819.52</v>
      </c>
      <c r="E94" s="17">
        <v>5334.1493760000003</v>
      </c>
      <c r="F94" s="17">
        <v>0</v>
      </c>
      <c r="G94" s="17">
        <v>0</v>
      </c>
      <c r="H94" s="85">
        <v>17153.669376000002</v>
      </c>
    </row>
    <row r="95" spans="1:8" ht="18" customHeight="1" x14ac:dyDescent="0.55000000000000004">
      <c r="A95" s="12" t="s">
        <v>87</v>
      </c>
      <c r="B95" s="31"/>
      <c r="D95" s="17">
        <v>0</v>
      </c>
      <c r="E95" s="17">
        <v>0</v>
      </c>
      <c r="F95" s="17">
        <v>0</v>
      </c>
      <c r="G95" s="17">
        <v>0</v>
      </c>
      <c r="H95" s="85">
        <v>0</v>
      </c>
    </row>
    <row r="96" spans="1:8" ht="18" customHeight="1" x14ac:dyDescent="0.55000000000000004">
      <c r="A96" s="12" t="s">
        <v>300</v>
      </c>
      <c r="B96" s="31"/>
      <c r="D96" s="17">
        <v>0</v>
      </c>
      <c r="E96" s="17">
        <v>0</v>
      </c>
      <c r="F96" s="17">
        <v>0</v>
      </c>
      <c r="G96" s="17">
        <v>0</v>
      </c>
      <c r="H96" s="85"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v>2314156.7124999999</v>
      </c>
      <c r="E98" s="18">
        <v>1044378.9243512501</v>
      </c>
      <c r="F98" s="18">
        <v>0</v>
      </c>
      <c r="G98" s="18">
        <v>1650</v>
      </c>
      <c r="H98" s="85">
        <v>3356885.6368512502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525559.88</v>
      </c>
      <c r="E102" s="17">
        <v>237185.17384399998</v>
      </c>
      <c r="F102" s="17">
        <v>0</v>
      </c>
      <c r="G102" s="17">
        <v>0</v>
      </c>
      <c r="H102" s="85">
        <v>762745.05384399998</v>
      </c>
    </row>
    <row r="103" spans="1:8" ht="18" customHeight="1" x14ac:dyDescent="0.55000000000000004">
      <c r="A103" s="12" t="s">
        <v>91</v>
      </c>
      <c r="B103" s="9" t="s">
        <v>92</v>
      </c>
      <c r="D103" s="17">
        <v>65491.740000000005</v>
      </c>
      <c r="E103" s="17">
        <v>29556.422262</v>
      </c>
      <c r="F103" s="17">
        <v>0</v>
      </c>
      <c r="G103" s="17">
        <v>0</v>
      </c>
      <c r="H103" s="85">
        <v>95048.162261999998</v>
      </c>
    </row>
    <row r="104" spans="1:8" ht="18" customHeight="1" x14ac:dyDescent="0.55000000000000004">
      <c r="A104" s="12" t="s">
        <v>93</v>
      </c>
      <c r="B104" s="31" t="s">
        <v>148</v>
      </c>
      <c r="D104" s="17">
        <v>386399</v>
      </c>
      <c r="E104" s="17">
        <v>174381.86869999999</v>
      </c>
      <c r="F104" s="17">
        <v>0</v>
      </c>
      <c r="G104" s="17">
        <v>0</v>
      </c>
      <c r="H104" s="85">
        <v>560780.86869999999</v>
      </c>
    </row>
    <row r="105" spans="1:8" ht="18" customHeight="1" x14ac:dyDescent="0.55000000000000004">
      <c r="A105" s="12" t="s">
        <v>94</v>
      </c>
      <c r="B105" s="31"/>
      <c r="D105" s="17">
        <v>0</v>
      </c>
      <c r="E105" s="17">
        <v>0</v>
      </c>
      <c r="F105" s="17">
        <v>0</v>
      </c>
      <c r="G105" s="17">
        <v>0</v>
      </c>
      <c r="H105" s="85">
        <v>0</v>
      </c>
    </row>
    <row r="106" spans="1:8" ht="18" customHeight="1" x14ac:dyDescent="0.55000000000000004">
      <c r="A106" s="12" t="s">
        <v>304</v>
      </c>
      <c r="B106" s="31"/>
      <c r="D106" s="17">
        <v>0</v>
      </c>
      <c r="E106" s="17">
        <v>0</v>
      </c>
      <c r="F106" s="17">
        <v>0</v>
      </c>
      <c r="G106" s="17">
        <v>0</v>
      </c>
      <c r="H106" s="85"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v>977450.62</v>
      </c>
      <c r="E108" s="18">
        <v>441123.46480599995</v>
      </c>
      <c r="F108" s="18">
        <v>0</v>
      </c>
      <c r="G108" s="18">
        <v>0</v>
      </c>
      <c r="H108" s="85">
        <v>1418574.0848059999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55926000</v>
      </c>
      <c r="G111" s="17"/>
      <c r="H111" s="85">
        <v>55926000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0.45129999999999998</v>
      </c>
      <c r="F114" s="41" t="s">
        <v>314</v>
      </c>
      <c r="G114" s="42">
        <v>0.15079999999999999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2465608000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694434000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v>3160042000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3060451000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v>99591000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27797000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127388000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85"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85"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85"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85"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85"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v>42111921.786574997</v>
      </c>
      <c r="E141" s="45">
        <v>11430499.027581299</v>
      </c>
      <c r="F141" s="45">
        <v>3788824</v>
      </c>
      <c r="G141" s="45">
        <v>3378538</v>
      </c>
      <c r="H141" s="86">
        <v>46375058.814156301</v>
      </c>
    </row>
    <row r="142" spans="1:8" ht="18" customHeight="1" x14ac:dyDescent="0.55000000000000004">
      <c r="A142" s="12" t="s">
        <v>41</v>
      </c>
      <c r="B142" s="11" t="s">
        <v>119</v>
      </c>
      <c r="D142" s="45">
        <v>151902218.92999998</v>
      </c>
      <c r="E142" s="45">
        <v>68553471.403108984</v>
      </c>
      <c r="F142" s="45">
        <v>2759868</v>
      </c>
      <c r="G142" s="45">
        <v>24075</v>
      </c>
      <c r="H142" s="86">
        <v>217671747.33310899</v>
      </c>
    </row>
    <row r="143" spans="1:8" ht="18" customHeight="1" x14ac:dyDescent="0.55000000000000004">
      <c r="A143" s="12" t="s">
        <v>53</v>
      </c>
      <c r="B143" s="11" t="s">
        <v>120</v>
      </c>
      <c r="D143" s="45">
        <v>19188612.067499999</v>
      </c>
      <c r="E143" s="45">
        <v>8299.4374627500001</v>
      </c>
      <c r="F143" s="45">
        <v>26690</v>
      </c>
      <c r="G143" s="45">
        <v>312532</v>
      </c>
      <c r="H143" s="86">
        <v>18857689.50496275</v>
      </c>
    </row>
    <row r="144" spans="1:8" ht="18" customHeight="1" x14ac:dyDescent="0.55000000000000004">
      <c r="A144" s="12" t="s">
        <v>59</v>
      </c>
      <c r="B144" s="11" t="s">
        <v>121</v>
      </c>
      <c r="D144" s="45">
        <v>76100.25</v>
      </c>
      <c r="E144" s="45">
        <v>496.54282499999999</v>
      </c>
      <c r="F144" s="45">
        <v>0</v>
      </c>
      <c r="G144" s="45">
        <v>0</v>
      </c>
      <c r="H144" s="86">
        <v>76596.792824999997</v>
      </c>
    </row>
    <row r="145" spans="1:8" ht="18" customHeight="1" x14ac:dyDescent="0.55000000000000004">
      <c r="A145" s="12" t="s">
        <v>69</v>
      </c>
      <c r="B145" s="11" t="s">
        <v>122</v>
      </c>
      <c r="D145" s="45">
        <v>8551363.1649999991</v>
      </c>
      <c r="E145" s="45">
        <v>0</v>
      </c>
      <c r="F145" s="45">
        <v>0</v>
      </c>
      <c r="G145" s="45">
        <v>0</v>
      </c>
      <c r="H145" s="86">
        <v>8551363.1649999991</v>
      </c>
    </row>
    <row r="146" spans="1:8" ht="18" customHeight="1" x14ac:dyDescent="0.55000000000000004">
      <c r="A146" s="12" t="s">
        <v>88</v>
      </c>
      <c r="B146" s="11" t="s">
        <v>123</v>
      </c>
      <c r="D146" s="45">
        <v>2314156.7124999999</v>
      </c>
      <c r="E146" s="45">
        <v>1044378.9243512501</v>
      </c>
      <c r="F146" s="45">
        <v>0</v>
      </c>
      <c r="G146" s="45">
        <v>1650</v>
      </c>
      <c r="H146" s="86">
        <v>3356885.6368512502</v>
      </c>
    </row>
    <row r="147" spans="1:8" ht="18" customHeight="1" x14ac:dyDescent="0.55000000000000004">
      <c r="A147" s="12" t="s">
        <v>95</v>
      </c>
      <c r="B147" s="11" t="s">
        <v>124</v>
      </c>
      <c r="D147" s="18">
        <v>977450.62</v>
      </c>
      <c r="E147" s="18">
        <v>441123.46480599995</v>
      </c>
      <c r="F147" s="18">
        <v>0</v>
      </c>
      <c r="G147" s="18">
        <v>0</v>
      </c>
      <c r="H147" s="85">
        <v>1418574.0848059999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86">
        <v>55926000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v>0</v>
      </c>
      <c r="E149" s="18">
        <v>0</v>
      </c>
      <c r="F149" s="18">
        <v>0</v>
      </c>
      <c r="G149" s="18">
        <v>0</v>
      </c>
      <c r="H149" s="85"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v>41935685</v>
      </c>
      <c r="E150" s="18">
        <v>0</v>
      </c>
      <c r="F150" s="18">
        <v>0</v>
      </c>
      <c r="G150" s="18">
        <v>33902598</v>
      </c>
      <c r="H150" s="85">
        <v>8033087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v>267057508.53157496</v>
      </c>
      <c r="E152" s="77">
        <v>81478268.800135285</v>
      </c>
      <c r="F152" s="77">
        <v>6575382</v>
      </c>
      <c r="G152" s="77">
        <v>37619393</v>
      </c>
      <c r="H152" s="87">
        <v>360267002.33171034</v>
      </c>
    </row>
    <row r="154" spans="1:8" ht="18" customHeight="1" x14ac:dyDescent="0.55000000000000004">
      <c r="A154" s="16" t="s">
        <v>324</v>
      </c>
      <c r="B154" s="11" t="s">
        <v>325</v>
      </c>
      <c r="D154" s="90">
        <v>0.11771696469955256</v>
      </c>
    </row>
    <row r="155" spans="1:8" ht="18" customHeight="1" x14ac:dyDescent="0.55000000000000004">
      <c r="A155" s="16" t="s">
        <v>326</v>
      </c>
      <c r="B155" s="11" t="s">
        <v>327</v>
      </c>
      <c r="D155" s="90">
        <v>2.8281078463568807</v>
      </c>
    </row>
  </sheetData>
  <mergeCells count="8">
    <mergeCell ref="C11:F11"/>
    <mergeCell ref="B13:D13"/>
    <mergeCell ref="C2:D2"/>
    <mergeCell ref="C5:F5"/>
    <mergeCell ref="C6:F6"/>
    <mergeCell ref="C7:F7"/>
    <mergeCell ref="C9:F9"/>
    <mergeCell ref="C10:F10"/>
  </mergeCells>
  <hyperlinks>
    <hyperlink ref="C11" r:id="rId1" xr:uid="{00DB6DE0-E227-4D4D-8F3C-18998241F816}"/>
  </hyperlinks>
  <printOptions headings="1" gridLines="1"/>
  <pageMargins left="0.55000000000000004" right="0.16" top="0.5" bottom="0.32" header="0.32" footer="0.17"/>
  <pageSetup scale="70" fitToHeight="3" orientation="landscape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4E77-42C4-4784-8B1C-ED4F4EE32ED5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9" t="s">
        <v>149</v>
      </c>
      <c r="D5" s="59"/>
      <c r="E5" s="59"/>
      <c r="F5" s="50"/>
    </row>
    <row r="6" spans="1:8" ht="18" customHeight="1" x14ac:dyDescent="0.55000000000000004">
      <c r="B6" s="12" t="s">
        <v>267</v>
      </c>
      <c r="C6" s="52" t="s">
        <v>150</v>
      </c>
      <c r="D6" s="52"/>
      <c r="E6" s="52"/>
      <c r="F6" s="53"/>
    </row>
    <row r="7" spans="1:8" ht="18" customHeight="1" x14ac:dyDescent="0.55000000000000004">
      <c r="B7" s="12" t="s">
        <v>268</v>
      </c>
      <c r="C7" s="51">
        <v>2231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343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344</v>
      </c>
      <c r="D10" s="57"/>
      <c r="E10" s="57"/>
      <c r="F10" s="58"/>
    </row>
    <row r="11" spans="1:8" ht="18" customHeight="1" x14ac:dyDescent="0.6">
      <c r="B11" s="12" t="s">
        <v>273</v>
      </c>
      <c r="C11" s="172" t="s">
        <v>345</v>
      </c>
      <c r="D11" s="59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7534309.7665025005</v>
      </c>
      <c r="E18" s="61"/>
      <c r="F18" s="61"/>
      <c r="G18" s="61">
        <v>6091057.6528993044</v>
      </c>
      <c r="H18" s="62">
        <f>(D18+E18)-G18</f>
        <v>1443252.1136031961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644472</v>
      </c>
      <c r="E21" s="20">
        <v>239341</v>
      </c>
      <c r="F21" s="20">
        <f>497687-92658</f>
        <v>405029</v>
      </c>
      <c r="G21" s="17">
        <v>92658</v>
      </c>
      <c r="H21" s="18">
        <f>(D21+E21)-F21-G21</f>
        <v>386126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>
        <v>3402</v>
      </c>
      <c r="E25" s="20">
        <v>340</v>
      </c>
      <c r="F25" s="20"/>
      <c r="G25" s="17"/>
      <c r="H25" s="18">
        <f t="shared" si="0"/>
        <v>3742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>
        <v>50285</v>
      </c>
      <c r="E27" s="20">
        <v>5028</v>
      </c>
      <c r="F27" s="20">
        <v>0</v>
      </c>
      <c r="G27" s="17">
        <v>11679</v>
      </c>
      <c r="H27" s="18">
        <f t="shared" si="0"/>
        <v>43634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1836617</v>
      </c>
      <c r="E29" s="20">
        <v>1643176</v>
      </c>
      <c r="F29" s="20">
        <v>518041</v>
      </c>
      <c r="G29" s="17">
        <f>1000315-518041</f>
        <v>482274</v>
      </c>
      <c r="H29" s="18">
        <f t="shared" si="0"/>
        <v>2479478</v>
      </c>
    </row>
    <row r="30" spans="1:8" ht="18" customHeight="1" x14ac:dyDescent="0.55000000000000004">
      <c r="A30" s="12" t="s">
        <v>25</v>
      </c>
      <c r="B30" s="21" t="s">
        <v>434</v>
      </c>
      <c r="D30" s="17">
        <v>804</v>
      </c>
      <c r="E30" s="20">
        <v>80</v>
      </c>
      <c r="F30" s="20"/>
      <c r="G30" s="17"/>
      <c r="H30" s="18">
        <f t="shared" si="0"/>
        <v>884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2535580</v>
      </c>
      <c r="E36" s="18">
        <f t="shared" si="1"/>
        <v>1887965</v>
      </c>
      <c r="F36" s="18">
        <f>SUM(F21:F34)</f>
        <v>923070</v>
      </c>
      <c r="G36" s="18">
        <f t="shared" si="1"/>
        <v>586611</v>
      </c>
      <c r="H36" s="18">
        <f t="shared" si="1"/>
        <v>2913864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7031900</v>
      </c>
      <c r="E40" s="20"/>
      <c r="F40" s="20"/>
      <c r="G40" s="17"/>
      <c r="H40" s="18">
        <f>(D40+E40)-F40-G40</f>
        <v>7031900</v>
      </c>
    </row>
    <row r="41" spans="1:8" ht="18" customHeight="1" x14ac:dyDescent="0.55000000000000004">
      <c r="A41" s="12" t="s">
        <v>32</v>
      </c>
      <c r="B41" s="9" t="s">
        <v>33</v>
      </c>
      <c r="D41" s="17"/>
      <c r="E41" s="20"/>
      <c r="F41" s="20"/>
      <c r="G41" s="17"/>
      <c r="H41" s="18">
        <f t="shared" ref="H41:H47" si="2">(D41+E41)-F41-G41</f>
        <v>0</v>
      </c>
    </row>
    <row r="42" spans="1:8" ht="18" customHeight="1" x14ac:dyDescent="0.55000000000000004">
      <c r="A42" s="12" t="s">
        <v>34</v>
      </c>
      <c r="B42" s="9" t="s">
        <v>35</v>
      </c>
      <c r="D42" s="17"/>
      <c r="E42" s="20"/>
      <c r="F42" s="20"/>
      <c r="G42" s="17"/>
      <c r="H42" s="18">
        <f t="shared" si="2"/>
        <v>0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7031900</v>
      </c>
      <c r="E49" s="18">
        <f t="shared" si="3"/>
        <v>0</v>
      </c>
      <c r="F49" s="18">
        <f>SUM(F40:F47)</f>
        <v>0</v>
      </c>
      <c r="G49" s="18">
        <f t="shared" si="3"/>
        <v>0</v>
      </c>
      <c r="H49" s="18">
        <f t="shared" si="3"/>
        <v>7031900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7">
        <v>33965189</v>
      </c>
      <c r="E53" s="26"/>
      <c r="F53" s="26"/>
      <c r="G53" s="17">
        <v>17650832</v>
      </c>
      <c r="H53" s="18">
        <f>(D53+E53)-F53-G53</f>
        <v>16314357</v>
      </c>
    </row>
    <row r="54" spans="1:8" ht="18" customHeight="1" x14ac:dyDescent="0.55000000000000004">
      <c r="A54" s="12" t="s">
        <v>44</v>
      </c>
      <c r="B54" s="31" t="s">
        <v>151</v>
      </c>
      <c r="D54" s="17">
        <v>189401</v>
      </c>
      <c r="E54" s="20">
        <v>169452</v>
      </c>
      <c r="F54" s="20"/>
      <c r="G54" s="17">
        <v>84643</v>
      </c>
      <c r="H54" s="18">
        <f t="shared" ref="H54:H62" si="4">(D54+E54)-F54-G54</f>
        <v>274210</v>
      </c>
    </row>
    <row r="55" spans="1:8" ht="18" customHeight="1" x14ac:dyDescent="0.55000000000000004">
      <c r="A55" s="12" t="s">
        <v>45</v>
      </c>
      <c r="B55" s="34" t="s">
        <v>152</v>
      </c>
      <c r="D55" s="17">
        <v>1212062</v>
      </c>
      <c r="E55" s="20">
        <v>1084402</v>
      </c>
      <c r="F55" s="20"/>
      <c r="G55" s="17">
        <v>587029</v>
      </c>
      <c r="H55" s="18">
        <f t="shared" si="4"/>
        <v>1709435</v>
      </c>
    </row>
    <row r="56" spans="1:8" ht="18" customHeight="1" x14ac:dyDescent="0.55000000000000004">
      <c r="A56" s="12" t="s">
        <v>46</v>
      </c>
      <c r="B56" s="31" t="s">
        <v>153</v>
      </c>
      <c r="D56" s="17">
        <v>1666107</v>
      </c>
      <c r="E56" s="20"/>
      <c r="F56" s="20"/>
      <c r="G56" s="17">
        <v>1363985</v>
      </c>
      <c r="H56" s="18">
        <f t="shared" si="4"/>
        <v>302122</v>
      </c>
    </row>
    <row r="57" spans="1:8" ht="18" customHeight="1" x14ac:dyDescent="0.55000000000000004">
      <c r="A57" s="12" t="s">
        <v>47</v>
      </c>
      <c r="B57" s="31" t="s">
        <v>154</v>
      </c>
      <c r="D57" s="17">
        <v>3860652</v>
      </c>
      <c r="E57" s="20">
        <v>579098</v>
      </c>
      <c r="F57" s="20"/>
      <c r="G57" s="17">
        <v>3892554</v>
      </c>
      <c r="H57" s="18">
        <f t="shared" si="4"/>
        <v>547196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40893411</v>
      </c>
      <c r="E64" s="18">
        <f t="shared" ref="E64:G64" si="5">SUM(E53:E62)</f>
        <v>1832952</v>
      </c>
      <c r="F64" s="18">
        <f t="shared" si="5"/>
        <v>0</v>
      </c>
      <c r="G64" s="18">
        <f t="shared" si="5"/>
        <v>23579043</v>
      </c>
      <c r="H64" s="18">
        <f>SUM(H53:H62)</f>
        <v>19147320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20">
        <v>217509</v>
      </c>
      <c r="E68" s="20">
        <v>194600</v>
      </c>
      <c r="F68" s="20"/>
      <c r="G68" s="20">
        <v>124167</v>
      </c>
      <c r="H68" s="18">
        <f>(D68+E68)-F68-G68</f>
        <v>287942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217509</v>
      </c>
      <c r="E74" s="36">
        <f t="shared" si="7"/>
        <v>194600</v>
      </c>
      <c r="F74" s="36">
        <f t="shared" si="7"/>
        <v>0</v>
      </c>
      <c r="G74" s="18">
        <f t="shared" si="7"/>
        <v>124167</v>
      </c>
      <c r="H74" s="18">
        <f t="shared" si="7"/>
        <v>287942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562904</v>
      </c>
      <c r="E77" s="37"/>
      <c r="F77" s="23"/>
      <c r="G77" s="17"/>
      <c r="H77" s="18">
        <f>(D77-F77-G77)</f>
        <v>562904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4151</v>
      </c>
      <c r="E79" s="37"/>
      <c r="F79" s="23"/>
      <c r="G79" s="17"/>
      <c r="H79" s="18">
        <f t="shared" si="8"/>
        <v>4151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567055</v>
      </c>
      <c r="E82" s="39"/>
      <c r="F82" s="18">
        <f t="shared" si="9"/>
        <v>0</v>
      </c>
      <c r="G82" s="18">
        <f t="shared" si="9"/>
        <v>0</v>
      </c>
      <c r="H82" s="18">
        <f t="shared" si="9"/>
        <v>567055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>
        <v>588337</v>
      </c>
      <c r="E86" s="20"/>
      <c r="F86" s="20"/>
      <c r="G86" s="17">
        <v>39850</v>
      </c>
      <c r="H86" s="18">
        <f>(D86+E86)-F86-G86</f>
        <v>548487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145146</v>
      </c>
      <c r="E88" s="20">
        <v>129859</v>
      </c>
      <c r="F88" s="20"/>
      <c r="G88" s="17"/>
      <c r="H88" s="18">
        <f t="shared" si="10"/>
        <v>275005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/>
      <c r="E91" s="20"/>
      <c r="F91" s="20"/>
      <c r="G91" s="17"/>
      <c r="H91" s="18">
        <f t="shared" si="10"/>
        <v>0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733483</v>
      </c>
      <c r="E98" s="18">
        <f t="shared" si="11"/>
        <v>129859</v>
      </c>
      <c r="F98" s="18">
        <f t="shared" si="11"/>
        <v>0</v>
      </c>
      <c r="G98" s="18">
        <f t="shared" si="11"/>
        <v>39850</v>
      </c>
      <c r="H98" s="18">
        <f t="shared" si="11"/>
        <v>823492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6330</v>
      </c>
      <c r="E102" s="20"/>
      <c r="F102" s="20"/>
      <c r="G102" s="17"/>
      <c r="H102" s="18">
        <f>(D102+E102)-F102-G102</f>
        <v>6330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6330</v>
      </c>
      <c r="E108" s="18">
        <f t="shared" si="13"/>
        <v>0</v>
      </c>
      <c r="F108" s="18">
        <f t="shared" si="13"/>
        <v>0</v>
      </c>
      <c r="G108" s="18">
        <f t="shared" si="13"/>
        <v>0</v>
      </c>
      <c r="H108" s="18">
        <f t="shared" si="13"/>
        <v>6330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19737929</v>
      </c>
      <c r="G111" s="17"/>
      <c r="H111" s="18">
        <f>F111-G111</f>
        <v>19737929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0.89470000000000005</v>
      </c>
      <c r="F114" s="41" t="s">
        <v>314</v>
      </c>
      <c r="G114" s="42">
        <v>0.1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506657915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50202136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556860051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537591223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v>19268828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-1017782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18251048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2535580</v>
      </c>
      <c r="E141" s="45">
        <f t="shared" si="16"/>
        <v>1887965</v>
      </c>
      <c r="F141" s="45">
        <f>F36</f>
        <v>923070</v>
      </c>
      <c r="G141" s="45">
        <f t="shared" si="16"/>
        <v>586611</v>
      </c>
      <c r="H141" s="45">
        <f t="shared" si="16"/>
        <v>2913864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7031900</v>
      </c>
      <c r="E142" s="45">
        <f t="shared" si="17"/>
        <v>0</v>
      </c>
      <c r="F142" s="45">
        <f>F49</f>
        <v>0</v>
      </c>
      <c r="G142" s="45">
        <f t="shared" si="17"/>
        <v>0</v>
      </c>
      <c r="H142" s="45">
        <f t="shared" si="17"/>
        <v>7031900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40893411</v>
      </c>
      <c r="E143" s="45">
        <f t="shared" si="18"/>
        <v>1832952</v>
      </c>
      <c r="F143" s="45">
        <f>F64</f>
        <v>0</v>
      </c>
      <c r="G143" s="45">
        <f t="shared" si="18"/>
        <v>23579043</v>
      </c>
      <c r="H143" s="45">
        <f t="shared" si="18"/>
        <v>19147320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217509</v>
      </c>
      <c r="E144" s="45">
        <f t="shared" si="19"/>
        <v>194600</v>
      </c>
      <c r="F144" s="45">
        <f>F74</f>
        <v>0</v>
      </c>
      <c r="G144" s="45">
        <f t="shared" si="19"/>
        <v>124167</v>
      </c>
      <c r="H144" s="45">
        <f t="shared" si="19"/>
        <v>287942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567055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567055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733483</v>
      </c>
      <c r="E146" s="45">
        <f t="shared" si="21"/>
        <v>129859</v>
      </c>
      <c r="F146" s="45">
        <f>F98</f>
        <v>0</v>
      </c>
      <c r="G146" s="45">
        <f t="shared" si="21"/>
        <v>39850</v>
      </c>
      <c r="H146" s="45">
        <f t="shared" si="21"/>
        <v>823492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6330</v>
      </c>
      <c r="E147" s="18">
        <f t="shared" si="22"/>
        <v>0</v>
      </c>
      <c r="F147" s="18">
        <f>F108</f>
        <v>0</v>
      </c>
      <c r="G147" s="18">
        <f t="shared" si="22"/>
        <v>0</v>
      </c>
      <c r="H147" s="18">
        <f t="shared" si="22"/>
        <v>6330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19737929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7534309.7665025005</v>
      </c>
      <c r="E150" s="18">
        <f>E18</f>
        <v>0</v>
      </c>
      <c r="F150" s="18">
        <f>F18</f>
        <v>0</v>
      </c>
      <c r="G150" s="18">
        <f>G18</f>
        <v>6091057.6528993044</v>
      </c>
      <c r="H150" s="18">
        <f>H18</f>
        <v>1443252.1136031961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59519577.7665025</v>
      </c>
      <c r="E152" s="77">
        <f t="shared" si="24"/>
        <v>4045376</v>
      </c>
      <c r="F152" s="77">
        <f t="shared" si="24"/>
        <v>923070</v>
      </c>
      <c r="G152" s="77">
        <f t="shared" si="24"/>
        <v>30420728.652899303</v>
      </c>
      <c r="H152" s="77">
        <f t="shared" si="24"/>
        <v>51959084.113603197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9.6651660017156193E-2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2.846909619305324</v>
      </c>
    </row>
  </sheetData>
  <mergeCells count="2">
    <mergeCell ref="C2:D2"/>
    <mergeCell ref="B13:D13"/>
  </mergeCells>
  <hyperlinks>
    <hyperlink ref="C11" r:id="rId1" xr:uid="{59ABB15D-1666-4F84-97CF-F65EC940EACB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9BB9F-3977-4F2A-AB57-0C6D40D400B9}">
  <dimension ref="A1:H52"/>
  <sheetViews>
    <sheetView topLeftCell="A24" workbookViewId="0">
      <selection activeCell="C13" sqref="C13"/>
    </sheetView>
  </sheetViews>
  <sheetFormatPr defaultColWidth="9.26171875" defaultRowHeight="14.4" x14ac:dyDescent="0.55000000000000004"/>
  <cols>
    <col min="1" max="1" width="18.68359375" style="308" customWidth="1"/>
    <col min="2" max="2" width="52" style="308" bestFit="1" customWidth="1"/>
    <col min="3" max="3" width="18.15625" style="323" customWidth="1"/>
    <col min="4" max="4" width="17.41796875" style="323" customWidth="1"/>
    <col min="5" max="5" width="13.26171875" style="323" customWidth="1"/>
    <col min="6" max="6" width="19.15625" style="308" customWidth="1"/>
    <col min="7" max="8" width="9.26171875" style="308"/>
    <col min="9" max="9" width="10.26171875" style="308" bestFit="1" customWidth="1"/>
    <col min="10" max="13" width="9.26171875" style="308"/>
    <col min="14" max="14" width="10.26171875" style="308" bestFit="1" customWidth="1"/>
    <col min="15" max="15" width="15.26171875" style="308" bestFit="1" customWidth="1"/>
    <col min="16" max="16384" width="9.26171875" style="308"/>
  </cols>
  <sheetData>
    <row r="1" spans="1:8" x14ac:dyDescent="0.55000000000000004">
      <c r="A1" s="326" t="s">
        <v>619</v>
      </c>
      <c r="B1" s="326"/>
    </row>
    <row r="2" spans="1:8" s="330" customFormat="1" ht="28.8" x14ac:dyDescent="0.55000000000000004">
      <c r="A2" s="327" t="s">
        <v>169</v>
      </c>
      <c r="B2" s="327" t="s">
        <v>170</v>
      </c>
      <c r="C2" s="328" t="s">
        <v>555</v>
      </c>
      <c r="D2" s="328" t="s">
        <v>556</v>
      </c>
      <c r="E2" s="328" t="s">
        <v>557</v>
      </c>
      <c r="F2" s="327" t="s">
        <v>558</v>
      </c>
      <c r="G2" s="329"/>
    </row>
    <row r="3" spans="1:8" s="330" customFormat="1" x14ac:dyDescent="0.55000000000000004">
      <c r="A3" s="314">
        <v>210001</v>
      </c>
      <c r="B3" s="314" t="s">
        <v>133</v>
      </c>
      <c r="C3" s="331">
        <v>5024792.43</v>
      </c>
      <c r="D3" s="331">
        <v>429741</v>
      </c>
      <c r="E3" s="331">
        <v>429741</v>
      </c>
      <c r="F3" s="332">
        <f t="shared" ref="F3:F32" si="0">C3+D3+E3</f>
        <v>5884274.4299999997</v>
      </c>
      <c r="G3" s="308"/>
    </row>
    <row r="4" spans="1:8" s="330" customFormat="1" x14ac:dyDescent="0.55000000000000004">
      <c r="A4" s="315" t="s">
        <v>522</v>
      </c>
      <c r="B4" s="314" t="s">
        <v>523</v>
      </c>
      <c r="C4" s="331">
        <v>168321811.10667905</v>
      </c>
      <c r="D4" s="331">
        <v>1980238</v>
      </c>
      <c r="E4" s="331">
        <v>1980238</v>
      </c>
      <c r="F4" s="332">
        <f t="shared" si="0"/>
        <v>172282287.10667905</v>
      </c>
      <c r="G4" s="308"/>
    </row>
    <row r="5" spans="1:8" s="330" customFormat="1" x14ac:dyDescent="0.55000000000000004">
      <c r="A5" s="315" t="s">
        <v>524</v>
      </c>
      <c r="B5" s="314" t="s">
        <v>559</v>
      </c>
      <c r="C5" s="331">
        <v>5547887.3398922421</v>
      </c>
      <c r="D5" s="331">
        <v>376230</v>
      </c>
      <c r="E5" s="331">
        <v>376230</v>
      </c>
      <c r="F5" s="332">
        <f t="shared" si="0"/>
        <v>6300347.3398922421</v>
      </c>
      <c r="G5" s="308"/>
      <c r="H5" s="333"/>
    </row>
    <row r="6" spans="1:8" s="330" customFormat="1" x14ac:dyDescent="0.55000000000000004">
      <c r="A6" s="314">
        <v>210004</v>
      </c>
      <c r="B6" s="314" t="s">
        <v>136</v>
      </c>
      <c r="C6" s="331">
        <v>2692852.1960000005</v>
      </c>
      <c r="D6" s="331">
        <v>554475</v>
      </c>
      <c r="E6" s="331">
        <v>554475</v>
      </c>
      <c r="F6" s="332">
        <f t="shared" si="0"/>
        <v>3801802.1960000005</v>
      </c>
      <c r="G6" s="308"/>
    </row>
    <row r="7" spans="1:8" s="330" customFormat="1" x14ac:dyDescent="0.55000000000000004">
      <c r="A7" s="314">
        <v>210005</v>
      </c>
      <c r="B7" s="314" t="s">
        <v>526</v>
      </c>
      <c r="C7" s="331">
        <v>0</v>
      </c>
      <c r="D7" s="331">
        <v>388588</v>
      </c>
      <c r="E7" s="331">
        <v>388588</v>
      </c>
      <c r="F7" s="332">
        <f t="shared" si="0"/>
        <v>777176</v>
      </c>
      <c r="G7" s="308"/>
    </row>
    <row r="8" spans="1:8" s="330" customFormat="1" x14ac:dyDescent="0.55000000000000004">
      <c r="A8" s="314">
        <v>210006</v>
      </c>
      <c r="B8" s="314" t="s">
        <v>527</v>
      </c>
      <c r="C8" s="331">
        <v>0</v>
      </c>
      <c r="D8" s="331">
        <v>109164</v>
      </c>
      <c r="E8" s="331">
        <v>109164</v>
      </c>
      <c r="F8" s="332">
        <f t="shared" si="0"/>
        <v>218328</v>
      </c>
      <c r="G8" s="308"/>
    </row>
    <row r="9" spans="1:8" s="330" customFormat="1" x14ac:dyDescent="0.55000000000000004">
      <c r="A9" s="314">
        <v>210008</v>
      </c>
      <c r="B9" s="314" t="s">
        <v>528</v>
      </c>
      <c r="C9" s="331">
        <v>4685347.5499249995</v>
      </c>
      <c r="D9" s="331">
        <v>619895</v>
      </c>
      <c r="E9" s="331">
        <v>619895</v>
      </c>
      <c r="F9" s="332">
        <f t="shared" si="0"/>
        <v>5925137.5499249995</v>
      </c>
      <c r="G9" s="308"/>
    </row>
    <row r="10" spans="1:8" s="330" customFormat="1" x14ac:dyDescent="0.55000000000000004">
      <c r="A10" s="314">
        <v>210009</v>
      </c>
      <c r="B10" s="314" t="s">
        <v>145</v>
      </c>
      <c r="C10" s="331">
        <v>138125252.80932644</v>
      </c>
      <c r="D10" s="331">
        <v>2759868</v>
      </c>
      <c r="E10" s="331">
        <v>2759868</v>
      </c>
      <c r="F10" s="332">
        <f t="shared" si="0"/>
        <v>143644988.80932644</v>
      </c>
      <c r="G10" s="308"/>
    </row>
    <row r="11" spans="1:8" s="330" customFormat="1" x14ac:dyDescent="0.55000000000000004">
      <c r="A11" s="314">
        <v>210011</v>
      </c>
      <c r="B11" s="314" t="s">
        <v>560</v>
      </c>
      <c r="C11" s="331">
        <v>6826945.5051404182</v>
      </c>
      <c r="D11" s="331">
        <v>434080</v>
      </c>
      <c r="E11" s="331">
        <v>434080</v>
      </c>
      <c r="F11" s="332">
        <f t="shared" si="0"/>
        <v>7695105.5051404182</v>
      </c>
      <c r="G11" s="308"/>
    </row>
    <row r="12" spans="1:8" s="330" customFormat="1" x14ac:dyDescent="0.55000000000000004">
      <c r="A12" s="314">
        <v>210012</v>
      </c>
      <c r="B12" s="314" t="s">
        <v>192</v>
      </c>
      <c r="C12" s="331">
        <v>19586748.21670356</v>
      </c>
      <c r="D12" s="331">
        <v>897075</v>
      </c>
      <c r="E12" s="331">
        <v>897075</v>
      </c>
      <c r="F12" s="332">
        <f t="shared" si="0"/>
        <v>21380898.21670356</v>
      </c>
      <c r="G12" s="308"/>
    </row>
    <row r="13" spans="1:8" s="330" customFormat="1" x14ac:dyDescent="0.55000000000000004">
      <c r="A13" s="314">
        <v>210015</v>
      </c>
      <c r="B13" s="314" t="s">
        <v>531</v>
      </c>
      <c r="C13" s="331">
        <v>10902334.095290862</v>
      </c>
      <c r="D13" s="331">
        <v>604526</v>
      </c>
      <c r="E13" s="331">
        <v>604526</v>
      </c>
      <c r="F13" s="332">
        <f t="shared" si="0"/>
        <v>12111386.095290862</v>
      </c>
      <c r="G13" s="308"/>
    </row>
    <row r="14" spans="1:8" s="330" customFormat="1" x14ac:dyDescent="0.55000000000000004">
      <c r="A14" s="314">
        <v>210016</v>
      </c>
      <c r="B14" s="314" t="s">
        <v>532</v>
      </c>
      <c r="C14" s="331">
        <v>0</v>
      </c>
      <c r="D14" s="331">
        <v>331339.3</v>
      </c>
      <c r="E14" s="331">
        <v>331339.3</v>
      </c>
      <c r="F14" s="332">
        <f t="shared" si="0"/>
        <v>662678.6</v>
      </c>
      <c r="G14" s="308"/>
    </row>
    <row r="15" spans="1:8" s="330" customFormat="1" x14ac:dyDescent="0.55000000000000004">
      <c r="A15" s="314">
        <v>210017</v>
      </c>
      <c r="B15" s="314" t="s">
        <v>561</v>
      </c>
      <c r="C15" s="331">
        <v>0</v>
      </c>
      <c r="D15" s="331">
        <v>66256</v>
      </c>
      <c r="E15" s="331">
        <v>66256</v>
      </c>
      <c r="F15" s="332">
        <f t="shared" si="0"/>
        <v>132512</v>
      </c>
      <c r="G15" s="308"/>
    </row>
    <row r="16" spans="1:8" s="330" customFormat="1" x14ac:dyDescent="0.55000000000000004">
      <c r="A16" s="314">
        <v>210018</v>
      </c>
      <c r="B16" s="314" t="s">
        <v>534</v>
      </c>
      <c r="C16" s="331">
        <v>0</v>
      </c>
      <c r="D16" s="331">
        <v>189414</v>
      </c>
      <c r="E16" s="331">
        <v>189414</v>
      </c>
      <c r="F16" s="332">
        <f t="shared" si="0"/>
        <v>378828</v>
      </c>
      <c r="G16" s="308"/>
    </row>
    <row r="17" spans="1:7" s="330" customFormat="1" x14ac:dyDescent="0.55000000000000004">
      <c r="A17" s="314">
        <v>210019</v>
      </c>
      <c r="B17" s="314" t="s">
        <v>535</v>
      </c>
      <c r="C17" s="331">
        <v>5502090</v>
      </c>
      <c r="D17" s="331">
        <v>508153</v>
      </c>
      <c r="E17" s="331">
        <v>508153</v>
      </c>
      <c r="F17" s="332">
        <f t="shared" si="0"/>
        <v>6518396</v>
      </c>
      <c r="G17" s="308"/>
    </row>
    <row r="18" spans="1:7" s="330" customFormat="1" x14ac:dyDescent="0.55000000000000004">
      <c r="A18" s="314">
        <v>210022</v>
      </c>
      <c r="B18" s="314" t="s">
        <v>164</v>
      </c>
      <c r="C18" s="331">
        <v>607064</v>
      </c>
      <c r="D18" s="331">
        <v>370255</v>
      </c>
      <c r="E18" s="331">
        <v>370255</v>
      </c>
      <c r="F18" s="332">
        <f t="shared" si="0"/>
        <v>1347574</v>
      </c>
      <c r="G18" s="308"/>
    </row>
    <row r="19" spans="1:7" s="330" customFormat="1" x14ac:dyDescent="0.55000000000000004">
      <c r="A19" s="314">
        <v>210023</v>
      </c>
      <c r="B19" s="314" t="s">
        <v>536</v>
      </c>
      <c r="C19" s="331">
        <v>7146295.3605917804</v>
      </c>
      <c r="D19" s="331">
        <v>699722</v>
      </c>
      <c r="E19" s="331">
        <v>699722</v>
      </c>
      <c r="F19" s="332">
        <f t="shared" si="0"/>
        <v>8545739.3605917804</v>
      </c>
      <c r="G19" s="308"/>
    </row>
    <row r="20" spans="1:7" s="330" customFormat="1" x14ac:dyDescent="0.55000000000000004">
      <c r="A20" s="314">
        <v>210024</v>
      </c>
      <c r="B20" s="314" t="s">
        <v>132</v>
      </c>
      <c r="C20" s="331">
        <v>12558449.937485246</v>
      </c>
      <c r="D20" s="331">
        <v>453671</v>
      </c>
      <c r="E20" s="331">
        <v>453671</v>
      </c>
      <c r="F20" s="332">
        <f t="shared" si="0"/>
        <v>13465791.937485246</v>
      </c>
      <c r="G20" s="308"/>
    </row>
    <row r="21" spans="1:7" s="330" customFormat="1" x14ac:dyDescent="0.55000000000000004">
      <c r="A21" s="314">
        <v>210027</v>
      </c>
      <c r="B21" s="314" t="s">
        <v>537</v>
      </c>
      <c r="C21" s="331">
        <v>0</v>
      </c>
      <c r="D21" s="331">
        <v>357297.10000000003</v>
      </c>
      <c r="E21" s="331">
        <v>357297.10000000003</v>
      </c>
      <c r="F21" s="332">
        <f t="shared" si="0"/>
        <v>714594.20000000007</v>
      </c>
      <c r="G21" s="308"/>
    </row>
    <row r="22" spans="1:7" s="330" customFormat="1" x14ac:dyDescent="0.55000000000000004">
      <c r="A22" s="314">
        <v>210028</v>
      </c>
      <c r="B22" s="314" t="s">
        <v>618</v>
      </c>
      <c r="C22" s="331">
        <v>0</v>
      </c>
      <c r="D22" s="331">
        <v>246867</v>
      </c>
      <c r="E22" s="331">
        <v>246867</v>
      </c>
      <c r="F22" s="332">
        <f t="shared" si="0"/>
        <v>493734</v>
      </c>
      <c r="G22" s="308"/>
    </row>
    <row r="23" spans="1:7" s="330" customFormat="1" x14ac:dyDescent="0.55000000000000004">
      <c r="A23" s="314">
        <v>210029</v>
      </c>
      <c r="B23" s="314" t="s">
        <v>538</v>
      </c>
      <c r="C23" s="331">
        <v>29014221.383868616</v>
      </c>
      <c r="D23" s="331">
        <v>754929</v>
      </c>
      <c r="E23" s="331">
        <v>754929</v>
      </c>
      <c r="F23" s="332">
        <f t="shared" si="0"/>
        <v>30524079.383868616</v>
      </c>
      <c r="G23" s="308"/>
    </row>
    <row r="24" spans="1:7" s="330" customFormat="1" x14ac:dyDescent="0.55000000000000004">
      <c r="A24" s="314">
        <v>210030</v>
      </c>
      <c r="B24" s="314" t="s">
        <v>539</v>
      </c>
      <c r="C24" s="331">
        <v>0</v>
      </c>
      <c r="D24" s="331">
        <v>44183</v>
      </c>
      <c r="E24" s="331">
        <v>44183</v>
      </c>
      <c r="F24" s="332">
        <f t="shared" si="0"/>
        <v>88366</v>
      </c>
      <c r="G24" s="308"/>
    </row>
    <row r="25" spans="1:7" s="330" customFormat="1" x14ac:dyDescent="0.55000000000000004">
      <c r="A25" s="314">
        <v>210032</v>
      </c>
      <c r="B25" s="314" t="s">
        <v>216</v>
      </c>
      <c r="C25" s="331">
        <v>0</v>
      </c>
      <c r="D25" s="331">
        <v>251514</v>
      </c>
      <c r="E25" s="331">
        <v>251514</v>
      </c>
      <c r="F25" s="332">
        <f t="shared" si="0"/>
        <v>503028</v>
      </c>
      <c r="G25" s="308"/>
    </row>
    <row r="26" spans="1:7" s="330" customFormat="1" x14ac:dyDescent="0.55000000000000004">
      <c r="A26" s="314">
        <v>210033</v>
      </c>
      <c r="B26" s="314" t="s">
        <v>540</v>
      </c>
      <c r="C26" s="331">
        <v>0</v>
      </c>
      <c r="D26" s="331">
        <v>199007</v>
      </c>
      <c r="E26" s="331">
        <v>199007</v>
      </c>
      <c r="F26" s="332">
        <f t="shared" si="0"/>
        <v>398014</v>
      </c>
      <c r="G26" s="308"/>
    </row>
    <row r="27" spans="1:7" s="330" customFormat="1" x14ac:dyDescent="0.55000000000000004">
      <c r="A27" s="314">
        <v>210034</v>
      </c>
      <c r="B27" s="314" t="s">
        <v>541</v>
      </c>
      <c r="C27" s="331">
        <v>1732317.0457416505</v>
      </c>
      <c r="D27" s="331">
        <v>169385</v>
      </c>
      <c r="E27" s="331">
        <v>169385</v>
      </c>
      <c r="F27" s="332">
        <f t="shared" si="0"/>
        <v>2071087.0457416505</v>
      </c>
      <c r="G27" s="308"/>
    </row>
    <row r="28" spans="1:7" s="330" customFormat="1" x14ac:dyDescent="0.55000000000000004">
      <c r="A28" s="314">
        <v>210035</v>
      </c>
      <c r="B28" s="314" t="s">
        <v>542</v>
      </c>
      <c r="C28" s="331">
        <v>0</v>
      </c>
      <c r="D28" s="331">
        <v>169385</v>
      </c>
      <c r="E28" s="331">
        <v>169385</v>
      </c>
      <c r="F28" s="332">
        <f t="shared" si="0"/>
        <v>338770</v>
      </c>
      <c r="G28" s="308"/>
    </row>
    <row r="29" spans="1:7" s="330" customFormat="1" x14ac:dyDescent="0.55000000000000004">
      <c r="A29" s="314">
        <v>210037</v>
      </c>
      <c r="B29" s="314" t="s">
        <v>543</v>
      </c>
      <c r="C29" s="331">
        <v>150000</v>
      </c>
      <c r="D29" s="331">
        <v>238163</v>
      </c>
      <c r="E29" s="331">
        <v>238163</v>
      </c>
      <c r="F29" s="332">
        <f t="shared" si="0"/>
        <v>626326</v>
      </c>
      <c r="G29" s="308"/>
    </row>
    <row r="30" spans="1:7" s="330" customFormat="1" x14ac:dyDescent="0.55000000000000004">
      <c r="A30" s="314">
        <v>210038</v>
      </c>
      <c r="B30" s="314" t="s">
        <v>544</v>
      </c>
      <c r="C30" s="331">
        <v>3674216.5484960931</v>
      </c>
      <c r="D30" s="331">
        <v>238163</v>
      </c>
      <c r="E30" s="331">
        <v>238163</v>
      </c>
      <c r="F30" s="332">
        <f t="shared" si="0"/>
        <v>4150542.5484960931</v>
      </c>
      <c r="G30" s="308"/>
    </row>
    <row r="31" spans="1:7" s="330" customFormat="1" x14ac:dyDescent="0.55000000000000004">
      <c r="A31" s="314">
        <v>210039</v>
      </c>
      <c r="B31" s="314" t="s">
        <v>225</v>
      </c>
      <c r="C31" s="331">
        <v>0</v>
      </c>
      <c r="D31" s="331">
        <v>163995</v>
      </c>
      <c r="E31" s="331">
        <v>163995</v>
      </c>
      <c r="F31" s="332">
        <f t="shared" si="0"/>
        <v>327990</v>
      </c>
      <c r="G31" s="308"/>
    </row>
    <row r="32" spans="1:7" s="330" customFormat="1" x14ac:dyDescent="0.55000000000000004">
      <c r="A32" s="314">
        <v>210040</v>
      </c>
      <c r="B32" s="314" t="s">
        <v>615</v>
      </c>
      <c r="C32" s="331">
        <v>0</v>
      </c>
      <c r="D32" s="331">
        <v>274312</v>
      </c>
      <c r="E32" s="331">
        <v>274312</v>
      </c>
      <c r="F32" s="332">
        <f t="shared" si="0"/>
        <v>548624</v>
      </c>
      <c r="G32" s="308"/>
    </row>
    <row r="33" spans="1:7" s="330" customFormat="1" x14ac:dyDescent="0.55000000000000004">
      <c r="A33" s="314">
        <v>210043</v>
      </c>
      <c r="B33" s="314" t="s">
        <v>545</v>
      </c>
      <c r="C33" s="331">
        <v>773097.49343500833</v>
      </c>
      <c r="D33" s="331">
        <v>475475</v>
      </c>
      <c r="E33" s="331">
        <v>475475</v>
      </c>
      <c r="F33" s="332">
        <f t="shared" ref="F33:F51" si="1">C33+D33+E33</f>
        <v>1724047.4934350085</v>
      </c>
      <c r="G33" s="308"/>
    </row>
    <row r="34" spans="1:7" s="330" customFormat="1" x14ac:dyDescent="0.55000000000000004">
      <c r="A34" s="314">
        <v>210044</v>
      </c>
      <c r="B34" s="314" t="s">
        <v>231</v>
      </c>
      <c r="C34" s="331">
        <v>6614075.1588676348</v>
      </c>
      <c r="D34" s="331">
        <v>526376</v>
      </c>
      <c r="E34" s="331">
        <v>526376</v>
      </c>
      <c r="F34" s="332">
        <f t="shared" si="1"/>
        <v>7666827.1588676348</v>
      </c>
      <c r="G34" s="308"/>
    </row>
    <row r="35" spans="1:7" s="330" customFormat="1" x14ac:dyDescent="0.55000000000000004">
      <c r="A35" s="314">
        <v>210045</v>
      </c>
      <c r="B35" s="314" t="s">
        <v>235</v>
      </c>
      <c r="C35" s="331">
        <v>0</v>
      </c>
      <c r="D35" s="331">
        <v>5296</v>
      </c>
      <c r="E35" s="331">
        <v>5296</v>
      </c>
      <c r="F35" s="332">
        <f t="shared" si="1"/>
        <v>10592</v>
      </c>
      <c r="G35" s="308"/>
    </row>
    <row r="36" spans="1:7" s="330" customFormat="1" x14ac:dyDescent="0.55000000000000004">
      <c r="A36" s="314">
        <v>210048</v>
      </c>
      <c r="B36" s="314" t="s">
        <v>237</v>
      </c>
      <c r="C36" s="331">
        <v>0</v>
      </c>
      <c r="D36" s="331">
        <v>320588</v>
      </c>
      <c r="E36" s="331">
        <v>320588</v>
      </c>
      <c r="F36" s="332">
        <f t="shared" si="1"/>
        <v>641176</v>
      </c>
      <c r="G36" s="308"/>
    </row>
    <row r="37" spans="1:7" s="330" customFormat="1" x14ac:dyDescent="0.55000000000000004">
      <c r="A37" s="314">
        <v>210049</v>
      </c>
      <c r="B37" s="314" t="s">
        <v>653</v>
      </c>
      <c r="C37" s="331">
        <v>0</v>
      </c>
      <c r="D37" s="331">
        <v>347850</v>
      </c>
      <c r="E37" s="331">
        <v>347850</v>
      </c>
      <c r="F37" s="332">
        <f t="shared" si="1"/>
        <v>695700</v>
      </c>
      <c r="G37" s="308"/>
    </row>
    <row r="38" spans="1:7" s="330" customFormat="1" x14ac:dyDescent="0.55000000000000004">
      <c r="A38" s="314">
        <v>210051</v>
      </c>
      <c r="B38" s="314" t="s">
        <v>546</v>
      </c>
      <c r="C38" s="331">
        <v>0</v>
      </c>
      <c r="D38" s="331">
        <v>253009</v>
      </c>
      <c r="E38" s="331">
        <v>253009</v>
      </c>
      <c r="F38" s="332">
        <f t="shared" si="1"/>
        <v>506018</v>
      </c>
      <c r="G38" s="308"/>
    </row>
    <row r="39" spans="1:7" s="330" customFormat="1" x14ac:dyDescent="0.55000000000000004">
      <c r="A39" s="314">
        <v>210056</v>
      </c>
      <c r="B39" s="318" t="s">
        <v>250</v>
      </c>
      <c r="C39" s="331">
        <v>2648627.5152749233</v>
      </c>
      <c r="D39" s="331">
        <v>287494</v>
      </c>
      <c r="E39" s="331">
        <v>287494</v>
      </c>
      <c r="F39" s="332">
        <f t="shared" si="1"/>
        <v>3223615.5152749233</v>
      </c>
      <c r="G39" s="308"/>
    </row>
    <row r="40" spans="1:7" s="330" customFormat="1" x14ac:dyDescent="0.55000000000000004">
      <c r="A40" s="314">
        <v>210057</v>
      </c>
      <c r="B40" s="318" t="s">
        <v>547</v>
      </c>
      <c r="C40" s="331">
        <v>0</v>
      </c>
      <c r="D40" s="331">
        <v>495127.10000000003</v>
      </c>
      <c r="E40" s="331">
        <v>495127.10000000003</v>
      </c>
      <c r="F40" s="332">
        <f t="shared" si="1"/>
        <v>990254.20000000007</v>
      </c>
      <c r="G40" s="308"/>
    </row>
    <row r="41" spans="1:7" s="330" customFormat="1" x14ac:dyDescent="0.55000000000000004">
      <c r="A41" s="314">
        <v>210058</v>
      </c>
      <c r="B41" s="318" t="s">
        <v>548</v>
      </c>
      <c r="C41" s="331">
        <v>1587928.0514674166</v>
      </c>
      <c r="D41" s="331">
        <v>128091</v>
      </c>
      <c r="E41" s="331">
        <v>128091</v>
      </c>
      <c r="F41" s="332">
        <f t="shared" si="1"/>
        <v>1844110.0514674166</v>
      </c>
      <c r="G41" s="308"/>
    </row>
    <row r="42" spans="1:7" s="330" customFormat="1" x14ac:dyDescent="0.55000000000000004">
      <c r="A42" s="314">
        <v>210060</v>
      </c>
      <c r="B42" s="318" t="s">
        <v>549</v>
      </c>
      <c r="C42" s="331">
        <v>0</v>
      </c>
      <c r="D42" s="331">
        <v>63872.311999999998</v>
      </c>
      <c r="E42" s="331">
        <v>63872.311999999998</v>
      </c>
      <c r="F42" s="332">
        <f t="shared" si="1"/>
        <v>127744.624</v>
      </c>
      <c r="G42" s="308"/>
    </row>
    <row r="43" spans="1:7" s="330" customFormat="1" x14ac:dyDescent="0.55000000000000004">
      <c r="A43" s="314">
        <v>210061</v>
      </c>
      <c r="B43" s="318" t="s">
        <v>257</v>
      </c>
      <c r="C43" s="331">
        <v>0</v>
      </c>
      <c r="D43" s="331">
        <v>122135</v>
      </c>
      <c r="E43" s="331">
        <v>122135</v>
      </c>
      <c r="F43" s="332">
        <f t="shared" si="1"/>
        <v>244270</v>
      </c>
      <c r="G43" s="308"/>
    </row>
    <row r="44" spans="1:7" s="330" customFormat="1" x14ac:dyDescent="0.55000000000000004">
      <c r="A44" s="314">
        <v>210062</v>
      </c>
      <c r="B44" s="318" t="s">
        <v>550</v>
      </c>
      <c r="C44" s="331">
        <v>0</v>
      </c>
      <c r="D44" s="331">
        <v>296310</v>
      </c>
      <c r="E44" s="331">
        <v>296310</v>
      </c>
      <c r="F44" s="332">
        <f t="shared" si="1"/>
        <v>592620</v>
      </c>
      <c r="G44" s="308"/>
    </row>
    <row r="45" spans="1:7" s="330" customFormat="1" x14ac:dyDescent="0.55000000000000004">
      <c r="A45" s="314">
        <v>210063</v>
      </c>
      <c r="B45" s="318" t="s">
        <v>551</v>
      </c>
      <c r="C45" s="331">
        <v>0</v>
      </c>
      <c r="D45" s="331">
        <v>416739</v>
      </c>
      <c r="E45" s="331">
        <v>416739</v>
      </c>
      <c r="F45" s="332">
        <f t="shared" si="1"/>
        <v>833478</v>
      </c>
      <c r="G45" s="308"/>
    </row>
    <row r="46" spans="1:7" s="330" customFormat="1" x14ac:dyDescent="0.55000000000000004">
      <c r="A46" s="314">
        <v>210064</v>
      </c>
      <c r="B46" s="318" t="s">
        <v>552</v>
      </c>
      <c r="C46" s="331">
        <v>0</v>
      </c>
      <c r="D46" s="331">
        <v>55385</v>
      </c>
      <c r="E46" s="331">
        <v>55385</v>
      </c>
      <c r="F46" s="332">
        <f t="shared" si="1"/>
        <v>110770</v>
      </c>
      <c r="G46" s="308"/>
    </row>
    <row r="47" spans="1:7" s="330" customFormat="1" x14ac:dyDescent="0.55000000000000004">
      <c r="A47" s="314">
        <v>210065</v>
      </c>
      <c r="B47" s="318" t="s">
        <v>264</v>
      </c>
      <c r="C47" s="331">
        <v>0</v>
      </c>
      <c r="D47" s="331">
        <v>131583</v>
      </c>
      <c r="E47" s="331">
        <v>131583</v>
      </c>
      <c r="F47" s="332">
        <f t="shared" si="1"/>
        <v>263166</v>
      </c>
      <c r="G47" s="308"/>
    </row>
    <row r="48" spans="1:7" s="330" customFormat="1" x14ac:dyDescent="0.55000000000000004">
      <c r="A48" s="314">
        <v>213300</v>
      </c>
      <c r="B48" s="318" t="s">
        <v>199</v>
      </c>
      <c r="C48" s="331">
        <v>0</v>
      </c>
      <c r="D48" s="331">
        <v>63655</v>
      </c>
      <c r="E48" s="331">
        <v>0</v>
      </c>
      <c r="F48" s="332">
        <f t="shared" si="1"/>
        <v>63655</v>
      </c>
      <c r="G48" s="308"/>
    </row>
    <row r="49" spans="1:7" s="330" customFormat="1" x14ac:dyDescent="0.55000000000000004">
      <c r="A49" s="314">
        <v>214000</v>
      </c>
      <c r="B49" s="318" t="s">
        <v>562</v>
      </c>
      <c r="C49" s="331">
        <v>2990329.28</v>
      </c>
      <c r="D49" s="331">
        <v>152435</v>
      </c>
      <c r="E49" s="331">
        <v>0</v>
      </c>
      <c r="F49" s="332">
        <f t="shared" si="1"/>
        <v>3142764.28</v>
      </c>
      <c r="G49" s="308"/>
    </row>
    <row r="50" spans="1:7" s="330" customFormat="1" x14ac:dyDescent="0.55000000000000004">
      <c r="A50" s="314">
        <v>214020</v>
      </c>
      <c r="B50" s="318" t="s">
        <v>563</v>
      </c>
      <c r="C50" s="331">
        <v>0</v>
      </c>
      <c r="D50" s="331">
        <v>9364.4</v>
      </c>
      <c r="E50" s="331">
        <v>0</v>
      </c>
      <c r="F50" s="332">
        <f t="shared" si="1"/>
        <v>9364.4</v>
      </c>
      <c r="G50" s="308"/>
    </row>
    <row r="51" spans="1:7" s="330" customFormat="1" x14ac:dyDescent="0.55000000000000004">
      <c r="A51" s="314">
        <v>213029</v>
      </c>
      <c r="B51" s="318" t="s">
        <v>553</v>
      </c>
      <c r="C51" s="331">
        <v>0</v>
      </c>
      <c r="D51" s="331">
        <v>45203.256999999998</v>
      </c>
      <c r="E51" s="331">
        <v>0</v>
      </c>
      <c r="F51" s="332">
        <f t="shared" si="1"/>
        <v>45203.256999999998</v>
      </c>
      <c r="G51" s="308"/>
    </row>
    <row r="52" spans="1:7" s="330" customFormat="1" x14ac:dyDescent="0.55000000000000004">
      <c r="A52" s="520" t="s">
        <v>171</v>
      </c>
      <c r="B52" s="521"/>
      <c r="C52" s="335">
        <f>SUM(C3:C51)</f>
        <v>436712683.02418596</v>
      </c>
      <c r="D52" s="335">
        <f>SUM(D3:D51)</f>
        <v>19075878.468999997</v>
      </c>
      <c r="E52" s="335">
        <f>SUM(E3:E51)</f>
        <v>18805220.811999999</v>
      </c>
      <c r="F52" s="336">
        <f>SUM(F3:F51)</f>
        <v>474593782.30518597</v>
      </c>
      <c r="G52" s="308"/>
    </row>
  </sheetData>
  <mergeCells count="1">
    <mergeCell ref="A52:B5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9FED-F06F-454B-9B87-6E566259B85C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26171875" style="9" customWidth="1"/>
    <col min="5" max="6" width="21.26171875" style="9" customWidth="1"/>
    <col min="7" max="7" width="19.68359375" style="9" customWidth="1"/>
    <col min="8" max="8" width="17.578125" style="9" customWidth="1"/>
    <col min="9" max="9" width="11.68359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9" t="s">
        <v>192</v>
      </c>
      <c r="D5" s="59"/>
      <c r="E5" s="59"/>
      <c r="F5" s="50"/>
    </row>
    <row r="6" spans="1:8" ht="18" customHeight="1" x14ac:dyDescent="0.55000000000000004">
      <c r="B6" s="12" t="s">
        <v>267</v>
      </c>
      <c r="C6" s="52">
        <v>12</v>
      </c>
      <c r="D6" s="52"/>
      <c r="E6" s="52"/>
      <c r="F6" s="53"/>
    </row>
    <row r="7" spans="1:8" ht="18" customHeight="1" x14ac:dyDescent="0.55000000000000004">
      <c r="B7" s="12" t="s">
        <v>268</v>
      </c>
      <c r="C7" s="51">
        <f>5087+155</f>
        <v>5242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346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347</v>
      </c>
      <c r="D10" s="57"/>
      <c r="E10" s="57"/>
      <c r="F10" s="58"/>
    </row>
    <row r="11" spans="1:8" ht="18" customHeight="1" x14ac:dyDescent="0.55000000000000004">
      <c r="B11" s="12" t="s">
        <v>273</v>
      </c>
      <c r="C11" s="560" t="s">
        <v>348</v>
      </c>
      <c r="D11" s="560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13989547.651354097</v>
      </c>
      <c r="E18" s="61"/>
      <c r="F18" s="61"/>
      <c r="G18" s="61">
        <v>11309747.531383449</v>
      </c>
      <c r="H18" s="62">
        <f>(D18+E18)-G18</f>
        <v>2679800.1199706476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269479</v>
      </c>
      <c r="E21" s="20">
        <v>24759</v>
      </c>
      <c r="F21" s="20"/>
      <c r="G21" s="17">
        <v>62094</v>
      </c>
      <c r="H21" s="18">
        <f>(D21+E21)-F21-G21</f>
        <v>232144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>
        <v>1867</v>
      </c>
      <c r="E23" s="20">
        <v>1120</v>
      </c>
      <c r="F23" s="20"/>
      <c r="G23" s="17"/>
      <c r="H23" s="18">
        <f t="shared" si="0"/>
        <v>2987</v>
      </c>
    </row>
    <row r="24" spans="1:8" ht="18" customHeight="1" x14ac:dyDescent="0.55000000000000004">
      <c r="A24" s="12" t="s">
        <v>13</v>
      </c>
      <c r="B24" s="9" t="s">
        <v>14</v>
      </c>
      <c r="D24" s="17">
        <v>9659367</v>
      </c>
      <c r="E24" s="20">
        <v>3083871</v>
      </c>
      <c r="F24" s="20"/>
      <c r="G24" s="17">
        <v>7386680</v>
      </c>
      <c r="H24" s="18">
        <f t="shared" si="0"/>
        <v>5356558</v>
      </c>
    </row>
    <row r="25" spans="1:8" ht="18" customHeight="1" x14ac:dyDescent="0.55000000000000004">
      <c r="A25" s="12" t="s">
        <v>15</v>
      </c>
      <c r="B25" s="9" t="s">
        <v>16</v>
      </c>
      <c r="D25" s="17">
        <v>144707</v>
      </c>
      <c r="E25" s="20">
        <v>83334</v>
      </c>
      <c r="F25" s="20"/>
      <c r="G25" s="17">
        <v>4280</v>
      </c>
      <c r="H25" s="18">
        <f t="shared" si="0"/>
        <v>223761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>
        <v>349862</v>
      </c>
      <c r="E28" s="20">
        <v>41983</v>
      </c>
      <c r="F28" s="20"/>
      <c r="G28" s="17"/>
      <c r="H28" s="18">
        <f t="shared" si="0"/>
        <v>391845</v>
      </c>
    </row>
    <row r="29" spans="1:8" ht="18" customHeight="1" x14ac:dyDescent="0.55000000000000004">
      <c r="A29" s="12" t="s">
        <v>23</v>
      </c>
      <c r="B29" s="9" t="s">
        <v>24</v>
      </c>
      <c r="D29" s="17">
        <v>7541831</v>
      </c>
      <c r="E29" s="20">
        <v>658724</v>
      </c>
      <c r="F29" s="20">
        <v>103134</v>
      </c>
      <c r="G29" s="17">
        <v>2133357</v>
      </c>
      <c r="H29" s="18">
        <f t="shared" si="0"/>
        <v>5964064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17967113</v>
      </c>
      <c r="E36" s="18">
        <f t="shared" si="1"/>
        <v>3893791</v>
      </c>
      <c r="F36" s="18">
        <f>SUM(F21:F34)</f>
        <v>103134</v>
      </c>
      <c r="G36" s="18">
        <f t="shared" si="1"/>
        <v>9586411</v>
      </c>
      <c r="H36" s="18">
        <f t="shared" si="1"/>
        <v>12171359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18367086</v>
      </c>
      <c r="E40" s="20">
        <v>11013915</v>
      </c>
      <c r="F40" s="20"/>
      <c r="G40" s="17"/>
      <c r="H40" s="18">
        <f>(D40+E40)-F40-G40</f>
        <v>29381001</v>
      </c>
    </row>
    <row r="41" spans="1:8" ht="18" customHeight="1" x14ac:dyDescent="0.55000000000000004">
      <c r="A41" s="12" t="s">
        <v>32</v>
      </c>
      <c r="B41" s="9" t="s">
        <v>33</v>
      </c>
      <c r="D41" s="17">
        <v>416286</v>
      </c>
      <c r="E41" s="20">
        <v>249772</v>
      </c>
      <c r="F41" s="20"/>
      <c r="G41" s="17"/>
      <c r="H41" s="18">
        <f t="shared" ref="H41:H47" si="2">(D41+E41)-F41-G41</f>
        <v>666058</v>
      </c>
    </row>
    <row r="42" spans="1:8" ht="18" customHeight="1" x14ac:dyDescent="0.55000000000000004">
      <c r="A42" s="12" t="s">
        <v>34</v>
      </c>
      <c r="B42" s="9" t="s">
        <v>35</v>
      </c>
      <c r="D42" s="17">
        <v>1410093</v>
      </c>
      <c r="E42" s="20">
        <v>846056</v>
      </c>
      <c r="F42" s="20"/>
      <c r="G42" s="17">
        <v>107824</v>
      </c>
      <c r="H42" s="18">
        <f t="shared" si="2"/>
        <v>2148325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20193465</v>
      </c>
      <c r="E49" s="18">
        <f t="shared" si="3"/>
        <v>12109743</v>
      </c>
      <c r="F49" s="18">
        <f>SUM(F40:F47)</f>
        <v>0</v>
      </c>
      <c r="G49" s="18">
        <f t="shared" si="3"/>
        <v>107824</v>
      </c>
      <c r="H49" s="18">
        <f t="shared" si="3"/>
        <v>32195384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6">
        <v>32835559</v>
      </c>
      <c r="E53" s="26">
        <v>9943970</v>
      </c>
      <c r="F53" s="26"/>
      <c r="G53" s="26">
        <v>17513782</v>
      </c>
      <c r="H53" s="18">
        <f>(D53+E53)-F53-G53</f>
        <v>25265747</v>
      </c>
    </row>
    <row r="54" spans="1:8" ht="18" customHeight="1" x14ac:dyDescent="0.55000000000000004">
      <c r="A54" s="12" t="s">
        <v>44</v>
      </c>
      <c r="B54" s="31"/>
      <c r="D54" s="17"/>
      <c r="E54" s="20"/>
      <c r="F54" s="20"/>
      <c r="G54" s="17"/>
      <c r="H54" s="18">
        <f t="shared" ref="H54:H62" si="4">(D54+E54)-F54-G54</f>
        <v>0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32835559</v>
      </c>
      <c r="E64" s="18">
        <f t="shared" ref="E64:G64" si="5">SUM(E53:E62)</f>
        <v>9943970</v>
      </c>
      <c r="F64" s="18">
        <f t="shared" si="5"/>
        <v>0</v>
      </c>
      <c r="G64" s="18">
        <f t="shared" si="5"/>
        <v>17513782</v>
      </c>
      <c r="H64" s="18">
        <f>SUM(H53:H62)</f>
        <v>25265747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>
        <v>2081318</v>
      </c>
      <c r="E68" s="20">
        <v>38407</v>
      </c>
      <c r="F68" s="20"/>
      <c r="G68" s="70">
        <v>1905304</v>
      </c>
      <c r="H68" s="18">
        <f>(D68+E68)-F68-G68</f>
        <v>214421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>
        <v>552132</v>
      </c>
      <c r="E69" s="20"/>
      <c r="F69" s="20"/>
      <c r="G69" s="70"/>
      <c r="H69" s="18">
        <f t="shared" ref="H69:H72" si="6">(D69+E69)-F69-G69</f>
        <v>552132</v>
      </c>
    </row>
    <row r="70" spans="1:10" ht="18" customHeight="1" x14ac:dyDescent="0.55000000000000004">
      <c r="A70" s="12" t="s">
        <v>58</v>
      </c>
      <c r="B70" s="31" t="s">
        <v>435</v>
      </c>
      <c r="C70" s="11"/>
      <c r="D70" s="32">
        <v>347866</v>
      </c>
      <c r="E70" s="20">
        <v>208720</v>
      </c>
      <c r="F70" s="33"/>
      <c r="G70" s="32"/>
      <c r="H70" s="18">
        <f t="shared" si="6"/>
        <v>556586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2981316</v>
      </c>
      <c r="E74" s="36">
        <f t="shared" si="7"/>
        <v>247127</v>
      </c>
      <c r="F74" s="36">
        <f t="shared" si="7"/>
        <v>0</v>
      </c>
      <c r="G74" s="18">
        <f t="shared" si="7"/>
        <v>1905304</v>
      </c>
      <c r="H74" s="18">
        <f t="shared" si="7"/>
        <v>1323139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343144</v>
      </c>
      <c r="E77" s="37"/>
      <c r="F77" s="23"/>
      <c r="G77" s="17"/>
      <c r="H77" s="18">
        <f>(D77-F77-G77)</f>
        <v>343144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378062</v>
      </c>
      <c r="E79" s="37"/>
      <c r="F79" s="23"/>
      <c r="G79" s="17">
        <v>5507</v>
      </c>
      <c r="H79" s="18">
        <f t="shared" si="8"/>
        <v>372555</v>
      </c>
    </row>
    <row r="80" spans="1:10" ht="18" customHeight="1" x14ac:dyDescent="0.55000000000000004">
      <c r="A80" s="12" t="s">
        <v>67</v>
      </c>
      <c r="B80" s="9" t="s">
        <v>68</v>
      </c>
      <c r="D80" s="17">
        <v>60</v>
      </c>
      <c r="E80" s="37"/>
      <c r="F80" s="23"/>
      <c r="G80" s="17"/>
      <c r="H80" s="18">
        <f t="shared" si="8"/>
        <v>60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721266</v>
      </c>
      <c r="E82" s="39"/>
      <c r="F82" s="18">
        <f t="shared" si="9"/>
        <v>0</v>
      </c>
      <c r="G82" s="18">
        <f t="shared" si="9"/>
        <v>5507</v>
      </c>
      <c r="H82" s="18">
        <f t="shared" si="9"/>
        <v>715759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>
        <v>167565</v>
      </c>
      <c r="E86" s="20">
        <v>20108</v>
      </c>
      <c r="F86" s="20"/>
      <c r="G86" s="17">
        <v>94512</v>
      </c>
      <c r="H86" s="18">
        <f>(D86+E86)-F86-G86</f>
        <v>93161</v>
      </c>
    </row>
    <row r="87" spans="1:8" ht="18" customHeight="1" x14ac:dyDescent="0.55000000000000004">
      <c r="A87" s="12" t="s">
        <v>72</v>
      </c>
      <c r="B87" s="9" t="s">
        <v>73</v>
      </c>
      <c r="D87" s="17">
        <v>50500</v>
      </c>
      <c r="E87" s="20"/>
      <c r="F87" s="20"/>
      <c r="G87" s="17">
        <v>12500</v>
      </c>
      <c r="H87" s="18">
        <f t="shared" ref="H87:H96" si="10">(D87+E87)-F87-G87</f>
        <v>38000</v>
      </c>
    </row>
    <row r="88" spans="1:8" ht="18" customHeight="1" x14ac:dyDescent="0.55000000000000004">
      <c r="A88" s="12" t="s">
        <v>74</v>
      </c>
      <c r="B88" s="9" t="s">
        <v>75</v>
      </c>
      <c r="D88" s="17">
        <v>2050978</v>
      </c>
      <c r="E88" s="20">
        <v>623484</v>
      </c>
      <c r="F88" s="20">
        <f>878623</f>
        <v>878623</v>
      </c>
      <c r="G88" s="17">
        <f>2050060-878623</f>
        <v>1171437</v>
      </c>
      <c r="H88" s="18">
        <f t="shared" si="10"/>
        <v>624402</v>
      </c>
    </row>
    <row r="89" spans="1:8" ht="18" customHeight="1" x14ac:dyDescent="0.55000000000000004">
      <c r="A89" s="12" t="s">
        <v>76</v>
      </c>
      <c r="B89" s="9" t="s">
        <v>77</v>
      </c>
      <c r="D89" s="17">
        <v>50000</v>
      </c>
      <c r="E89" s="20"/>
      <c r="F89" s="20"/>
      <c r="G89" s="17"/>
      <c r="H89" s="18">
        <f t="shared" si="10"/>
        <v>50000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/>
      <c r="E91" s="20"/>
      <c r="F91" s="20"/>
      <c r="G91" s="17"/>
      <c r="H91" s="18">
        <f t="shared" si="10"/>
        <v>0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>
        <v>645062</v>
      </c>
      <c r="E93" s="20">
        <v>88108</v>
      </c>
      <c r="F93" s="20"/>
      <c r="G93" s="17">
        <v>469316</v>
      </c>
      <c r="H93" s="18">
        <f t="shared" si="10"/>
        <v>263854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2964105</v>
      </c>
      <c r="E98" s="18">
        <f t="shared" si="11"/>
        <v>731700</v>
      </c>
      <c r="F98" s="18">
        <f t="shared" si="11"/>
        <v>878623</v>
      </c>
      <c r="G98" s="18">
        <f t="shared" si="11"/>
        <v>1747765</v>
      </c>
      <c r="H98" s="18">
        <f t="shared" si="11"/>
        <v>1069417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749711</v>
      </c>
      <c r="E102" s="20">
        <v>447373</v>
      </c>
      <c r="F102" s="20"/>
      <c r="G102" s="17">
        <v>3889</v>
      </c>
      <c r="H102" s="18">
        <f>(D102+E102)-F102-G102</f>
        <v>1193195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749711</v>
      </c>
      <c r="E108" s="18">
        <f t="shared" si="13"/>
        <v>447373</v>
      </c>
      <c r="F108" s="18">
        <f t="shared" si="13"/>
        <v>0</v>
      </c>
      <c r="G108" s="18">
        <f t="shared" si="13"/>
        <v>3889</v>
      </c>
      <c r="H108" s="18">
        <f t="shared" si="13"/>
        <v>1193195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15116994</v>
      </c>
      <c r="G111" s="17"/>
      <c r="H111" s="18">
        <f>F111-G111</f>
        <v>15116994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</v>
      </c>
      <c r="F114" s="41" t="s">
        <v>314</v>
      </c>
      <c r="G114" s="42">
        <v>0.12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904511054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53901934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958412988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954434934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E119-E121</f>
        <v>3978054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40413000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E123+E125</f>
        <v>44391054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17967113</v>
      </c>
      <c r="E141" s="45">
        <f t="shared" si="16"/>
        <v>3893791</v>
      </c>
      <c r="F141" s="45">
        <f>F36</f>
        <v>103134</v>
      </c>
      <c r="G141" s="45">
        <f t="shared" si="16"/>
        <v>9586411</v>
      </c>
      <c r="H141" s="45">
        <f t="shared" si="16"/>
        <v>12171359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20193465</v>
      </c>
      <c r="E142" s="45">
        <f t="shared" si="17"/>
        <v>12109743</v>
      </c>
      <c r="F142" s="45">
        <f>F49</f>
        <v>0</v>
      </c>
      <c r="G142" s="45">
        <f t="shared" si="17"/>
        <v>107824</v>
      </c>
      <c r="H142" s="45">
        <f t="shared" si="17"/>
        <v>32195384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32835559</v>
      </c>
      <c r="E143" s="45">
        <f t="shared" si="18"/>
        <v>9943970</v>
      </c>
      <c r="F143" s="45">
        <f>F64</f>
        <v>0</v>
      </c>
      <c r="G143" s="45">
        <f t="shared" si="18"/>
        <v>17513782</v>
      </c>
      <c r="H143" s="45">
        <f t="shared" si="18"/>
        <v>25265747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2981316</v>
      </c>
      <c r="E144" s="45">
        <f t="shared" si="19"/>
        <v>247127</v>
      </c>
      <c r="F144" s="45">
        <f>F74</f>
        <v>0</v>
      </c>
      <c r="G144" s="45">
        <f t="shared" si="19"/>
        <v>1905304</v>
      </c>
      <c r="H144" s="45">
        <f t="shared" si="19"/>
        <v>1323139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721266</v>
      </c>
      <c r="E145" s="45">
        <f t="shared" si="20"/>
        <v>0</v>
      </c>
      <c r="F145" s="45">
        <f>F82</f>
        <v>0</v>
      </c>
      <c r="G145" s="45">
        <f t="shared" si="20"/>
        <v>5507</v>
      </c>
      <c r="H145" s="45">
        <f t="shared" si="20"/>
        <v>715759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2964105</v>
      </c>
      <c r="E146" s="45">
        <f t="shared" si="21"/>
        <v>731700</v>
      </c>
      <c r="F146" s="45">
        <f>F98</f>
        <v>878623</v>
      </c>
      <c r="G146" s="45">
        <f t="shared" si="21"/>
        <v>1747765</v>
      </c>
      <c r="H146" s="45">
        <f t="shared" si="21"/>
        <v>1069417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749711</v>
      </c>
      <c r="E147" s="18">
        <f t="shared" si="22"/>
        <v>447373</v>
      </c>
      <c r="F147" s="18">
        <f>F108</f>
        <v>0</v>
      </c>
      <c r="G147" s="18">
        <f t="shared" si="22"/>
        <v>3889</v>
      </c>
      <c r="H147" s="18">
        <f t="shared" si="22"/>
        <v>1193195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15116994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13989547.651354097</v>
      </c>
      <c r="E150" s="18">
        <f>E18</f>
        <v>0</v>
      </c>
      <c r="F150" s="18">
        <f>F18</f>
        <v>0</v>
      </c>
      <c r="G150" s="18">
        <f>G18</f>
        <v>11309747.531383449</v>
      </c>
      <c r="H150" s="18">
        <f>H18</f>
        <v>2679800.1199706476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92402082.651354104</v>
      </c>
      <c r="E152" s="77">
        <f t="shared" si="24"/>
        <v>27373704</v>
      </c>
      <c r="F152" s="77">
        <f t="shared" si="24"/>
        <v>981757</v>
      </c>
      <c r="G152" s="77">
        <f t="shared" si="24"/>
        <v>42180229.531383447</v>
      </c>
      <c r="H152" s="77">
        <f t="shared" si="24"/>
        <v>91730794.119970649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9.6110055125005145E-2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2.0664252333357673</v>
      </c>
    </row>
  </sheetData>
  <mergeCells count="3">
    <mergeCell ref="C2:D2"/>
    <mergeCell ref="C11:D11"/>
    <mergeCell ref="B13:D13"/>
  </mergeCells>
  <hyperlinks>
    <hyperlink ref="C11" r:id="rId1" xr:uid="{0703241D-FD64-45DE-99A0-0818AB0B2B92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3E4F-C775-4266-A59D-C28B59844FF5}">
  <dimension ref="A1:J161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0" width="11.26171875" style="9" bestFit="1" customWidth="1"/>
    <col min="11" max="16384" width="9" style="9"/>
  </cols>
  <sheetData>
    <row r="1" spans="1:8" ht="18" customHeight="1" x14ac:dyDescent="0.55000000000000004">
      <c r="C1" s="49"/>
      <c r="D1" s="49"/>
      <c r="E1" s="173" t="s">
        <v>436</v>
      </c>
      <c r="F1" s="60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61" t="s">
        <v>131</v>
      </c>
      <c r="D5" s="561"/>
      <c r="E5" s="561"/>
      <c r="F5" s="50"/>
    </row>
    <row r="6" spans="1:8" ht="18" customHeight="1" x14ac:dyDescent="0.55000000000000004">
      <c r="B6" s="12" t="s">
        <v>267</v>
      </c>
      <c r="C6" s="78">
        <v>210015</v>
      </c>
      <c r="D6" s="78"/>
      <c r="E6" s="78"/>
      <c r="F6" s="53"/>
    </row>
    <row r="7" spans="1:8" ht="18" customHeight="1" x14ac:dyDescent="0.55000000000000004">
      <c r="B7" s="12" t="s">
        <v>268</v>
      </c>
      <c r="C7" s="79">
        <v>2677</v>
      </c>
      <c r="D7" s="79"/>
      <c r="E7" s="79"/>
      <c r="F7" s="54"/>
    </row>
    <row r="8" spans="1:8" ht="18" customHeight="1" x14ac:dyDescent="0.55000000000000004">
      <c r="C8" s="92"/>
      <c r="D8" s="92"/>
      <c r="E8" s="92"/>
      <c r="F8" s="27"/>
    </row>
    <row r="9" spans="1:8" ht="18" customHeight="1" x14ac:dyDescent="0.55000000000000004">
      <c r="B9" s="12" t="s">
        <v>269</v>
      </c>
      <c r="C9" s="93" t="s">
        <v>349</v>
      </c>
      <c r="D9" s="93" t="s">
        <v>350</v>
      </c>
      <c r="E9" s="93" t="s">
        <v>350</v>
      </c>
      <c r="F9" s="50"/>
    </row>
    <row r="10" spans="1:8" ht="18" customHeight="1" x14ac:dyDescent="0.55000000000000004">
      <c r="B10" s="12" t="s">
        <v>271</v>
      </c>
      <c r="C10" s="94" t="s">
        <v>351</v>
      </c>
      <c r="D10" s="94" t="s">
        <v>350</v>
      </c>
      <c r="E10" s="94" t="s">
        <v>350</v>
      </c>
      <c r="F10" s="58"/>
    </row>
    <row r="11" spans="1:8" ht="18" customHeight="1" x14ac:dyDescent="0.55000000000000004">
      <c r="B11" s="12" t="s">
        <v>273</v>
      </c>
      <c r="C11" s="562" t="s">
        <v>352</v>
      </c>
      <c r="D11" s="562"/>
      <c r="E11" s="562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8912916</v>
      </c>
      <c r="E18" s="61"/>
      <c r="F18" s="61"/>
      <c r="G18" s="61">
        <v>7205582</v>
      </c>
      <c r="H18" s="62">
        <v>1707334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4">
        <v>273614</v>
      </c>
      <c r="E21" s="175">
        <v>32209</v>
      </c>
      <c r="F21" s="175"/>
      <c r="G21" s="174"/>
      <c r="H21" s="176">
        <v>305823</v>
      </c>
    </row>
    <row r="22" spans="1:8" ht="18" customHeight="1" x14ac:dyDescent="0.55000000000000004">
      <c r="A22" s="12" t="s">
        <v>9</v>
      </c>
      <c r="B22" s="9" t="s">
        <v>10</v>
      </c>
      <c r="D22" s="174">
        <v>17660</v>
      </c>
      <c r="E22" s="175">
        <v>1359</v>
      </c>
      <c r="F22" s="175"/>
      <c r="G22" s="174"/>
      <c r="H22" s="176">
        <v>19019</v>
      </c>
    </row>
    <row r="23" spans="1:8" ht="18" customHeight="1" x14ac:dyDescent="0.55000000000000004">
      <c r="A23" s="12" t="s">
        <v>11</v>
      </c>
      <c r="B23" s="9" t="s">
        <v>12</v>
      </c>
      <c r="D23" s="174"/>
      <c r="E23" s="175"/>
      <c r="F23" s="175"/>
      <c r="G23" s="174"/>
      <c r="H23" s="176">
        <v>0</v>
      </c>
    </row>
    <row r="24" spans="1:8" ht="18" customHeight="1" x14ac:dyDescent="0.55000000000000004">
      <c r="A24" s="12" t="s">
        <v>13</v>
      </c>
      <c r="B24" s="9" t="s">
        <v>14</v>
      </c>
      <c r="D24" s="174"/>
      <c r="E24" s="175"/>
      <c r="F24" s="175"/>
      <c r="G24" s="174"/>
      <c r="H24" s="176">
        <v>0</v>
      </c>
    </row>
    <row r="25" spans="1:8" ht="18" customHeight="1" x14ac:dyDescent="0.55000000000000004">
      <c r="A25" s="12" t="s">
        <v>15</v>
      </c>
      <c r="B25" s="9" t="s">
        <v>16</v>
      </c>
      <c r="D25" s="177">
        <v>236315</v>
      </c>
      <c r="E25" s="178">
        <v>151430</v>
      </c>
      <c r="F25" s="178"/>
      <c r="G25" s="177">
        <v>43777</v>
      </c>
      <c r="H25" s="179">
        <v>343968</v>
      </c>
    </row>
    <row r="26" spans="1:8" ht="18" customHeight="1" x14ac:dyDescent="0.55000000000000004">
      <c r="A26" s="12" t="s">
        <v>17</v>
      </c>
      <c r="B26" s="9" t="s">
        <v>18</v>
      </c>
      <c r="D26" s="174">
        <v>685665</v>
      </c>
      <c r="E26" s="175"/>
      <c r="F26" s="175"/>
      <c r="G26" s="174"/>
      <c r="H26" s="176">
        <v>685665</v>
      </c>
    </row>
    <row r="27" spans="1:8" ht="18" customHeight="1" x14ac:dyDescent="0.55000000000000004">
      <c r="A27" s="12" t="s">
        <v>19</v>
      </c>
      <c r="B27" s="9" t="s">
        <v>20</v>
      </c>
      <c r="D27" s="174"/>
      <c r="E27" s="175"/>
      <c r="F27" s="175"/>
      <c r="G27" s="174"/>
      <c r="H27" s="176">
        <v>0</v>
      </c>
    </row>
    <row r="28" spans="1:8" ht="18" customHeight="1" x14ac:dyDescent="0.55000000000000004">
      <c r="A28" s="12" t="s">
        <v>21</v>
      </c>
      <c r="B28" s="9" t="s">
        <v>22</v>
      </c>
      <c r="D28" s="174"/>
      <c r="E28" s="175"/>
      <c r="F28" s="175"/>
      <c r="G28" s="174"/>
      <c r="H28" s="176">
        <v>0</v>
      </c>
    </row>
    <row r="29" spans="1:8" ht="18" customHeight="1" x14ac:dyDescent="0.55000000000000004">
      <c r="A29" s="12" t="s">
        <v>23</v>
      </c>
      <c r="B29" s="9" t="s">
        <v>24</v>
      </c>
      <c r="D29" s="177">
        <v>452981</v>
      </c>
      <c r="E29" s="180">
        <v>1648</v>
      </c>
      <c r="F29" s="178"/>
      <c r="G29" s="177"/>
      <c r="H29" s="179">
        <v>454629</v>
      </c>
    </row>
    <row r="30" spans="1:8" ht="18" customHeight="1" x14ac:dyDescent="0.55000000000000004">
      <c r="A30" s="12" t="s">
        <v>25</v>
      </c>
      <c r="B30" s="21" t="s">
        <v>437</v>
      </c>
      <c r="D30" s="174">
        <v>44694</v>
      </c>
      <c r="E30" s="175">
        <v>29543</v>
      </c>
      <c r="F30" s="175"/>
      <c r="G30" s="174"/>
      <c r="H30" s="176">
        <v>74237</v>
      </c>
    </row>
    <row r="31" spans="1:8" ht="18" customHeight="1" x14ac:dyDescent="0.55000000000000004">
      <c r="A31" s="12" t="s">
        <v>26</v>
      </c>
      <c r="B31" s="21"/>
      <c r="D31" s="174"/>
      <c r="E31" s="175"/>
      <c r="F31" s="175"/>
      <c r="G31" s="174"/>
      <c r="H31" s="176">
        <v>0</v>
      </c>
    </row>
    <row r="32" spans="1:8" ht="18" customHeight="1" x14ac:dyDescent="0.55000000000000004">
      <c r="A32" s="12" t="s">
        <v>27</v>
      </c>
      <c r="B32" s="21"/>
      <c r="D32" s="174"/>
      <c r="E32" s="175"/>
      <c r="F32" s="175"/>
      <c r="G32" s="174"/>
      <c r="H32" s="176">
        <v>0</v>
      </c>
    </row>
    <row r="33" spans="1:8" ht="18" customHeight="1" x14ac:dyDescent="0.55000000000000004">
      <c r="A33" s="12" t="s">
        <v>328</v>
      </c>
      <c r="B33" s="21"/>
      <c r="D33" s="174"/>
      <c r="E33" s="175"/>
      <c r="F33" s="175"/>
      <c r="G33" s="174"/>
      <c r="H33" s="176">
        <v>0</v>
      </c>
    </row>
    <row r="34" spans="1:8" ht="18" customHeight="1" x14ac:dyDescent="0.55000000000000004">
      <c r="A34" s="12" t="s">
        <v>28</v>
      </c>
      <c r="B34" s="21"/>
      <c r="D34" s="174"/>
      <c r="E34" s="175"/>
      <c r="F34" s="175"/>
      <c r="G34" s="174"/>
      <c r="H34" s="176">
        <v>0</v>
      </c>
    </row>
    <row r="35" spans="1:8" ht="18" customHeight="1" x14ac:dyDescent="0.55000000000000004">
      <c r="D35" s="181"/>
      <c r="E35" s="181"/>
      <c r="F35" s="181"/>
      <c r="G35" s="181"/>
      <c r="H35" s="182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76">
        <v>1710929</v>
      </c>
      <c r="E36" s="176">
        <v>216189</v>
      </c>
      <c r="F36" s="176">
        <v>0</v>
      </c>
      <c r="G36" s="176">
        <v>43777</v>
      </c>
      <c r="H36" s="176">
        <v>1883341</v>
      </c>
    </row>
    <row r="37" spans="1:8" ht="18" customHeight="1" thickBot="1" x14ac:dyDescent="0.6">
      <c r="B37" s="11"/>
      <c r="D37" s="183"/>
      <c r="E37" s="183"/>
      <c r="F37" s="183"/>
      <c r="G37" s="183"/>
      <c r="H37" s="184"/>
    </row>
    <row r="38" spans="1:8" ht="42.75" customHeight="1" x14ac:dyDescent="0.55000000000000004">
      <c r="D38" s="185" t="s">
        <v>0</v>
      </c>
      <c r="E38" s="185" t="s">
        <v>1</v>
      </c>
      <c r="F38" s="185" t="s">
        <v>2</v>
      </c>
      <c r="G38" s="185" t="s">
        <v>3</v>
      </c>
      <c r="H38" s="185" t="s">
        <v>4</v>
      </c>
    </row>
    <row r="39" spans="1:8" ht="18.75" customHeight="1" x14ac:dyDescent="0.55000000000000004">
      <c r="A39" s="16" t="s">
        <v>283</v>
      </c>
      <c r="B39" s="11" t="s">
        <v>284</v>
      </c>
      <c r="D39" s="181"/>
      <c r="E39" s="181"/>
      <c r="F39" s="181"/>
      <c r="G39" s="181"/>
      <c r="H39" s="181"/>
    </row>
    <row r="40" spans="1:8" ht="18" customHeight="1" x14ac:dyDescent="0.55000000000000004">
      <c r="A40" s="12" t="s">
        <v>30</v>
      </c>
      <c r="B40" s="9" t="s">
        <v>31</v>
      </c>
      <c r="D40" s="174">
        <v>11048233</v>
      </c>
      <c r="E40" s="175">
        <v>7302882</v>
      </c>
      <c r="F40" s="175"/>
      <c r="G40" s="174"/>
      <c r="H40" s="176">
        <v>18351115</v>
      </c>
    </row>
    <row r="41" spans="1:8" ht="18" customHeight="1" x14ac:dyDescent="0.55000000000000004">
      <c r="A41" s="12" t="s">
        <v>32</v>
      </c>
      <c r="B41" s="9" t="s">
        <v>33</v>
      </c>
      <c r="D41" s="174">
        <v>532655</v>
      </c>
      <c r="E41" s="175">
        <v>352085</v>
      </c>
      <c r="F41" s="175"/>
      <c r="G41" s="174"/>
      <c r="H41" s="176">
        <v>884740</v>
      </c>
    </row>
    <row r="42" spans="1:8" ht="18" customHeight="1" x14ac:dyDescent="0.55000000000000004">
      <c r="A42" s="12" t="s">
        <v>34</v>
      </c>
      <c r="B42" s="9" t="s">
        <v>35</v>
      </c>
      <c r="D42" s="174">
        <v>236544</v>
      </c>
      <c r="E42" s="175">
        <v>156354</v>
      </c>
      <c r="F42" s="175"/>
      <c r="G42" s="174"/>
      <c r="H42" s="176">
        <v>392898</v>
      </c>
    </row>
    <row r="43" spans="1:8" ht="18" customHeight="1" x14ac:dyDescent="0.55000000000000004">
      <c r="A43" s="12" t="s">
        <v>36</v>
      </c>
      <c r="B43" s="9" t="s">
        <v>37</v>
      </c>
      <c r="D43" s="174"/>
      <c r="E43" s="175"/>
      <c r="F43" s="175"/>
      <c r="G43" s="174"/>
      <c r="H43" s="176">
        <v>0</v>
      </c>
    </row>
    <row r="44" spans="1:8" ht="18" customHeight="1" x14ac:dyDescent="0.55000000000000004">
      <c r="A44" s="12" t="s">
        <v>38</v>
      </c>
      <c r="B44" s="21"/>
      <c r="D44" s="186"/>
      <c r="E44" s="187"/>
      <c r="F44" s="187"/>
      <c r="G44" s="186"/>
      <c r="H44" s="176">
        <v>0</v>
      </c>
    </row>
    <row r="45" spans="1:8" ht="18" customHeight="1" x14ac:dyDescent="0.55000000000000004">
      <c r="A45" s="12" t="s">
        <v>39</v>
      </c>
      <c r="B45" s="21"/>
      <c r="D45" s="174"/>
      <c r="E45" s="175"/>
      <c r="F45" s="175"/>
      <c r="G45" s="174"/>
      <c r="H45" s="176">
        <v>0</v>
      </c>
    </row>
    <row r="46" spans="1:8" ht="18" customHeight="1" x14ac:dyDescent="0.55000000000000004">
      <c r="A46" s="12" t="s">
        <v>40</v>
      </c>
      <c r="B46" s="21"/>
      <c r="D46" s="174"/>
      <c r="E46" s="175"/>
      <c r="F46" s="175"/>
      <c r="G46" s="174"/>
      <c r="H46" s="176">
        <v>0</v>
      </c>
    </row>
    <row r="47" spans="1:8" ht="18" customHeight="1" x14ac:dyDescent="0.55000000000000004">
      <c r="A47" s="12" t="s">
        <v>285</v>
      </c>
      <c r="B47" s="21"/>
      <c r="D47" s="174"/>
      <c r="E47" s="175"/>
      <c r="F47" s="175"/>
      <c r="G47" s="174"/>
      <c r="H47" s="176">
        <v>0</v>
      </c>
    </row>
    <row r="48" spans="1:8" ht="18" customHeight="1" x14ac:dyDescent="0.55000000000000004">
      <c r="D48" s="181"/>
      <c r="E48" s="181"/>
      <c r="F48" s="181"/>
      <c r="G48" s="181"/>
      <c r="H48" s="181"/>
    </row>
    <row r="49" spans="1:9" ht="18" customHeight="1" x14ac:dyDescent="0.55000000000000004">
      <c r="A49" s="16" t="s">
        <v>41</v>
      </c>
      <c r="B49" s="11" t="s">
        <v>286</v>
      </c>
      <c r="C49" s="11" t="s">
        <v>282</v>
      </c>
      <c r="D49" s="176">
        <v>11817432</v>
      </c>
      <c r="E49" s="176">
        <v>7811321</v>
      </c>
      <c r="F49" s="176">
        <v>0</v>
      </c>
      <c r="G49" s="176">
        <v>0</v>
      </c>
      <c r="H49" s="176">
        <v>19628753</v>
      </c>
    </row>
    <row r="50" spans="1:9" ht="18" customHeight="1" thickBot="1" x14ac:dyDescent="0.6">
      <c r="D50" s="183"/>
      <c r="E50" s="183"/>
      <c r="F50" s="183"/>
      <c r="G50" s="183"/>
      <c r="H50" s="183"/>
    </row>
    <row r="51" spans="1:9" ht="42.75" customHeight="1" x14ac:dyDescent="0.55000000000000004">
      <c r="D51" s="185" t="s">
        <v>0</v>
      </c>
      <c r="E51" s="185" t="s">
        <v>1</v>
      </c>
      <c r="F51" s="185" t="s">
        <v>2</v>
      </c>
      <c r="G51" s="185" t="s">
        <v>3</v>
      </c>
      <c r="H51" s="185" t="s">
        <v>4</v>
      </c>
    </row>
    <row r="52" spans="1:9" ht="18" customHeight="1" x14ac:dyDescent="0.55000000000000004">
      <c r="A52" s="16" t="s">
        <v>287</v>
      </c>
      <c r="B52" s="25" t="s">
        <v>288</v>
      </c>
      <c r="D52" s="181"/>
      <c r="E52" s="181"/>
      <c r="F52" s="181"/>
      <c r="G52" s="181"/>
      <c r="H52" s="181"/>
    </row>
    <row r="53" spans="1:9" ht="18" customHeight="1" x14ac:dyDescent="0.55000000000000004">
      <c r="A53" s="12" t="s">
        <v>42</v>
      </c>
      <c r="B53" s="9" t="s">
        <v>43</v>
      </c>
      <c r="D53" s="188">
        <v>64397866</v>
      </c>
      <c r="E53" s="188"/>
      <c r="F53" s="188"/>
      <c r="G53" s="188">
        <v>41868138</v>
      </c>
      <c r="H53" s="176">
        <v>22529728</v>
      </c>
      <c r="I53" s="468"/>
    </row>
    <row r="54" spans="1:9" ht="18" customHeight="1" x14ac:dyDescent="0.55000000000000004">
      <c r="A54" s="12" t="s">
        <v>44</v>
      </c>
      <c r="B54" s="31"/>
      <c r="D54" s="174"/>
      <c r="E54" s="175"/>
      <c r="F54" s="175"/>
      <c r="G54" s="174"/>
      <c r="H54" s="176">
        <v>0</v>
      </c>
    </row>
    <row r="55" spans="1:9" ht="18" customHeight="1" x14ac:dyDescent="0.55000000000000004">
      <c r="A55" s="12" t="s">
        <v>45</v>
      </c>
      <c r="B55" s="34"/>
      <c r="D55" s="174"/>
      <c r="E55" s="175"/>
      <c r="F55" s="175"/>
      <c r="G55" s="174"/>
      <c r="H55" s="176">
        <v>0</v>
      </c>
    </row>
    <row r="56" spans="1:9" ht="18" customHeight="1" x14ac:dyDescent="0.55000000000000004">
      <c r="A56" s="12" t="s">
        <v>46</v>
      </c>
      <c r="B56" s="31"/>
      <c r="D56" s="174"/>
      <c r="E56" s="175"/>
      <c r="F56" s="175"/>
      <c r="G56" s="174"/>
      <c r="H56" s="176">
        <v>0</v>
      </c>
    </row>
    <row r="57" spans="1:9" ht="18" customHeight="1" x14ac:dyDescent="0.55000000000000004">
      <c r="A57" s="12" t="s">
        <v>47</v>
      </c>
      <c r="B57" s="31"/>
      <c r="D57" s="174"/>
      <c r="E57" s="175"/>
      <c r="F57" s="175"/>
      <c r="G57" s="174"/>
      <c r="H57" s="176">
        <v>0</v>
      </c>
    </row>
    <row r="58" spans="1:9" ht="18" customHeight="1" x14ac:dyDescent="0.55000000000000004">
      <c r="A58" s="12" t="s">
        <v>48</v>
      </c>
      <c r="B58" s="31"/>
      <c r="D58" s="174"/>
      <c r="E58" s="175"/>
      <c r="F58" s="175"/>
      <c r="G58" s="174"/>
      <c r="H58" s="176">
        <v>0</v>
      </c>
    </row>
    <row r="59" spans="1:9" ht="18" customHeight="1" x14ac:dyDescent="0.55000000000000004">
      <c r="A59" s="12" t="s">
        <v>49</v>
      </c>
      <c r="B59" s="67"/>
      <c r="D59" s="189"/>
      <c r="E59" s="190"/>
      <c r="F59" s="190"/>
      <c r="G59" s="189"/>
      <c r="H59" s="176">
        <v>0</v>
      </c>
    </row>
    <row r="60" spans="1:9" ht="18" customHeight="1" x14ac:dyDescent="0.55000000000000004">
      <c r="A60" s="12" t="s">
        <v>50</v>
      </c>
      <c r="B60" s="28"/>
      <c r="C60" s="27"/>
      <c r="D60" s="188"/>
      <c r="E60" s="188"/>
      <c r="F60" s="188"/>
      <c r="G60" s="188"/>
      <c r="H60" s="176">
        <v>0</v>
      </c>
    </row>
    <row r="61" spans="1:9" ht="18" customHeight="1" x14ac:dyDescent="0.55000000000000004">
      <c r="A61" s="12" t="s">
        <v>51</v>
      </c>
      <c r="B61" s="28"/>
      <c r="C61" s="27"/>
      <c r="D61" s="188"/>
      <c r="E61" s="188"/>
      <c r="F61" s="188"/>
      <c r="G61" s="188"/>
      <c r="H61" s="176">
        <v>0</v>
      </c>
    </row>
    <row r="62" spans="1:9" ht="18" customHeight="1" x14ac:dyDescent="0.55000000000000004">
      <c r="A62" s="12" t="s">
        <v>52</v>
      </c>
      <c r="B62" s="28"/>
      <c r="C62" s="27"/>
      <c r="D62" s="188"/>
      <c r="E62" s="188"/>
      <c r="F62" s="188"/>
      <c r="G62" s="188"/>
      <c r="H62" s="176">
        <v>0</v>
      </c>
    </row>
    <row r="63" spans="1:9" ht="18" customHeight="1" x14ac:dyDescent="0.55000000000000004">
      <c r="A63" s="12"/>
      <c r="D63" s="181"/>
      <c r="E63" s="191"/>
      <c r="F63" s="192"/>
      <c r="G63" s="181"/>
      <c r="H63" s="181"/>
    </row>
    <row r="64" spans="1:9" ht="18" customHeight="1" x14ac:dyDescent="0.55000000000000004">
      <c r="A64" s="12" t="s">
        <v>53</v>
      </c>
      <c r="B64" s="11" t="s">
        <v>290</v>
      </c>
      <c r="C64" s="11" t="s">
        <v>282</v>
      </c>
      <c r="D64" s="176">
        <v>64397866</v>
      </c>
      <c r="E64" s="176">
        <v>0</v>
      </c>
      <c r="F64" s="176">
        <v>0</v>
      </c>
      <c r="G64" s="176">
        <v>41868138</v>
      </c>
      <c r="H64" s="176">
        <v>22529728</v>
      </c>
    </row>
    <row r="65" spans="1:10" ht="18" customHeight="1" x14ac:dyDescent="0.55000000000000004">
      <c r="D65" s="193"/>
      <c r="E65" s="193"/>
      <c r="F65" s="193"/>
      <c r="G65" s="193"/>
      <c r="H65" s="193"/>
    </row>
    <row r="66" spans="1:10" ht="42.75" customHeight="1" x14ac:dyDescent="0.55000000000000004">
      <c r="D66" s="185" t="s">
        <v>0</v>
      </c>
      <c r="E66" s="185" t="s">
        <v>1</v>
      </c>
      <c r="F66" s="185" t="s">
        <v>2</v>
      </c>
      <c r="G66" s="185" t="s">
        <v>3</v>
      </c>
      <c r="H66" s="18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192"/>
      <c r="E67" s="192"/>
      <c r="F67" s="192"/>
      <c r="G67" s="192"/>
      <c r="H67" s="192"/>
    </row>
    <row r="68" spans="1:10" ht="18" customHeight="1" x14ac:dyDescent="0.55000000000000004">
      <c r="A68" s="12" t="s">
        <v>54</v>
      </c>
      <c r="B68" s="9" t="s">
        <v>55</v>
      </c>
      <c r="D68" s="174"/>
      <c r="E68" s="175"/>
      <c r="F68" s="175"/>
      <c r="G68" s="174"/>
      <c r="H68" s="176"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174"/>
      <c r="E69" s="175"/>
      <c r="F69" s="175"/>
      <c r="G69" s="174"/>
      <c r="H69" s="176">
        <v>0</v>
      </c>
    </row>
    <row r="70" spans="1:10" ht="18" customHeight="1" x14ac:dyDescent="0.55000000000000004">
      <c r="A70" s="12" t="s">
        <v>58</v>
      </c>
      <c r="B70" s="31"/>
      <c r="C70" s="11"/>
      <c r="D70" s="189"/>
      <c r="E70" s="175"/>
      <c r="F70" s="190"/>
      <c r="G70" s="189"/>
      <c r="H70" s="176">
        <v>0</v>
      </c>
    </row>
    <row r="71" spans="1:10" ht="18" customHeight="1" x14ac:dyDescent="0.55000000000000004">
      <c r="A71" s="12" t="s">
        <v>293</v>
      </c>
      <c r="B71" s="31"/>
      <c r="C71" s="11"/>
      <c r="D71" s="189"/>
      <c r="E71" s="175"/>
      <c r="F71" s="190"/>
      <c r="G71" s="189"/>
      <c r="H71" s="176">
        <v>0</v>
      </c>
    </row>
    <row r="72" spans="1:10" ht="18" customHeight="1" x14ac:dyDescent="0.55000000000000004">
      <c r="A72" s="12" t="s">
        <v>294</v>
      </c>
      <c r="B72" s="34"/>
      <c r="C72" s="11"/>
      <c r="D72" s="174"/>
      <c r="E72" s="175"/>
      <c r="F72" s="175"/>
      <c r="G72" s="174"/>
      <c r="H72" s="176">
        <v>0</v>
      </c>
    </row>
    <row r="73" spans="1:10" ht="18" customHeight="1" x14ac:dyDescent="0.55000000000000004">
      <c r="A73" s="12"/>
      <c r="C73" s="11"/>
      <c r="D73" s="194"/>
      <c r="E73" s="192"/>
      <c r="F73" s="192"/>
      <c r="G73" s="194"/>
      <c r="H73" s="192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76">
        <v>0</v>
      </c>
      <c r="E74" s="195">
        <v>0</v>
      </c>
      <c r="F74" s="195">
        <v>0</v>
      </c>
      <c r="G74" s="176">
        <v>0</v>
      </c>
      <c r="H74" s="176">
        <v>0</v>
      </c>
    </row>
    <row r="75" spans="1:10" ht="42.75" customHeight="1" x14ac:dyDescent="0.55000000000000004">
      <c r="D75" s="185" t="s">
        <v>0</v>
      </c>
      <c r="E75" s="185" t="s">
        <v>1</v>
      </c>
      <c r="F75" s="185" t="s">
        <v>2</v>
      </c>
      <c r="G75" s="185" t="s">
        <v>3</v>
      </c>
      <c r="H75" s="185" t="s">
        <v>4</v>
      </c>
    </row>
    <row r="76" spans="1:10" ht="18" customHeight="1" x14ac:dyDescent="0.55000000000000004">
      <c r="A76" s="16" t="s">
        <v>296</v>
      </c>
      <c r="B76" s="11" t="s">
        <v>60</v>
      </c>
      <c r="D76" s="181"/>
      <c r="E76" s="181"/>
      <c r="F76" s="181"/>
      <c r="G76" s="181"/>
      <c r="H76" s="181"/>
    </row>
    <row r="77" spans="1:10" ht="18" customHeight="1" x14ac:dyDescent="0.55000000000000004">
      <c r="A77" s="12" t="s">
        <v>61</v>
      </c>
      <c r="B77" s="9" t="s">
        <v>62</v>
      </c>
      <c r="D77" s="174">
        <v>51447</v>
      </c>
      <c r="E77" s="196"/>
      <c r="F77" s="187"/>
      <c r="G77" s="174">
        <v>1500</v>
      </c>
      <c r="H77" s="176">
        <v>49947</v>
      </c>
    </row>
    <row r="78" spans="1:10" ht="18" customHeight="1" x14ac:dyDescent="0.55000000000000004">
      <c r="A78" s="12" t="s">
        <v>63</v>
      </c>
      <c r="B78" s="9" t="s">
        <v>64</v>
      </c>
      <c r="D78" s="174">
        <v>154965</v>
      </c>
      <c r="E78" s="196"/>
      <c r="F78" s="187"/>
      <c r="G78" s="174"/>
      <c r="H78" s="176">
        <v>154965</v>
      </c>
    </row>
    <row r="79" spans="1:10" ht="18" customHeight="1" x14ac:dyDescent="0.55000000000000004">
      <c r="A79" s="12" t="s">
        <v>65</v>
      </c>
      <c r="B79" s="9" t="s">
        <v>66</v>
      </c>
      <c r="D79" s="174">
        <v>23760</v>
      </c>
      <c r="E79" s="196">
        <v>9069</v>
      </c>
      <c r="F79" s="187"/>
      <c r="G79" s="174"/>
      <c r="H79" s="176">
        <v>32829</v>
      </c>
    </row>
    <row r="80" spans="1:10" ht="18" customHeight="1" x14ac:dyDescent="0.55000000000000004">
      <c r="A80" s="12" t="s">
        <v>67</v>
      </c>
      <c r="B80" s="9" t="s">
        <v>68</v>
      </c>
      <c r="D80" s="174"/>
      <c r="E80" s="196"/>
      <c r="F80" s="187"/>
      <c r="G80" s="174"/>
      <c r="H80" s="176">
        <v>0</v>
      </c>
    </row>
    <row r="81" spans="1:8" ht="18" customHeight="1" x14ac:dyDescent="0.55000000000000004">
      <c r="A81" s="12"/>
      <c r="D81" s="181"/>
      <c r="E81" s="181"/>
      <c r="F81" s="181"/>
      <c r="G81" s="181"/>
      <c r="H81" s="197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76">
        <v>230172</v>
      </c>
      <c r="E82" s="198">
        <v>9069</v>
      </c>
      <c r="F82" s="176">
        <v>0</v>
      </c>
      <c r="G82" s="176">
        <v>1500</v>
      </c>
      <c r="H82" s="176">
        <v>237741</v>
      </c>
    </row>
    <row r="83" spans="1:8" ht="18" customHeight="1" thickBot="1" x14ac:dyDescent="0.6">
      <c r="A83" s="12"/>
      <c r="D83" s="183"/>
      <c r="E83" s="183"/>
      <c r="F83" s="183"/>
      <c r="G83" s="183"/>
      <c r="H83" s="183"/>
    </row>
    <row r="84" spans="1:8" ht="42.75" customHeight="1" x14ac:dyDescent="0.55000000000000004">
      <c r="D84" s="185" t="s">
        <v>0</v>
      </c>
      <c r="E84" s="185" t="s">
        <v>1</v>
      </c>
      <c r="F84" s="185" t="s">
        <v>2</v>
      </c>
      <c r="G84" s="185" t="s">
        <v>3</v>
      </c>
      <c r="H84" s="185" t="s">
        <v>4</v>
      </c>
    </row>
    <row r="85" spans="1:8" ht="18" customHeight="1" x14ac:dyDescent="0.55000000000000004">
      <c r="A85" s="16" t="s">
        <v>298</v>
      </c>
      <c r="B85" s="11" t="s">
        <v>299</v>
      </c>
      <c r="D85" s="181"/>
      <c r="E85" s="181"/>
      <c r="F85" s="181"/>
      <c r="G85" s="181"/>
      <c r="H85" s="181"/>
    </row>
    <row r="86" spans="1:8" ht="18" customHeight="1" x14ac:dyDescent="0.55000000000000004">
      <c r="A86" s="12" t="s">
        <v>70</v>
      </c>
      <c r="B86" s="9" t="s">
        <v>71</v>
      </c>
      <c r="D86" s="174"/>
      <c r="E86" s="175"/>
      <c r="F86" s="175"/>
      <c r="G86" s="174"/>
      <c r="H86" s="176">
        <v>0</v>
      </c>
    </row>
    <row r="87" spans="1:8" ht="18" customHeight="1" x14ac:dyDescent="0.55000000000000004">
      <c r="A87" s="12" t="s">
        <v>72</v>
      </c>
      <c r="B87" s="9" t="s">
        <v>73</v>
      </c>
      <c r="D87" s="174"/>
      <c r="E87" s="175"/>
      <c r="F87" s="175"/>
      <c r="G87" s="174"/>
      <c r="H87" s="176">
        <v>0</v>
      </c>
    </row>
    <row r="88" spans="1:8" ht="18" customHeight="1" x14ac:dyDescent="0.55000000000000004">
      <c r="A88" s="12" t="s">
        <v>74</v>
      </c>
      <c r="B88" s="9" t="s">
        <v>75</v>
      </c>
      <c r="D88" s="174">
        <v>67494</v>
      </c>
      <c r="E88" s="175"/>
      <c r="F88" s="175"/>
      <c r="G88" s="174">
        <v>29005</v>
      </c>
      <c r="H88" s="176">
        <v>38489</v>
      </c>
    </row>
    <row r="89" spans="1:8" ht="18" customHeight="1" x14ac:dyDescent="0.55000000000000004">
      <c r="A89" s="12" t="s">
        <v>76</v>
      </c>
      <c r="B89" s="9" t="s">
        <v>77</v>
      </c>
      <c r="D89" s="174"/>
      <c r="E89" s="175"/>
      <c r="F89" s="175"/>
      <c r="G89" s="174"/>
      <c r="H89" s="176">
        <v>0</v>
      </c>
    </row>
    <row r="90" spans="1:8" ht="18" customHeight="1" x14ac:dyDescent="0.55000000000000004">
      <c r="A90" s="12" t="s">
        <v>78</v>
      </c>
      <c r="B90" s="9" t="s">
        <v>79</v>
      </c>
      <c r="D90" s="174"/>
      <c r="E90" s="175"/>
      <c r="F90" s="175"/>
      <c r="G90" s="174"/>
      <c r="H90" s="176">
        <v>0</v>
      </c>
    </row>
    <row r="91" spans="1:8" ht="18" customHeight="1" x14ac:dyDescent="0.55000000000000004">
      <c r="A91" s="12" t="s">
        <v>80</v>
      </c>
      <c r="B91" s="9" t="s">
        <v>81</v>
      </c>
      <c r="D91" s="174"/>
      <c r="E91" s="175"/>
      <c r="F91" s="175"/>
      <c r="G91" s="174"/>
      <c r="H91" s="176">
        <v>0</v>
      </c>
    </row>
    <row r="92" spans="1:8" ht="18" customHeight="1" x14ac:dyDescent="0.55000000000000004">
      <c r="A92" s="12" t="s">
        <v>82</v>
      </c>
      <c r="B92" s="9" t="s">
        <v>83</v>
      </c>
      <c r="D92" s="199">
        <v>33252</v>
      </c>
      <c r="E92" s="175"/>
      <c r="F92" s="200"/>
      <c r="G92" s="199"/>
      <c r="H92" s="176">
        <v>33252</v>
      </c>
    </row>
    <row r="93" spans="1:8" ht="18" customHeight="1" x14ac:dyDescent="0.55000000000000004">
      <c r="A93" s="12" t="s">
        <v>84</v>
      </c>
      <c r="B93" s="9" t="s">
        <v>85</v>
      </c>
      <c r="D93" s="174">
        <v>4692</v>
      </c>
      <c r="E93" s="175">
        <v>3101</v>
      </c>
      <c r="F93" s="175"/>
      <c r="G93" s="174"/>
      <c r="H93" s="176">
        <v>7793</v>
      </c>
    </row>
    <row r="94" spans="1:8" ht="18" customHeight="1" x14ac:dyDescent="0.55000000000000004">
      <c r="A94" s="12" t="s">
        <v>86</v>
      </c>
      <c r="B94" s="31"/>
      <c r="D94" s="174"/>
      <c r="E94" s="175"/>
      <c r="F94" s="175"/>
      <c r="G94" s="174"/>
      <c r="H94" s="176">
        <v>0</v>
      </c>
    </row>
    <row r="95" spans="1:8" ht="18" customHeight="1" x14ac:dyDescent="0.55000000000000004">
      <c r="A95" s="12" t="s">
        <v>87</v>
      </c>
      <c r="B95" s="31"/>
      <c r="D95" s="174"/>
      <c r="E95" s="175"/>
      <c r="F95" s="175"/>
      <c r="G95" s="174"/>
      <c r="H95" s="176">
        <v>0</v>
      </c>
    </row>
    <row r="96" spans="1:8" ht="18" customHeight="1" x14ac:dyDescent="0.55000000000000004">
      <c r="A96" s="12" t="s">
        <v>300</v>
      </c>
      <c r="B96" s="31"/>
      <c r="D96" s="174"/>
      <c r="E96" s="175"/>
      <c r="F96" s="175"/>
      <c r="G96" s="174"/>
      <c r="H96" s="176">
        <v>0</v>
      </c>
    </row>
    <row r="97" spans="1:8" ht="18" customHeight="1" x14ac:dyDescent="0.55000000000000004">
      <c r="A97" s="12"/>
      <c r="D97" s="181"/>
      <c r="E97" s="181"/>
      <c r="F97" s="181"/>
      <c r="G97" s="181"/>
      <c r="H97" s="181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76">
        <v>105438</v>
      </c>
      <c r="E98" s="176">
        <v>3101</v>
      </c>
      <c r="F98" s="176">
        <v>0</v>
      </c>
      <c r="G98" s="176">
        <v>29005</v>
      </c>
      <c r="H98" s="176">
        <v>79534</v>
      </c>
    </row>
    <row r="99" spans="1:8" ht="18" customHeight="1" thickBot="1" x14ac:dyDescent="0.6">
      <c r="B99" s="11"/>
      <c r="D99" s="183"/>
      <c r="E99" s="183"/>
      <c r="F99" s="183"/>
      <c r="G99" s="183"/>
      <c r="H99" s="183"/>
    </row>
    <row r="100" spans="1:8" ht="42.75" customHeight="1" x14ac:dyDescent="0.55000000000000004">
      <c r="D100" s="185" t="s">
        <v>0</v>
      </c>
      <c r="E100" s="185" t="s">
        <v>1</v>
      </c>
      <c r="F100" s="185" t="s">
        <v>2</v>
      </c>
      <c r="G100" s="185" t="s">
        <v>3</v>
      </c>
      <c r="H100" s="185" t="s">
        <v>4</v>
      </c>
    </row>
    <row r="101" spans="1:8" ht="18" customHeight="1" x14ac:dyDescent="0.55000000000000004">
      <c r="A101" s="16" t="s">
        <v>302</v>
      </c>
      <c r="B101" s="11" t="s">
        <v>303</v>
      </c>
      <c r="D101" s="181"/>
      <c r="E101" s="181"/>
      <c r="F101" s="181"/>
      <c r="G101" s="181"/>
      <c r="H101" s="181"/>
    </row>
    <row r="102" spans="1:8" ht="18" customHeight="1" x14ac:dyDescent="0.55000000000000004">
      <c r="A102" s="12" t="s">
        <v>89</v>
      </c>
      <c r="B102" s="9" t="s">
        <v>90</v>
      </c>
      <c r="D102" s="174">
        <v>801188</v>
      </c>
      <c r="E102" s="175">
        <v>383004</v>
      </c>
      <c r="F102" s="175"/>
      <c r="G102" s="174"/>
      <c r="H102" s="176">
        <v>1184192</v>
      </c>
    </row>
    <row r="103" spans="1:8" ht="18" customHeight="1" x14ac:dyDescent="0.55000000000000004">
      <c r="A103" s="12" t="s">
        <v>91</v>
      </c>
      <c r="B103" s="9" t="s">
        <v>92</v>
      </c>
      <c r="D103" s="174">
        <v>2290</v>
      </c>
      <c r="E103" s="175">
        <v>1514</v>
      </c>
      <c r="F103" s="175"/>
      <c r="G103" s="174"/>
      <c r="H103" s="176">
        <v>3804</v>
      </c>
    </row>
    <row r="104" spans="1:8" ht="18" customHeight="1" x14ac:dyDescent="0.55000000000000004">
      <c r="A104" s="12" t="s">
        <v>93</v>
      </c>
      <c r="B104" s="31" t="s">
        <v>438</v>
      </c>
      <c r="D104" s="174">
        <v>98830</v>
      </c>
      <c r="E104" s="175"/>
      <c r="F104" s="175"/>
      <c r="G104" s="174"/>
      <c r="H104" s="176">
        <v>98830</v>
      </c>
    </row>
    <row r="105" spans="1:8" ht="18" customHeight="1" x14ac:dyDescent="0.55000000000000004">
      <c r="A105" s="12" t="s">
        <v>94</v>
      </c>
      <c r="B105" s="31"/>
      <c r="D105" s="174"/>
      <c r="E105" s="175"/>
      <c r="F105" s="175"/>
      <c r="G105" s="174"/>
      <c r="H105" s="176">
        <v>0</v>
      </c>
    </row>
    <row r="106" spans="1:8" ht="18" customHeight="1" x14ac:dyDescent="0.55000000000000004">
      <c r="A106" s="12" t="s">
        <v>304</v>
      </c>
      <c r="B106" s="31"/>
      <c r="D106" s="174"/>
      <c r="E106" s="175"/>
      <c r="F106" s="175"/>
      <c r="G106" s="174"/>
      <c r="H106" s="176">
        <v>0</v>
      </c>
    </row>
    <row r="107" spans="1:8" ht="18" customHeight="1" x14ac:dyDescent="0.55000000000000004">
      <c r="B107" s="11"/>
      <c r="D107" s="181"/>
      <c r="E107" s="181"/>
      <c r="F107" s="181"/>
      <c r="G107" s="181"/>
      <c r="H107" s="18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76">
        <v>902308</v>
      </c>
      <c r="E108" s="176">
        <v>384518</v>
      </c>
      <c r="F108" s="176">
        <v>0</v>
      </c>
      <c r="G108" s="176">
        <v>0</v>
      </c>
      <c r="H108" s="176">
        <v>1286826</v>
      </c>
    </row>
    <row r="109" spans="1:8" ht="18" customHeight="1" thickBot="1" x14ac:dyDescent="0.6">
      <c r="A109" s="73"/>
      <c r="B109" s="74"/>
      <c r="C109" s="75"/>
      <c r="D109" s="183"/>
      <c r="E109" s="183"/>
      <c r="F109" s="183"/>
      <c r="G109" s="183"/>
      <c r="H109" s="183"/>
    </row>
    <row r="110" spans="1:8" ht="25.5" x14ac:dyDescent="0.55000000000000004">
      <c r="A110" s="16" t="s">
        <v>306</v>
      </c>
      <c r="B110" s="11" t="s">
        <v>307</v>
      </c>
      <c r="D110" s="181"/>
      <c r="E110" s="181"/>
      <c r="F110" s="185"/>
      <c r="G110" s="185" t="s">
        <v>308</v>
      </c>
      <c r="H110" s="185" t="s">
        <v>4</v>
      </c>
    </row>
    <row r="111" spans="1:8" ht="18" customHeight="1" x14ac:dyDescent="0.55000000000000004">
      <c r="A111" s="16" t="s">
        <v>96</v>
      </c>
      <c r="B111" s="11" t="s">
        <v>97</v>
      </c>
      <c r="D111" s="181"/>
      <c r="E111" s="201" t="s">
        <v>309</v>
      </c>
      <c r="F111" s="174">
        <v>17362008</v>
      </c>
      <c r="G111" s="174"/>
      <c r="H111" s="176">
        <v>17362008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0.66100000000000003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4">
        <v>652505460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4">
        <v>25339182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v>677844642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4">
        <v>682540830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4">
        <v>-4696188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334898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4">
        <v>-4361290</v>
      </c>
      <c r="F127" s="43"/>
    </row>
    <row r="128" spans="1:7" ht="18" customHeight="1" x14ac:dyDescent="0.55000000000000004">
      <c r="A128" s="12"/>
    </row>
    <row r="129" spans="1:9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9" ht="18" customHeight="1" x14ac:dyDescent="0.55000000000000004">
      <c r="A130" s="16" t="s">
        <v>317</v>
      </c>
      <c r="B130" s="11" t="s">
        <v>318</v>
      </c>
    </row>
    <row r="131" spans="1:9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v>0</v>
      </c>
    </row>
    <row r="132" spans="1:9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v>0</v>
      </c>
    </row>
    <row r="133" spans="1:9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v>0</v>
      </c>
    </row>
    <row r="134" spans="1:9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v>0</v>
      </c>
    </row>
    <row r="135" spans="1:9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v>0</v>
      </c>
    </row>
    <row r="136" spans="1:9" ht="18" customHeight="1" x14ac:dyDescent="0.55000000000000004">
      <c r="A136" s="16"/>
    </row>
    <row r="137" spans="1:9" ht="18" customHeight="1" x14ac:dyDescent="0.55000000000000004">
      <c r="A137" s="16" t="s">
        <v>116</v>
      </c>
      <c r="B137" s="11" t="s">
        <v>322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</row>
    <row r="138" spans="1:9" ht="18" customHeight="1" x14ac:dyDescent="0.55000000000000004">
      <c r="A138" s="9"/>
    </row>
    <row r="139" spans="1:9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9" ht="18" customHeight="1" x14ac:dyDescent="0.55000000000000004">
      <c r="A140" s="16" t="s">
        <v>323</v>
      </c>
      <c r="B140" s="11" t="s">
        <v>117</v>
      </c>
    </row>
    <row r="141" spans="1:9" ht="18" customHeight="1" x14ac:dyDescent="0.55000000000000004">
      <c r="A141" s="12" t="s">
        <v>29</v>
      </c>
      <c r="B141" s="11" t="s">
        <v>118</v>
      </c>
      <c r="D141" s="45">
        <v>1710929</v>
      </c>
      <c r="E141" s="45">
        <v>216189</v>
      </c>
      <c r="F141" s="45">
        <v>0</v>
      </c>
      <c r="G141" s="45">
        <v>43777</v>
      </c>
      <c r="H141" s="45">
        <v>1883341</v>
      </c>
      <c r="I141" s="7"/>
    </row>
    <row r="142" spans="1:9" ht="18" customHeight="1" x14ac:dyDescent="0.55000000000000004">
      <c r="A142" s="12" t="s">
        <v>41</v>
      </c>
      <c r="B142" s="11" t="s">
        <v>119</v>
      </c>
      <c r="D142" s="45">
        <v>11817432</v>
      </c>
      <c r="E142" s="45">
        <v>7811321</v>
      </c>
      <c r="F142" s="45">
        <v>0</v>
      </c>
      <c r="G142" s="45">
        <v>0</v>
      </c>
      <c r="H142" s="45">
        <v>19628753</v>
      </c>
      <c r="I142" s="7"/>
    </row>
    <row r="143" spans="1:9" ht="18" customHeight="1" x14ac:dyDescent="0.55000000000000004">
      <c r="A143" s="12" t="s">
        <v>53</v>
      </c>
      <c r="B143" s="11" t="s">
        <v>120</v>
      </c>
      <c r="D143" s="45">
        <v>64397866</v>
      </c>
      <c r="E143" s="45">
        <v>0</v>
      </c>
      <c r="F143" s="45">
        <v>0</v>
      </c>
      <c r="G143" s="45">
        <v>41868138</v>
      </c>
      <c r="H143" s="45">
        <v>22529728</v>
      </c>
      <c r="I143" s="7"/>
    </row>
    <row r="144" spans="1:9" ht="18" customHeight="1" x14ac:dyDescent="0.55000000000000004">
      <c r="A144" s="12" t="s">
        <v>59</v>
      </c>
      <c r="B144" s="11" t="s">
        <v>121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  <c r="I144" s="7"/>
    </row>
    <row r="145" spans="1:10" ht="18" customHeight="1" x14ac:dyDescent="0.55000000000000004">
      <c r="A145" s="12" t="s">
        <v>69</v>
      </c>
      <c r="B145" s="11" t="s">
        <v>122</v>
      </c>
      <c r="D145" s="45">
        <v>230172</v>
      </c>
      <c r="E145" s="45">
        <v>9069</v>
      </c>
      <c r="F145" s="45">
        <v>0</v>
      </c>
      <c r="G145" s="45">
        <v>1500</v>
      </c>
      <c r="H145" s="45">
        <v>237741</v>
      </c>
      <c r="I145" s="7"/>
    </row>
    <row r="146" spans="1:10" ht="18" customHeight="1" x14ac:dyDescent="0.55000000000000004">
      <c r="A146" s="12" t="s">
        <v>88</v>
      </c>
      <c r="B146" s="11" t="s">
        <v>123</v>
      </c>
      <c r="D146" s="45">
        <v>105438</v>
      </c>
      <c r="E146" s="45">
        <v>3101</v>
      </c>
      <c r="F146" s="45">
        <v>0</v>
      </c>
      <c r="G146" s="45">
        <v>29005</v>
      </c>
      <c r="H146" s="45">
        <v>79534</v>
      </c>
      <c r="I146" s="7"/>
    </row>
    <row r="147" spans="1:10" ht="18" customHeight="1" x14ac:dyDescent="0.55000000000000004">
      <c r="A147" s="12" t="s">
        <v>95</v>
      </c>
      <c r="B147" s="11" t="s">
        <v>124</v>
      </c>
      <c r="D147" s="18">
        <v>902308</v>
      </c>
      <c r="E147" s="18">
        <v>384518</v>
      </c>
      <c r="F147" s="18">
        <v>0</v>
      </c>
      <c r="G147" s="18">
        <v>0</v>
      </c>
      <c r="H147" s="18">
        <v>1286826</v>
      </c>
      <c r="I147" s="7"/>
    </row>
    <row r="148" spans="1:10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v>17362008</v>
      </c>
      <c r="I148" s="7"/>
    </row>
    <row r="149" spans="1:10" ht="18" customHeight="1" x14ac:dyDescent="0.55000000000000004">
      <c r="A149" s="12" t="s">
        <v>116</v>
      </c>
      <c r="B149" s="11" t="s">
        <v>127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7"/>
    </row>
    <row r="150" spans="1:10" ht="18" customHeight="1" x14ac:dyDescent="0.55000000000000004">
      <c r="A150" s="12" t="s">
        <v>5</v>
      </c>
      <c r="B150" s="11" t="s">
        <v>6</v>
      </c>
      <c r="D150" s="18">
        <v>8912916</v>
      </c>
      <c r="E150" s="18">
        <v>0</v>
      </c>
      <c r="F150" s="18">
        <v>0</v>
      </c>
      <c r="G150" s="18">
        <v>7205582</v>
      </c>
      <c r="H150" s="18">
        <v>1707334</v>
      </c>
      <c r="I150" s="7"/>
    </row>
    <row r="151" spans="1:10" ht="18" customHeight="1" x14ac:dyDescent="0.55000000000000004">
      <c r="B151" s="11"/>
      <c r="D151" s="47"/>
      <c r="E151" s="47"/>
      <c r="F151" s="47"/>
      <c r="G151" s="47"/>
      <c r="H151" s="47"/>
    </row>
    <row r="152" spans="1:10" ht="18" customHeight="1" x14ac:dyDescent="0.55000000000000004">
      <c r="A152" s="16" t="s">
        <v>128</v>
      </c>
      <c r="B152" s="11" t="s">
        <v>117</v>
      </c>
      <c r="D152" s="77">
        <v>88077061</v>
      </c>
      <c r="E152" s="77">
        <v>8424198</v>
      </c>
      <c r="F152" s="77">
        <v>0</v>
      </c>
      <c r="G152" s="77">
        <v>49148002</v>
      </c>
      <c r="H152" s="77">
        <v>64715265</v>
      </c>
    </row>
    <row r="154" spans="1:10" ht="18" customHeight="1" x14ac:dyDescent="0.55000000000000004">
      <c r="A154" s="16" t="s">
        <v>324</v>
      </c>
      <c r="B154" s="11" t="s">
        <v>325</v>
      </c>
      <c r="D154" s="90">
        <v>9.4815228855979206E-2</v>
      </c>
      <c r="H154" s="48"/>
      <c r="I154" s="7"/>
      <c r="J154" s="48"/>
    </row>
    <row r="155" spans="1:10" ht="18" customHeight="1" x14ac:dyDescent="0.55000000000000004">
      <c r="A155" s="16" t="s">
        <v>326</v>
      </c>
      <c r="B155" s="11" t="s">
        <v>327</v>
      </c>
      <c r="D155" s="90">
        <v>-14.838560380071034</v>
      </c>
      <c r="H155" s="48"/>
    </row>
    <row r="157" spans="1:10" ht="18" customHeight="1" x14ac:dyDescent="0.55000000000000004">
      <c r="E157" s="48"/>
      <c r="G157" s="48"/>
    </row>
    <row r="158" spans="1:10" ht="18" customHeight="1" x14ac:dyDescent="0.55000000000000004">
      <c r="E158" s="117"/>
      <c r="G158" s="117"/>
    </row>
    <row r="159" spans="1:10" ht="18" customHeight="1" x14ac:dyDescent="0.55000000000000004">
      <c r="E159" s="48"/>
      <c r="G159" s="48"/>
      <c r="H159" s="48"/>
    </row>
    <row r="161" spans="8:8" ht="18" customHeight="1" x14ac:dyDescent="0.55000000000000004">
      <c r="H161" s="48"/>
    </row>
  </sheetData>
  <mergeCells count="4">
    <mergeCell ref="C2:D2"/>
    <mergeCell ref="C5:E5"/>
    <mergeCell ref="C11:E11"/>
    <mergeCell ref="B13:D13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98267-9A0A-4F37-A8AF-66FC41543719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439</v>
      </c>
      <c r="D5" s="548"/>
      <c r="E5" s="548"/>
      <c r="F5" s="50"/>
    </row>
    <row r="6" spans="1:8" ht="18" customHeight="1" x14ac:dyDescent="0.55000000000000004">
      <c r="B6" s="12" t="s">
        <v>267</v>
      </c>
      <c r="C6" s="549">
        <v>210016</v>
      </c>
      <c r="D6" s="549"/>
      <c r="E6" s="549"/>
      <c r="F6" s="53"/>
    </row>
    <row r="7" spans="1:8" ht="18" customHeight="1" x14ac:dyDescent="0.55000000000000004">
      <c r="B7" s="12" t="s">
        <v>268</v>
      </c>
      <c r="C7" s="51">
        <v>1422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48" t="s">
        <v>353</v>
      </c>
      <c r="D9" s="548"/>
      <c r="E9" s="548"/>
      <c r="F9" s="50"/>
    </row>
    <row r="10" spans="1:8" ht="18" customHeight="1" x14ac:dyDescent="0.55000000000000004">
      <c r="B10" s="12" t="s">
        <v>271</v>
      </c>
      <c r="C10" s="563" t="s">
        <v>354</v>
      </c>
      <c r="D10" s="563"/>
      <c r="E10" s="563"/>
      <c r="F10" s="58"/>
    </row>
    <row r="11" spans="1:8" ht="18" customHeight="1" x14ac:dyDescent="0.55000000000000004">
      <c r="B11" s="12" t="s">
        <v>273</v>
      </c>
      <c r="C11" s="564" t="s">
        <v>389</v>
      </c>
      <c r="D11" s="548"/>
      <c r="E11" s="548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4953672.9465140011</v>
      </c>
      <c r="E18" s="61"/>
      <c r="F18" s="61"/>
      <c r="G18" s="61">
        <v>4004760.6809284398</v>
      </c>
      <c r="H18" s="62">
        <f>(D18+E18)-G18</f>
        <v>948912.26558556128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132665.83228400772</v>
      </c>
      <c r="E21" s="20">
        <v>84466.262391444689</v>
      </c>
      <c r="F21" s="20"/>
      <c r="G21" s="17"/>
      <c r="H21" s="18">
        <f>(D21+E21)-F21-G21</f>
        <v>217132.09467545239</v>
      </c>
    </row>
    <row r="22" spans="1:8" ht="18" customHeight="1" x14ac:dyDescent="0.55000000000000004">
      <c r="A22" s="12" t="s">
        <v>9</v>
      </c>
      <c r="B22" s="9" t="s">
        <v>10</v>
      </c>
      <c r="D22" s="17">
        <v>53866.037847300002</v>
      </c>
      <c r="E22" s="20">
        <v>34295.664591748828</v>
      </c>
      <c r="F22" s="20"/>
      <c r="G22" s="17"/>
      <c r="H22" s="18">
        <f t="shared" ref="H22:H34" si="0">(D22+E22)-F22-G22</f>
        <v>88161.702439048822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>
        <v>3685.9029182999998</v>
      </c>
      <c r="E25" s="20">
        <v>2346.7567925102408</v>
      </c>
      <c r="F25" s="20"/>
      <c r="G25" s="17"/>
      <c r="H25" s="18">
        <f t="shared" si="0"/>
        <v>6032.6597108102405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877691.04086449998</v>
      </c>
      <c r="E29" s="20">
        <v>558812.17100100126</v>
      </c>
      <c r="F29" s="20"/>
      <c r="G29" s="17"/>
      <c r="H29" s="18">
        <f t="shared" si="0"/>
        <v>1436503.2118655012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1067908.8139141076</v>
      </c>
      <c r="E36" s="18">
        <f t="shared" si="1"/>
        <v>679920.85477670503</v>
      </c>
      <c r="F36" s="18">
        <f>SUM(F21:F34)</f>
        <v>0</v>
      </c>
      <c r="G36" s="18">
        <f t="shared" si="1"/>
        <v>0</v>
      </c>
      <c r="H36" s="18">
        <f t="shared" si="1"/>
        <v>1747829.6686908128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380615</v>
      </c>
      <c r="E40" s="20">
        <v>242331.62304590733</v>
      </c>
      <c r="F40" s="20"/>
      <c r="G40" s="17"/>
      <c r="H40" s="18">
        <f>(D40+E40)-F40-G40</f>
        <v>622946.62304590736</v>
      </c>
    </row>
    <row r="41" spans="1:8" ht="18" customHeight="1" x14ac:dyDescent="0.55000000000000004">
      <c r="A41" s="12" t="s">
        <v>32</v>
      </c>
      <c r="B41" s="9" t="s">
        <v>33</v>
      </c>
      <c r="D41" s="17">
        <v>155893.59564760001</v>
      </c>
      <c r="E41" s="20">
        <v>98261.788746617138</v>
      </c>
      <c r="F41" s="20"/>
      <c r="G41" s="17"/>
      <c r="H41" s="18">
        <f t="shared" ref="H41:H47" si="2">(D41+E41)-F41-G41</f>
        <v>254155.38439421717</v>
      </c>
    </row>
    <row r="42" spans="1:8" ht="18" customHeight="1" x14ac:dyDescent="0.55000000000000004">
      <c r="A42" s="12" t="s">
        <v>34</v>
      </c>
      <c r="B42" s="9" t="s">
        <v>35</v>
      </c>
      <c r="D42" s="17">
        <v>153983.4383032</v>
      </c>
      <c r="E42" s="20">
        <v>98038.849036963307</v>
      </c>
      <c r="F42" s="20"/>
      <c r="G42" s="17"/>
      <c r="H42" s="18">
        <f t="shared" si="2"/>
        <v>252022.28734016331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31" t="s">
        <v>440</v>
      </c>
      <c r="D44" s="17">
        <v>236285.19000000003</v>
      </c>
      <c r="E44" s="23">
        <v>150439.08830290608</v>
      </c>
      <c r="F44" s="23"/>
      <c r="G44" s="22"/>
      <c r="H44" s="18">
        <f t="shared" si="2"/>
        <v>386724.27830290608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926777.22395080014</v>
      </c>
      <c r="E49" s="18">
        <f t="shared" si="3"/>
        <v>589071.34913239384</v>
      </c>
      <c r="F49" s="18">
        <f>SUM(F40:F47)</f>
        <v>0</v>
      </c>
      <c r="G49" s="18">
        <f t="shared" si="3"/>
        <v>0</v>
      </c>
      <c r="H49" s="18">
        <f t="shared" si="3"/>
        <v>1515848.573083194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84">
        <v>7553632.2599999998</v>
      </c>
      <c r="E53" s="84"/>
      <c r="F53" s="84"/>
      <c r="G53" s="84"/>
      <c r="H53" s="18">
        <f>(D53+E53)-F53-G53</f>
        <v>7553632.2599999998</v>
      </c>
    </row>
    <row r="54" spans="1:8" ht="18" customHeight="1" x14ac:dyDescent="0.55000000000000004">
      <c r="A54" s="12" t="s">
        <v>44</v>
      </c>
      <c r="B54" s="31" t="s">
        <v>441</v>
      </c>
      <c r="D54" s="17">
        <v>133852197.47</v>
      </c>
      <c r="E54" s="20"/>
      <c r="F54" s="20"/>
      <c r="G54" s="17">
        <v>133852197.47</v>
      </c>
      <c r="H54" s="18">
        <f t="shared" ref="H54:H62" si="4">(D54+E54)-F54-G54</f>
        <v>0</v>
      </c>
    </row>
    <row r="55" spans="1:8" ht="18" customHeight="1" x14ac:dyDescent="0.55000000000000004">
      <c r="A55" s="12" t="s">
        <v>45</v>
      </c>
      <c r="B55" s="34" t="s">
        <v>155</v>
      </c>
      <c r="D55" s="17">
        <v>23518322.860540725</v>
      </c>
      <c r="E55" s="20"/>
      <c r="F55" s="20"/>
      <c r="G55" s="17">
        <v>16362707.009999989</v>
      </c>
      <c r="H55" s="18">
        <f t="shared" si="4"/>
        <v>7155615.8505407367</v>
      </c>
    </row>
    <row r="56" spans="1:8" ht="18" customHeight="1" x14ac:dyDescent="0.55000000000000004">
      <c r="A56" s="12" t="s">
        <v>46</v>
      </c>
      <c r="B56" s="31" t="s">
        <v>251</v>
      </c>
      <c r="D56" s="17">
        <v>398110.70494799997</v>
      </c>
      <c r="E56" s="20">
        <v>253470.86500006347</v>
      </c>
      <c r="F56" s="20"/>
      <c r="G56" s="17">
        <v>492913.64916000003</v>
      </c>
      <c r="H56" s="18">
        <f t="shared" si="4"/>
        <v>158667.92078806343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84"/>
      <c r="E60" s="84"/>
      <c r="F60" s="84"/>
      <c r="G60" s="84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84"/>
      <c r="E61" s="84"/>
      <c r="F61" s="84"/>
      <c r="G61" s="84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84"/>
      <c r="E62" s="84"/>
      <c r="F62" s="84"/>
      <c r="G62" s="84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165322263.29548872</v>
      </c>
      <c r="E64" s="18">
        <f t="shared" ref="E64:G64" si="5">SUM(E53:E62)</f>
        <v>253470.86500006347</v>
      </c>
      <c r="F64" s="18">
        <f t="shared" si="5"/>
        <v>0</v>
      </c>
      <c r="G64" s="18">
        <f t="shared" si="5"/>
        <v>150707818.12915999</v>
      </c>
      <c r="H64" s="18">
        <f>SUM(H53:H62)</f>
        <v>14867916.031328799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20">
        <v>101.0808</v>
      </c>
      <c r="E68" s="20">
        <v>64.35656588095253</v>
      </c>
      <c r="F68" s="20"/>
      <c r="G68" s="70"/>
      <c r="H68" s="18">
        <f>(D68+E68)-F68-G68</f>
        <v>165.43736588095254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101.0808</v>
      </c>
      <c r="E74" s="36">
        <f t="shared" si="7"/>
        <v>64.35656588095253</v>
      </c>
      <c r="F74" s="36">
        <f t="shared" si="7"/>
        <v>0</v>
      </c>
      <c r="G74" s="18">
        <f t="shared" si="7"/>
        <v>0</v>
      </c>
      <c r="H74" s="18">
        <f t="shared" si="7"/>
        <v>165.43736588095254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>
        <v>361942.43345193297</v>
      </c>
      <c r="E78" s="37"/>
      <c r="F78" s="23"/>
      <c r="G78" s="17"/>
      <c r="H78" s="18">
        <f t="shared" ref="H78:H80" si="8">(D78-F78-G78)</f>
        <v>361942.43345193297</v>
      </c>
    </row>
    <row r="79" spans="1:10" ht="18" customHeight="1" x14ac:dyDescent="0.55000000000000004">
      <c r="A79" s="12" t="s">
        <v>65</v>
      </c>
      <c r="B79" s="9" t="s">
        <v>66</v>
      </c>
      <c r="D79" s="17">
        <v>22090.384977199999</v>
      </c>
      <c r="E79" s="37"/>
      <c r="F79" s="23"/>
      <c r="G79" s="17"/>
      <c r="H79" s="18">
        <f t="shared" si="8"/>
        <v>22090.384977199999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384032.81842913298</v>
      </c>
      <c r="E82" s="39"/>
      <c r="F82" s="18">
        <f t="shared" si="9"/>
        <v>0</v>
      </c>
      <c r="G82" s="18">
        <f t="shared" si="9"/>
        <v>0</v>
      </c>
      <c r="H82" s="18">
        <f t="shared" si="9"/>
        <v>384032.81842913298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1473.3072</v>
      </c>
      <c r="E88" s="20">
        <v>938.03167248064631</v>
      </c>
      <c r="F88" s="20"/>
      <c r="G88" s="17"/>
      <c r="H88" s="18">
        <f t="shared" si="10"/>
        <v>2411.3388724806464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53433.245777400007</v>
      </c>
      <c r="E91" s="20">
        <v>34020.112643611566</v>
      </c>
      <c r="F91" s="20"/>
      <c r="G91" s="17"/>
      <c r="H91" s="18">
        <f t="shared" si="10"/>
        <v>87453.358421011566</v>
      </c>
    </row>
    <row r="92" spans="1:8" ht="18" customHeight="1" x14ac:dyDescent="0.55000000000000004">
      <c r="A92" s="12" t="s">
        <v>82</v>
      </c>
      <c r="B92" s="9" t="s">
        <v>83</v>
      </c>
      <c r="D92" s="40">
        <v>51325.832358</v>
      </c>
      <c r="E92" s="20">
        <v>32678.35544972292</v>
      </c>
      <c r="F92" s="71"/>
      <c r="G92" s="40"/>
      <c r="H92" s="18">
        <f t="shared" si="10"/>
        <v>84004.187807722919</v>
      </c>
    </row>
    <row r="93" spans="1:8" ht="18" customHeight="1" x14ac:dyDescent="0.55000000000000004">
      <c r="A93" s="12" t="s">
        <v>84</v>
      </c>
      <c r="B93" s="9" t="s">
        <v>85</v>
      </c>
      <c r="D93" s="17">
        <v>183.25439999999998</v>
      </c>
      <c r="E93" s="20">
        <v>116.67521296402904</v>
      </c>
      <c r="F93" s="20"/>
      <c r="G93" s="17"/>
      <c r="H93" s="18">
        <f t="shared" si="10"/>
        <v>299.92961296402905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106415.63973540001</v>
      </c>
      <c r="E98" s="18">
        <f t="shared" si="11"/>
        <v>67753.174978779149</v>
      </c>
      <c r="F98" s="18">
        <f t="shared" si="11"/>
        <v>0</v>
      </c>
      <c r="G98" s="18">
        <f t="shared" si="11"/>
        <v>0</v>
      </c>
      <c r="H98" s="18">
        <f t="shared" si="11"/>
        <v>174168.81471417917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113853.1548186</v>
      </c>
      <c r="E102" s="20">
        <v>72488.524614343361</v>
      </c>
      <c r="F102" s="20"/>
      <c r="G102" s="17"/>
      <c r="H102" s="18">
        <f>(D102+E102)-F102-G102</f>
        <v>186341.67943294335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 t="s">
        <v>252</v>
      </c>
      <c r="D104" s="17">
        <v>43049.033575200003</v>
      </c>
      <c r="E104" s="20">
        <v>27408.646997191321</v>
      </c>
      <c r="F104" s="20"/>
      <c r="G104" s="17"/>
      <c r="H104" s="18">
        <f t="shared" si="12"/>
        <v>70457.680572391328</v>
      </c>
    </row>
    <row r="105" spans="1:8" ht="18" customHeight="1" x14ac:dyDescent="0.55000000000000004">
      <c r="A105" s="12" t="s">
        <v>94</v>
      </c>
      <c r="B105" s="31" t="s">
        <v>156</v>
      </c>
      <c r="D105" s="17">
        <v>5673.3330319924771</v>
      </c>
      <c r="E105" s="20"/>
      <c r="F105" s="20"/>
      <c r="G105" s="17"/>
      <c r="H105" s="18">
        <f t="shared" si="12"/>
        <v>5673.3330319924771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162575.52142579248</v>
      </c>
      <c r="E108" s="18">
        <f t="shared" si="13"/>
        <v>99897.171611534679</v>
      </c>
      <c r="F108" s="18">
        <f t="shared" si="13"/>
        <v>0</v>
      </c>
      <c r="G108" s="18">
        <f t="shared" si="13"/>
        <v>0</v>
      </c>
      <c r="H108" s="18">
        <f t="shared" si="13"/>
        <v>262472.69303732715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12021241.329999998</v>
      </c>
      <c r="G111" s="17"/>
      <c r="H111" s="18">
        <f>F111-G111</f>
        <v>12021241.329999998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0.636684374094314</v>
      </c>
      <c r="F114" s="41" t="s">
        <v>314</v>
      </c>
      <c r="G114" s="42">
        <v>0.15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301142359.81000006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8746120.5999999996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309888480.41000009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329144865.97999996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E119-E121</f>
        <v>-19256385.569999874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252336.97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E123+E125</f>
        <v>-19004048.599999875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1067908.8139141076</v>
      </c>
      <c r="E141" s="45">
        <f t="shared" si="16"/>
        <v>679920.85477670503</v>
      </c>
      <c r="F141" s="45">
        <f>F36</f>
        <v>0</v>
      </c>
      <c r="G141" s="45">
        <f t="shared" si="16"/>
        <v>0</v>
      </c>
      <c r="H141" s="45">
        <f t="shared" si="16"/>
        <v>1747829.6686908128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926777.22395080014</v>
      </c>
      <c r="E142" s="45">
        <f t="shared" si="17"/>
        <v>589071.34913239384</v>
      </c>
      <c r="F142" s="45">
        <f>F49</f>
        <v>0</v>
      </c>
      <c r="G142" s="45">
        <f t="shared" si="17"/>
        <v>0</v>
      </c>
      <c r="H142" s="45">
        <f t="shared" si="17"/>
        <v>1515848.573083194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165322263.29548872</v>
      </c>
      <c r="E143" s="45">
        <f t="shared" si="18"/>
        <v>253470.86500006347</v>
      </c>
      <c r="F143" s="45">
        <f>F64</f>
        <v>0</v>
      </c>
      <c r="G143" s="45">
        <f t="shared" si="18"/>
        <v>150707818.12915999</v>
      </c>
      <c r="H143" s="45">
        <f t="shared" si="18"/>
        <v>14867916.031328799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101.0808</v>
      </c>
      <c r="E144" s="45">
        <f t="shared" si="19"/>
        <v>64.35656588095253</v>
      </c>
      <c r="F144" s="45">
        <f>F74</f>
        <v>0</v>
      </c>
      <c r="G144" s="45">
        <f t="shared" si="19"/>
        <v>0</v>
      </c>
      <c r="H144" s="45">
        <f t="shared" si="19"/>
        <v>165.43736588095254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384032.81842913298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384032.81842913298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106415.63973540001</v>
      </c>
      <c r="E146" s="45">
        <f t="shared" si="21"/>
        <v>67753.174978779149</v>
      </c>
      <c r="F146" s="45">
        <f>F98</f>
        <v>0</v>
      </c>
      <c r="G146" s="45">
        <f t="shared" si="21"/>
        <v>0</v>
      </c>
      <c r="H146" s="45">
        <f t="shared" si="21"/>
        <v>174168.81471417917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162575.52142579248</v>
      </c>
      <c r="E147" s="18">
        <f t="shared" si="22"/>
        <v>99897.171611534679</v>
      </c>
      <c r="F147" s="18">
        <f>F108</f>
        <v>0</v>
      </c>
      <c r="G147" s="18">
        <f t="shared" si="22"/>
        <v>0</v>
      </c>
      <c r="H147" s="18">
        <f t="shared" si="22"/>
        <v>262472.69303732715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12021241.329999998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4953672.9465140011</v>
      </c>
      <c r="E150" s="18">
        <f>E18</f>
        <v>0</v>
      </c>
      <c r="F150" s="18">
        <f>F18</f>
        <v>0</v>
      </c>
      <c r="G150" s="18">
        <f>G18</f>
        <v>4004760.6809284398</v>
      </c>
      <c r="H150" s="18">
        <f>H18</f>
        <v>948912.26558556128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172923747.34025794</v>
      </c>
      <c r="E152" s="77">
        <f t="shared" si="24"/>
        <v>1690177.7720653573</v>
      </c>
      <c r="F152" s="77">
        <f t="shared" si="24"/>
        <v>0</v>
      </c>
      <c r="G152" s="77">
        <f t="shared" si="24"/>
        <v>154712578.81008843</v>
      </c>
      <c r="H152" s="77">
        <f t="shared" si="24"/>
        <v>31922587.632234886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9.6986436465257272E-2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-1.6797782569465276</v>
      </c>
    </row>
  </sheetData>
  <mergeCells count="7">
    <mergeCell ref="B13:D13"/>
    <mergeCell ref="C2:D2"/>
    <mergeCell ref="C5:E5"/>
    <mergeCell ref="C6:E6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6F35-8755-4D2C-8A95-16BD5CD6DC9B}">
  <dimension ref="A1:J160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157</v>
      </c>
      <c r="D5" s="548"/>
      <c r="E5" s="548"/>
      <c r="F5" s="50"/>
    </row>
    <row r="6" spans="1:8" ht="18" customHeight="1" x14ac:dyDescent="0.55000000000000004">
      <c r="B6" s="12" t="s">
        <v>267</v>
      </c>
      <c r="C6" s="52" t="s">
        <v>158</v>
      </c>
      <c r="D6" s="52"/>
      <c r="E6" s="52"/>
      <c r="F6" s="53"/>
    </row>
    <row r="7" spans="1:8" ht="18" customHeight="1" x14ac:dyDescent="0.55000000000000004">
      <c r="B7" s="12" t="s">
        <v>268</v>
      </c>
      <c r="C7" s="79">
        <v>536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355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356</v>
      </c>
      <c r="D10" s="57"/>
      <c r="E10" s="57"/>
      <c r="F10" s="58"/>
    </row>
    <row r="11" spans="1:8" ht="18" customHeight="1" x14ac:dyDescent="0.55000000000000004">
      <c r="B11" s="12" t="s">
        <v>273</v>
      </c>
      <c r="C11" s="565" t="s">
        <v>442</v>
      </c>
      <c r="D11" s="565"/>
      <c r="E11" s="565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A13" s="566" t="s">
        <v>443</v>
      </c>
      <c r="B13" s="566"/>
      <c r="C13" s="566"/>
      <c r="D13" s="566"/>
      <c r="E13" s="566"/>
      <c r="F13" s="566"/>
      <c r="G13" s="566"/>
      <c r="H13" s="566"/>
    </row>
    <row r="14" spans="1:8" ht="18" customHeight="1" x14ac:dyDescent="0.55000000000000004">
      <c r="A14" s="566"/>
      <c r="B14" s="566"/>
      <c r="C14" s="566"/>
      <c r="D14" s="566"/>
      <c r="E14" s="566"/>
      <c r="F14" s="566"/>
      <c r="G14" s="566"/>
      <c r="H14" s="566"/>
    </row>
    <row r="15" spans="1:8" ht="18" customHeight="1" x14ac:dyDescent="0.55000000000000004">
      <c r="A15" s="202" t="s">
        <v>444</v>
      </c>
      <c r="B15" s="203"/>
      <c r="C15" s="120"/>
      <c r="D15" s="120"/>
      <c r="E15" s="120"/>
      <c r="F15" s="120"/>
      <c r="G15" s="120"/>
      <c r="H15" s="120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1077606.6806246634</v>
      </c>
      <c r="E18" s="61"/>
      <c r="F18" s="61"/>
      <c r="G18" s="61">
        <v>871183.24335650925</v>
      </c>
      <c r="H18" s="62">
        <f>(D18+E18)-G18</f>
        <v>206423.43726815411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9209</v>
      </c>
      <c r="E21" s="20">
        <v>2113</v>
      </c>
      <c r="F21" s="20"/>
      <c r="G21" s="17">
        <v>2016</v>
      </c>
      <c r="H21" s="18">
        <f>(D21+E21)-F21-G21</f>
        <v>9306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>
        <v>1008</v>
      </c>
      <c r="E26" s="20"/>
      <c r="F26" s="20"/>
      <c r="G26" s="17">
        <v>27</v>
      </c>
      <c r="H26" s="18">
        <f t="shared" si="0"/>
        <v>981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113416</v>
      </c>
      <c r="E29" s="20">
        <v>20788</v>
      </c>
      <c r="F29" s="20"/>
      <c r="G29" s="17">
        <v>0</v>
      </c>
      <c r="H29" s="18">
        <f t="shared" si="0"/>
        <v>134204</v>
      </c>
    </row>
    <row r="30" spans="1:8" ht="18" customHeight="1" x14ac:dyDescent="0.55000000000000004">
      <c r="A30" s="12" t="s">
        <v>25</v>
      </c>
      <c r="B30" s="31" t="s">
        <v>159</v>
      </c>
      <c r="D30" s="17">
        <v>746</v>
      </c>
      <c r="E30" s="20">
        <v>146</v>
      </c>
      <c r="F30" s="20"/>
      <c r="G30" s="17">
        <v>273</v>
      </c>
      <c r="H30" s="18">
        <f t="shared" si="0"/>
        <v>619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124379</v>
      </c>
      <c r="E36" s="18">
        <f t="shared" si="1"/>
        <v>23047</v>
      </c>
      <c r="F36" s="18">
        <f>SUM(F21:F34)</f>
        <v>0</v>
      </c>
      <c r="G36" s="18">
        <f t="shared" si="1"/>
        <v>2316</v>
      </c>
      <c r="H36" s="18">
        <f t="shared" si="1"/>
        <v>145110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/>
      <c r="E41" s="20"/>
      <c r="F41" s="20"/>
      <c r="G41" s="17"/>
      <c r="H41" s="18">
        <f t="shared" ref="H41:H47" si="2">(D41+E41)-F41-G41</f>
        <v>0</v>
      </c>
    </row>
    <row r="42" spans="1:8" ht="18" customHeight="1" x14ac:dyDescent="0.55000000000000004">
      <c r="A42" s="12" t="s">
        <v>34</v>
      </c>
      <c r="B42" s="9" t="s">
        <v>35</v>
      </c>
      <c r="D42" s="17">
        <v>138034</v>
      </c>
      <c r="E42" s="20">
        <v>3336</v>
      </c>
      <c r="F42" s="20"/>
      <c r="G42" s="17"/>
      <c r="H42" s="18">
        <f t="shared" si="2"/>
        <v>141370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138034</v>
      </c>
      <c r="E49" s="18">
        <f t="shared" si="3"/>
        <v>3336</v>
      </c>
      <c r="F49" s="18">
        <f>SUM(F40:F47)</f>
        <v>0</v>
      </c>
      <c r="G49" s="18">
        <f t="shared" si="3"/>
        <v>0</v>
      </c>
      <c r="H49" s="18">
        <f t="shared" si="3"/>
        <v>141370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41">
        <f>'[35]Physician Subsidies'!D10</f>
        <v>809342</v>
      </c>
      <c r="E53" s="141">
        <f>'[35]Physician Subsidies'!E10</f>
        <v>271256</v>
      </c>
      <c r="F53" s="141">
        <f>'[35]Physician Subsidies'!F10</f>
        <v>0</v>
      </c>
      <c r="G53" s="141">
        <f>'[35]Physician Subsidies'!G10</f>
        <v>0</v>
      </c>
      <c r="H53" s="204">
        <f t="shared" ref="H53:H67" si="4">(D53+E53)-F53-G53</f>
        <v>1080598</v>
      </c>
    </row>
    <row r="54" spans="1:8" ht="18" customHeight="1" x14ac:dyDescent="0.55000000000000004">
      <c r="A54" s="12" t="s">
        <v>44</v>
      </c>
      <c r="B54" s="31" t="s">
        <v>445</v>
      </c>
      <c r="D54" s="156">
        <v>1979800</v>
      </c>
      <c r="E54" s="205">
        <v>574648</v>
      </c>
      <c r="F54" s="205"/>
      <c r="G54" s="156">
        <v>399464</v>
      </c>
      <c r="H54" s="204">
        <f t="shared" si="4"/>
        <v>2154984</v>
      </c>
    </row>
    <row r="55" spans="1:8" ht="18" customHeight="1" x14ac:dyDescent="0.55000000000000004">
      <c r="A55" s="12" t="s">
        <v>45</v>
      </c>
      <c r="B55" s="34" t="s">
        <v>446</v>
      </c>
      <c r="D55" s="156">
        <v>1007095</v>
      </c>
      <c r="E55" s="205">
        <v>337669</v>
      </c>
      <c r="F55" s="205"/>
      <c r="G55" s="156">
        <v>430567</v>
      </c>
      <c r="H55" s="204">
        <f t="shared" si="4"/>
        <v>914197</v>
      </c>
    </row>
    <row r="56" spans="1:8" ht="18" customHeight="1" x14ac:dyDescent="0.55000000000000004">
      <c r="A56" s="12" t="s">
        <v>46</v>
      </c>
      <c r="B56" s="31" t="s">
        <v>447</v>
      </c>
      <c r="D56" s="156">
        <v>580965</v>
      </c>
      <c r="E56" s="205">
        <v>164905</v>
      </c>
      <c r="F56" s="205"/>
      <c r="G56" s="156">
        <v>225343</v>
      </c>
      <c r="H56" s="204">
        <f t="shared" si="4"/>
        <v>520527</v>
      </c>
    </row>
    <row r="57" spans="1:8" ht="18" customHeight="1" x14ac:dyDescent="0.55000000000000004">
      <c r="A57" s="12" t="s">
        <v>47</v>
      </c>
      <c r="B57" s="31" t="s">
        <v>448</v>
      </c>
      <c r="D57" s="156">
        <v>112951</v>
      </c>
      <c r="E57" s="205">
        <v>34677</v>
      </c>
      <c r="F57" s="205"/>
      <c r="G57" s="156">
        <v>88353</v>
      </c>
      <c r="H57" s="204">
        <f t="shared" si="4"/>
        <v>59275</v>
      </c>
    </row>
    <row r="58" spans="1:8" ht="18" customHeight="1" x14ac:dyDescent="0.55000000000000004">
      <c r="A58" s="12" t="s">
        <v>48</v>
      </c>
      <c r="B58" s="31" t="s">
        <v>449</v>
      </c>
      <c r="D58" s="156">
        <v>297936</v>
      </c>
      <c r="E58" s="205">
        <v>91612</v>
      </c>
      <c r="F58" s="205"/>
      <c r="G58" s="156">
        <v>179136</v>
      </c>
      <c r="H58" s="204">
        <f t="shared" si="4"/>
        <v>210412</v>
      </c>
    </row>
    <row r="59" spans="1:8" ht="18" customHeight="1" x14ac:dyDescent="0.55000000000000004">
      <c r="A59" s="12" t="s">
        <v>49</v>
      </c>
      <c r="B59" s="67" t="s">
        <v>450</v>
      </c>
      <c r="D59" s="206">
        <v>772683</v>
      </c>
      <c r="E59" s="207">
        <v>242922</v>
      </c>
      <c r="F59" s="207"/>
      <c r="G59" s="206">
        <v>692404</v>
      </c>
      <c r="H59" s="204">
        <f t="shared" si="4"/>
        <v>323201</v>
      </c>
    </row>
    <row r="60" spans="1:8" ht="18" customHeight="1" x14ac:dyDescent="0.55000000000000004">
      <c r="A60" s="12" t="s">
        <v>50</v>
      </c>
      <c r="B60" s="28" t="s">
        <v>451</v>
      </c>
      <c r="C60" s="27"/>
      <c r="D60" s="141">
        <v>723005</v>
      </c>
      <c r="E60" s="141">
        <v>290584</v>
      </c>
      <c r="F60" s="141"/>
      <c r="G60" s="141">
        <v>210148</v>
      </c>
      <c r="H60" s="204">
        <f t="shared" si="4"/>
        <v>803441</v>
      </c>
    </row>
    <row r="61" spans="1:8" ht="18" customHeight="1" x14ac:dyDescent="0.55000000000000004">
      <c r="A61" s="12" t="s">
        <v>51</v>
      </c>
      <c r="B61" s="28" t="s">
        <v>452</v>
      </c>
      <c r="C61" s="27"/>
      <c r="D61" s="141">
        <v>16265</v>
      </c>
      <c r="E61" s="141">
        <v>5920</v>
      </c>
      <c r="F61" s="141"/>
      <c r="G61" s="141">
        <v>280</v>
      </c>
      <c r="H61" s="204">
        <f t="shared" si="4"/>
        <v>21905</v>
      </c>
    </row>
    <row r="62" spans="1:8" ht="18" customHeight="1" x14ac:dyDescent="0.55000000000000004">
      <c r="A62" s="12" t="s">
        <v>52</v>
      </c>
      <c r="B62" s="28" t="s">
        <v>453</v>
      </c>
      <c r="C62" s="27"/>
      <c r="D62" s="141">
        <v>152174</v>
      </c>
      <c r="E62" s="141">
        <v>45012</v>
      </c>
      <c r="F62" s="141"/>
      <c r="G62" s="141">
        <v>100288</v>
      </c>
      <c r="H62" s="204">
        <f t="shared" si="4"/>
        <v>96898</v>
      </c>
    </row>
    <row r="63" spans="1:8" ht="18" customHeight="1" x14ac:dyDescent="0.55000000000000004">
      <c r="A63" s="12" t="s">
        <v>454</v>
      </c>
      <c r="B63" s="28" t="s">
        <v>455</v>
      </c>
      <c r="C63" s="27"/>
      <c r="D63" s="141">
        <v>1312</v>
      </c>
      <c r="E63" s="141">
        <v>407</v>
      </c>
      <c r="F63" s="141"/>
      <c r="G63" s="141">
        <v>7108</v>
      </c>
      <c r="H63" s="204">
        <f t="shared" si="4"/>
        <v>-5389</v>
      </c>
    </row>
    <row r="64" spans="1:8" ht="18" customHeight="1" x14ac:dyDescent="0.55000000000000004">
      <c r="A64" s="12" t="s">
        <v>456</v>
      </c>
      <c r="B64" s="28" t="s">
        <v>457</v>
      </c>
      <c r="C64" s="27"/>
      <c r="D64" s="141">
        <v>826620</v>
      </c>
      <c r="E64" s="141">
        <v>201383</v>
      </c>
      <c r="F64" s="141"/>
      <c r="G64" s="141">
        <v>400984</v>
      </c>
      <c r="H64" s="204">
        <f t="shared" si="4"/>
        <v>627019</v>
      </c>
    </row>
    <row r="65" spans="1:10" ht="18" customHeight="1" x14ac:dyDescent="0.55000000000000004">
      <c r="A65" s="12" t="s">
        <v>458</v>
      </c>
      <c r="B65" s="28" t="s">
        <v>161</v>
      </c>
      <c r="C65" s="27"/>
      <c r="D65" s="141">
        <v>138394</v>
      </c>
      <c r="E65" s="141">
        <v>49928</v>
      </c>
      <c r="F65" s="141"/>
      <c r="G65" s="141">
        <v>111043</v>
      </c>
      <c r="H65" s="204">
        <f t="shared" si="4"/>
        <v>77279</v>
      </c>
    </row>
    <row r="66" spans="1:10" ht="18" customHeight="1" x14ac:dyDescent="0.55000000000000004">
      <c r="A66" s="12" t="s">
        <v>459</v>
      </c>
      <c r="B66" s="28" t="s">
        <v>160</v>
      </c>
      <c r="C66" s="27"/>
      <c r="D66" s="141">
        <v>103888</v>
      </c>
      <c r="E66" s="141"/>
      <c r="F66" s="141"/>
      <c r="G66" s="141">
        <v>112550</v>
      </c>
      <c r="H66" s="204">
        <f t="shared" si="4"/>
        <v>-8662</v>
      </c>
    </row>
    <row r="67" spans="1:10" ht="18" customHeight="1" x14ac:dyDescent="0.55000000000000004">
      <c r="A67" s="12" t="s">
        <v>460</v>
      </c>
      <c r="B67" s="28"/>
      <c r="C67" s="27"/>
      <c r="D67" s="141"/>
      <c r="E67" s="141"/>
      <c r="F67" s="141"/>
      <c r="G67" s="141"/>
      <c r="H67" s="204">
        <f t="shared" si="4"/>
        <v>0</v>
      </c>
    </row>
    <row r="68" spans="1:10" ht="18" customHeight="1" x14ac:dyDescent="0.55000000000000004">
      <c r="A68" s="12"/>
      <c r="E68" s="68"/>
      <c r="F68" s="29"/>
    </row>
    <row r="69" spans="1:10" ht="18" customHeight="1" x14ac:dyDescent="0.55000000000000004">
      <c r="A69" s="12" t="s">
        <v>53</v>
      </c>
      <c r="B69" s="11" t="s">
        <v>290</v>
      </c>
      <c r="C69" s="11" t="s">
        <v>282</v>
      </c>
      <c r="D69" s="18">
        <f>SUM(D53:D67)</f>
        <v>7522430</v>
      </c>
      <c r="E69" s="18">
        <f>SUM(E53:E67)</f>
        <v>2310923</v>
      </c>
      <c r="F69" s="18">
        <f>SUM(F53:F67)</f>
        <v>0</v>
      </c>
      <c r="G69" s="18">
        <f>SUM(G53:G67)</f>
        <v>2957668</v>
      </c>
      <c r="H69" s="18">
        <f>SUM(H53:H67)</f>
        <v>6875685</v>
      </c>
    </row>
    <row r="70" spans="1:10" ht="18" customHeight="1" x14ac:dyDescent="0.55000000000000004">
      <c r="D70" s="47"/>
      <c r="E70" s="47"/>
      <c r="F70" s="47"/>
      <c r="G70" s="47"/>
      <c r="H70" s="47"/>
    </row>
    <row r="71" spans="1:10" ht="42.75" customHeight="1" x14ac:dyDescent="0.55000000000000004">
      <c r="D71" s="15" t="s">
        <v>0</v>
      </c>
      <c r="E71" s="15" t="s">
        <v>1</v>
      </c>
      <c r="F71" s="15" t="s">
        <v>2</v>
      </c>
      <c r="G71" s="15" t="s">
        <v>3</v>
      </c>
      <c r="H71" s="15" t="s">
        <v>4</v>
      </c>
    </row>
    <row r="72" spans="1:10" ht="18" customHeight="1" x14ac:dyDescent="0.55000000000000004">
      <c r="A72" s="16" t="s">
        <v>291</v>
      </c>
      <c r="B72" s="11" t="s">
        <v>292</v>
      </c>
      <c r="D72" s="69"/>
      <c r="E72" s="29"/>
      <c r="F72" s="29"/>
      <c r="G72" s="69"/>
      <c r="H72" s="29"/>
    </row>
    <row r="73" spans="1:10" ht="18" customHeight="1" x14ac:dyDescent="0.55000000000000004">
      <c r="A73" s="12" t="s">
        <v>54</v>
      </c>
      <c r="B73" s="9" t="s">
        <v>55</v>
      </c>
      <c r="D73" s="70"/>
      <c r="E73" s="20"/>
      <c r="F73" s="20"/>
      <c r="G73" s="70"/>
      <c r="H73" s="18">
        <f>(D73+E73)-F73-G73</f>
        <v>0</v>
      </c>
      <c r="J73" s="30"/>
    </row>
    <row r="74" spans="1:10" ht="18" customHeight="1" x14ac:dyDescent="0.55000000000000004">
      <c r="A74" s="12" t="s">
        <v>56</v>
      </c>
      <c r="B74" s="9" t="s">
        <v>57</v>
      </c>
      <c r="D74" s="70"/>
      <c r="E74" s="20"/>
      <c r="F74" s="20"/>
      <c r="G74" s="70"/>
      <c r="H74" s="18">
        <f t="shared" ref="H74:H77" si="5">(D74+E74)-F74-G74</f>
        <v>0</v>
      </c>
    </row>
    <row r="75" spans="1:10" ht="18" customHeight="1" x14ac:dyDescent="0.55000000000000004">
      <c r="A75" s="12" t="s">
        <v>58</v>
      </c>
      <c r="B75" s="31"/>
      <c r="C75" s="11"/>
      <c r="D75" s="32"/>
      <c r="E75" s="20"/>
      <c r="F75" s="33"/>
      <c r="G75" s="32"/>
      <c r="H75" s="18">
        <f t="shared" si="5"/>
        <v>0</v>
      </c>
    </row>
    <row r="76" spans="1:10" ht="18" customHeight="1" x14ac:dyDescent="0.55000000000000004">
      <c r="A76" s="12" t="s">
        <v>293</v>
      </c>
      <c r="B76" s="31"/>
      <c r="C76" s="11"/>
      <c r="D76" s="32"/>
      <c r="E76" s="20"/>
      <c r="F76" s="33"/>
      <c r="G76" s="32"/>
      <c r="H76" s="18">
        <f t="shared" si="5"/>
        <v>0</v>
      </c>
    </row>
    <row r="77" spans="1:10" ht="18" customHeight="1" x14ac:dyDescent="0.55000000000000004">
      <c r="A77" s="12" t="s">
        <v>294</v>
      </c>
      <c r="B77" s="34"/>
      <c r="C77" s="11"/>
      <c r="D77" s="17"/>
      <c r="E77" s="20"/>
      <c r="F77" s="20"/>
      <c r="G77" s="17"/>
      <c r="H77" s="18">
        <f t="shared" si="5"/>
        <v>0</v>
      </c>
    </row>
    <row r="78" spans="1:10" ht="18" customHeight="1" x14ac:dyDescent="0.55000000000000004">
      <c r="A78" s="12"/>
      <c r="C78" s="11"/>
      <c r="D78" s="35"/>
      <c r="E78" s="29"/>
      <c r="F78" s="29"/>
      <c r="G78" s="35"/>
      <c r="H78" s="29"/>
    </row>
    <row r="79" spans="1:10" ht="18" customHeight="1" x14ac:dyDescent="0.55000000000000004">
      <c r="A79" s="16" t="s">
        <v>59</v>
      </c>
      <c r="B79" s="11" t="s">
        <v>295</v>
      </c>
      <c r="C79" s="11" t="s">
        <v>282</v>
      </c>
      <c r="D79" s="18">
        <f t="shared" ref="D79:H79" si="6">SUM(D73:D77)</f>
        <v>0</v>
      </c>
      <c r="E79" s="36">
        <f t="shared" si="6"/>
        <v>0</v>
      </c>
      <c r="F79" s="36">
        <f t="shared" si="6"/>
        <v>0</v>
      </c>
      <c r="G79" s="18">
        <f t="shared" si="6"/>
        <v>0</v>
      </c>
      <c r="H79" s="18">
        <f t="shared" si="6"/>
        <v>0</v>
      </c>
    </row>
    <row r="80" spans="1:10" ht="42.75" customHeight="1" x14ac:dyDescent="0.55000000000000004">
      <c r="D80" s="15" t="s">
        <v>0</v>
      </c>
      <c r="E80" s="15" t="s">
        <v>1</v>
      </c>
      <c r="F80" s="15" t="s">
        <v>2</v>
      </c>
      <c r="G80" s="15" t="s">
        <v>3</v>
      </c>
      <c r="H80" s="15" t="s">
        <v>4</v>
      </c>
    </row>
    <row r="81" spans="1:8" ht="18" customHeight="1" x14ac:dyDescent="0.55000000000000004">
      <c r="A81" s="16" t="s">
        <v>296</v>
      </c>
      <c r="B81" s="11" t="s">
        <v>60</v>
      </c>
    </row>
    <row r="82" spans="1:8" ht="18" customHeight="1" x14ac:dyDescent="0.55000000000000004">
      <c r="A82" s="12" t="s">
        <v>61</v>
      </c>
      <c r="B82" s="9" t="s">
        <v>62</v>
      </c>
      <c r="D82" s="17"/>
      <c r="E82" s="37"/>
      <c r="F82" s="23"/>
      <c r="G82" s="17"/>
      <c r="H82" s="18">
        <f>(D82-F82-G82)</f>
        <v>0</v>
      </c>
    </row>
    <row r="83" spans="1:8" ht="18" customHeight="1" x14ac:dyDescent="0.55000000000000004">
      <c r="A83" s="12" t="s">
        <v>63</v>
      </c>
      <c r="B83" s="9" t="s">
        <v>64</v>
      </c>
      <c r="D83" s="17"/>
      <c r="E83" s="37"/>
      <c r="F83" s="23"/>
      <c r="G83" s="17"/>
      <c r="H83" s="18">
        <f t="shared" ref="H83:H85" si="7">(D83-F83-G83)</f>
        <v>0</v>
      </c>
    </row>
    <row r="84" spans="1:8" ht="18" customHeight="1" x14ac:dyDescent="0.55000000000000004">
      <c r="A84" s="12" t="s">
        <v>65</v>
      </c>
      <c r="B84" s="9" t="s">
        <v>66</v>
      </c>
      <c r="D84" s="17">
        <v>1162</v>
      </c>
      <c r="E84" s="37"/>
      <c r="F84" s="23"/>
      <c r="G84" s="17">
        <v>784</v>
      </c>
      <c r="H84" s="18">
        <f t="shared" si="7"/>
        <v>378</v>
      </c>
    </row>
    <row r="85" spans="1:8" ht="18" customHeight="1" x14ac:dyDescent="0.55000000000000004">
      <c r="A85" s="12" t="s">
        <v>67</v>
      </c>
      <c r="B85" s="9" t="s">
        <v>68</v>
      </c>
      <c r="D85" s="17"/>
      <c r="E85" s="37"/>
      <c r="F85" s="23"/>
      <c r="G85" s="17"/>
      <c r="H85" s="18">
        <f t="shared" si="7"/>
        <v>0</v>
      </c>
    </row>
    <row r="86" spans="1:8" ht="18" customHeight="1" x14ac:dyDescent="0.55000000000000004">
      <c r="A86" s="12"/>
      <c r="H86" s="38"/>
    </row>
    <row r="87" spans="1:8" ht="18" customHeight="1" x14ac:dyDescent="0.55000000000000004">
      <c r="A87" s="12" t="s">
        <v>69</v>
      </c>
      <c r="B87" s="11" t="s">
        <v>297</v>
      </c>
      <c r="C87" s="11" t="s">
        <v>282</v>
      </c>
      <c r="D87" s="18">
        <f t="shared" ref="D87:H87" si="8">SUM(D82:D85)</f>
        <v>1162</v>
      </c>
      <c r="E87" s="39"/>
      <c r="F87" s="18">
        <f t="shared" si="8"/>
        <v>0</v>
      </c>
      <c r="G87" s="18">
        <f t="shared" si="8"/>
        <v>784</v>
      </c>
      <c r="H87" s="18">
        <f t="shared" si="8"/>
        <v>378</v>
      </c>
    </row>
    <row r="88" spans="1:8" ht="18" customHeight="1" thickBot="1" x14ac:dyDescent="0.6">
      <c r="A88" s="12"/>
      <c r="D88" s="24"/>
      <c r="E88" s="24"/>
      <c r="F88" s="24"/>
      <c r="G88" s="24"/>
      <c r="H88" s="24"/>
    </row>
    <row r="89" spans="1:8" ht="42.75" customHeight="1" x14ac:dyDescent="0.55000000000000004">
      <c r="D89" s="15" t="s">
        <v>0</v>
      </c>
      <c r="E89" s="15" t="s">
        <v>1</v>
      </c>
      <c r="F89" s="15" t="s">
        <v>2</v>
      </c>
      <c r="G89" s="15" t="s">
        <v>3</v>
      </c>
      <c r="H89" s="15" t="s">
        <v>4</v>
      </c>
    </row>
    <row r="90" spans="1:8" ht="18" customHeight="1" x14ac:dyDescent="0.55000000000000004">
      <c r="A90" s="16" t="s">
        <v>298</v>
      </c>
      <c r="B90" s="11" t="s">
        <v>299</v>
      </c>
    </row>
    <row r="91" spans="1:8" ht="18" customHeight="1" x14ac:dyDescent="0.55000000000000004">
      <c r="A91" s="12" t="s">
        <v>70</v>
      </c>
      <c r="B91" s="9" t="s">
        <v>71</v>
      </c>
      <c r="D91" s="17"/>
      <c r="E91" s="20"/>
      <c r="F91" s="20"/>
      <c r="G91" s="17"/>
      <c r="H91" s="18">
        <f>(D91+E91)-F91-G91</f>
        <v>0</v>
      </c>
    </row>
    <row r="92" spans="1:8" ht="18" customHeight="1" x14ac:dyDescent="0.55000000000000004">
      <c r="A92" s="12" t="s">
        <v>72</v>
      </c>
      <c r="B92" s="9" t="s">
        <v>73</v>
      </c>
      <c r="D92" s="17">
        <v>195</v>
      </c>
      <c r="E92" s="20"/>
      <c r="F92" s="20"/>
      <c r="G92" s="17"/>
      <c r="H92" s="18">
        <f t="shared" ref="H92:H101" si="9">(D92+E92)-F92-G92</f>
        <v>195</v>
      </c>
    </row>
    <row r="93" spans="1:8" ht="18" customHeight="1" x14ac:dyDescent="0.55000000000000004">
      <c r="A93" s="12" t="s">
        <v>74</v>
      </c>
      <c r="B93" s="9" t="s">
        <v>75</v>
      </c>
      <c r="D93" s="17"/>
      <c r="E93" s="20"/>
      <c r="F93" s="20"/>
      <c r="G93" s="17"/>
      <c r="H93" s="18">
        <f t="shared" si="9"/>
        <v>0</v>
      </c>
    </row>
    <row r="94" spans="1:8" ht="18" customHeight="1" x14ac:dyDescent="0.55000000000000004">
      <c r="A94" s="12" t="s">
        <v>76</v>
      </c>
      <c r="B94" s="9" t="s">
        <v>77</v>
      </c>
      <c r="D94" s="17"/>
      <c r="E94" s="20"/>
      <c r="F94" s="20"/>
      <c r="G94" s="17"/>
      <c r="H94" s="18">
        <f t="shared" si="9"/>
        <v>0</v>
      </c>
    </row>
    <row r="95" spans="1:8" ht="18" customHeight="1" x14ac:dyDescent="0.55000000000000004">
      <c r="A95" s="12" t="s">
        <v>78</v>
      </c>
      <c r="B95" s="9" t="s">
        <v>79</v>
      </c>
      <c r="D95" s="17"/>
      <c r="E95" s="20"/>
      <c r="F95" s="20"/>
      <c r="G95" s="17"/>
      <c r="H95" s="18">
        <f t="shared" si="9"/>
        <v>0</v>
      </c>
    </row>
    <row r="96" spans="1:8" ht="18" customHeight="1" x14ac:dyDescent="0.55000000000000004">
      <c r="A96" s="12" t="s">
        <v>80</v>
      </c>
      <c r="B96" s="9" t="s">
        <v>81</v>
      </c>
      <c r="D96" s="17">
        <v>3427</v>
      </c>
      <c r="E96" s="20">
        <v>1672</v>
      </c>
      <c r="F96" s="20"/>
      <c r="G96" s="17"/>
      <c r="H96" s="18">
        <f t="shared" si="9"/>
        <v>5099</v>
      </c>
    </row>
    <row r="97" spans="1:8" ht="18" customHeight="1" x14ac:dyDescent="0.55000000000000004">
      <c r="A97" s="12" t="s">
        <v>82</v>
      </c>
      <c r="B97" s="9" t="s">
        <v>83</v>
      </c>
      <c r="D97" s="40">
        <v>2148</v>
      </c>
      <c r="E97" s="20">
        <v>1252</v>
      </c>
      <c r="F97" s="71"/>
      <c r="G97" s="40"/>
      <c r="H97" s="18">
        <f t="shared" si="9"/>
        <v>3400</v>
      </c>
    </row>
    <row r="98" spans="1:8" ht="18" customHeight="1" x14ac:dyDescent="0.55000000000000004">
      <c r="A98" s="12" t="s">
        <v>84</v>
      </c>
      <c r="B98" s="9" t="s">
        <v>85</v>
      </c>
      <c r="D98" s="17">
        <v>391663</v>
      </c>
      <c r="E98" s="20">
        <v>147050</v>
      </c>
      <c r="F98" s="20"/>
      <c r="G98" s="17"/>
      <c r="H98" s="18">
        <f t="shared" si="9"/>
        <v>538713</v>
      </c>
    </row>
    <row r="99" spans="1:8" ht="18" customHeight="1" x14ac:dyDescent="0.55000000000000004">
      <c r="A99" s="12" t="s">
        <v>86</v>
      </c>
      <c r="B99" s="31"/>
      <c r="D99" s="17"/>
      <c r="E99" s="20"/>
      <c r="F99" s="20"/>
      <c r="G99" s="17"/>
      <c r="H99" s="18">
        <f t="shared" si="9"/>
        <v>0</v>
      </c>
    </row>
    <row r="100" spans="1:8" ht="18" customHeight="1" x14ac:dyDescent="0.55000000000000004">
      <c r="A100" s="12" t="s">
        <v>87</v>
      </c>
      <c r="B100" s="31"/>
      <c r="D100" s="17"/>
      <c r="E100" s="20"/>
      <c r="F100" s="20"/>
      <c r="G100" s="17"/>
      <c r="H100" s="18">
        <f t="shared" si="9"/>
        <v>0</v>
      </c>
    </row>
    <row r="101" spans="1:8" ht="18" customHeight="1" x14ac:dyDescent="0.55000000000000004">
      <c r="A101" s="12" t="s">
        <v>300</v>
      </c>
      <c r="B101" s="31"/>
      <c r="D101" s="17"/>
      <c r="E101" s="20"/>
      <c r="F101" s="20"/>
      <c r="G101" s="17"/>
      <c r="H101" s="18">
        <f t="shared" si="9"/>
        <v>0</v>
      </c>
    </row>
    <row r="102" spans="1:8" ht="18" customHeight="1" x14ac:dyDescent="0.55000000000000004">
      <c r="A102" s="12"/>
    </row>
    <row r="103" spans="1:8" ht="18" customHeight="1" x14ac:dyDescent="0.55000000000000004">
      <c r="A103" s="16" t="s">
        <v>88</v>
      </c>
      <c r="B103" s="11" t="s">
        <v>301</v>
      </c>
      <c r="C103" s="11" t="s">
        <v>282</v>
      </c>
      <c r="D103" s="18">
        <f t="shared" ref="D103:H103" si="10">SUM(D91:D101)</f>
        <v>397433</v>
      </c>
      <c r="E103" s="18">
        <f t="shared" si="10"/>
        <v>149974</v>
      </c>
      <c r="F103" s="18">
        <f t="shared" si="10"/>
        <v>0</v>
      </c>
      <c r="G103" s="18">
        <f t="shared" si="10"/>
        <v>0</v>
      </c>
      <c r="H103" s="18">
        <f t="shared" si="10"/>
        <v>547407</v>
      </c>
    </row>
    <row r="104" spans="1:8" ht="18" customHeight="1" thickBot="1" x14ac:dyDescent="0.6">
      <c r="B104" s="11"/>
      <c r="D104" s="24"/>
      <c r="E104" s="24"/>
      <c r="F104" s="24"/>
      <c r="G104" s="24"/>
      <c r="H104" s="24"/>
    </row>
    <row r="105" spans="1:8" ht="42.75" customHeight="1" x14ac:dyDescent="0.55000000000000004">
      <c r="D105" s="15" t="s">
        <v>0</v>
      </c>
      <c r="E105" s="15" t="s">
        <v>1</v>
      </c>
      <c r="F105" s="15" t="s">
        <v>2</v>
      </c>
      <c r="G105" s="15" t="s">
        <v>3</v>
      </c>
      <c r="H105" s="15" t="s">
        <v>4</v>
      </c>
    </row>
    <row r="106" spans="1:8" ht="18" customHeight="1" x14ac:dyDescent="0.55000000000000004">
      <c r="A106" s="16" t="s">
        <v>302</v>
      </c>
      <c r="B106" s="11" t="s">
        <v>303</v>
      </c>
    </row>
    <row r="107" spans="1:8" ht="18" customHeight="1" x14ac:dyDescent="0.55000000000000004">
      <c r="A107" s="12" t="s">
        <v>89</v>
      </c>
      <c r="B107" s="9" t="s">
        <v>90</v>
      </c>
      <c r="D107" s="17">
        <v>3419</v>
      </c>
      <c r="E107" s="20">
        <v>1993</v>
      </c>
      <c r="F107" s="20"/>
      <c r="G107" s="17"/>
      <c r="H107" s="18">
        <f>(D107+E107)-F107-G107</f>
        <v>5412</v>
      </c>
    </row>
    <row r="108" spans="1:8" ht="18" customHeight="1" x14ac:dyDescent="0.55000000000000004">
      <c r="A108" s="12" t="s">
        <v>91</v>
      </c>
      <c r="B108" s="9" t="s">
        <v>92</v>
      </c>
      <c r="D108" s="17"/>
      <c r="E108" s="20"/>
      <c r="F108" s="20"/>
      <c r="G108" s="17"/>
      <c r="H108" s="18">
        <f t="shared" ref="H108:H111" si="11">(D108+E108)-F108-G108</f>
        <v>0</v>
      </c>
    </row>
    <row r="109" spans="1:8" ht="18" customHeight="1" x14ac:dyDescent="0.55000000000000004">
      <c r="A109" s="12" t="s">
        <v>93</v>
      </c>
      <c r="B109" s="31"/>
      <c r="D109" s="17"/>
      <c r="E109" s="20"/>
      <c r="F109" s="20"/>
      <c r="G109" s="17"/>
      <c r="H109" s="18">
        <f t="shared" si="11"/>
        <v>0</v>
      </c>
    </row>
    <row r="110" spans="1:8" ht="18" customHeight="1" x14ac:dyDescent="0.55000000000000004">
      <c r="A110" s="12" t="s">
        <v>94</v>
      </c>
      <c r="B110" s="31"/>
      <c r="D110" s="17"/>
      <c r="E110" s="20"/>
      <c r="F110" s="20"/>
      <c r="G110" s="17"/>
      <c r="H110" s="18">
        <f t="shared" si="11"/>
        <v>0</v>
      </c>
    </row>
    <row r="111" spans="1:8" ht="18" customHeight="1" x14ac:dyDescent="0.55000000000000004">
      <c r="A111" s="12" t="s">
        <v>304</v>
      </c>
      <c r="B111" s="31"/>
      <c r="D111" s="17"/>
      <c r="E111" s="20"/>
      <c r="F111" s="20"/>
      <c r="G111" s="17"/>
      <c r="H111" s="18">
        <f t="shared" si="11"/>
        <v>0</v>
      </c>
    </row>
    <row r="112" spans="1:8" ht="18" customHeight="1" x14ac:dyDescent="0.55000000000000004">
      <c r="B112" s="11"/>
    </row>
    <row r="113" spans="1:8" ht="18" customHeight="1" x14ac:dyDescent="0.55000000000000004">
      <c r="A113" s="16" t="s">
        <v>95</v>
      </c>
      <c r="B113" s="11" t="s">
        <v>305</v>
      </c>
      <c r="C113" s="11" t="s">
        <v>282</v>
      </c>
      <c r="D113" s="18">
        <f t="shared" ref="D113:H113" si="12">SUM(D107:D111)</f>
        <v>3419</v>
      </c>
      <c r="E113" s="18">
        <f t="shared" si="12"/>
        <v>1993</v>
      </c>
      <c r="F113" s="18">
        <f t="shared" si="12"/>
        <v>0</v>
      </c>
      <c r="G113" s="18">
        <f t="shared" si="12"/>
        <v>0</v>
      </c>
      <c r="H113" s="18">
        <f t="shared" si="12"/>
        <v>5412</v>
      </c>
    </row>
    <row r="114" spans="1:8" ht="18" customHeight="1" thickBot="1" x14ac:dyDescent="0.6">
      <c r="A114" s="73"/>
      <c r="B114" s="74"/>
      <c r="C114" s="75"/>
      <c r="D114" s="24"/>
      <c r="E114" s="24"/>
      <c r="F114" s="24"/>
      <c r="G114" s="24"/>
      <c r="H114" s="24"/>
    </row>
    <row r="115" spans="1:8" ht="25.5" x14ac:dyDescent="0.55000000000000004">
      <c r="A115" s="16" t="s">
        <v>306</v>
      </c>
      <c r="B115" s="11" t="s">
        <v>307</v>
      </c>
      <c r="F115" s="15"/>
      <c r="G115" s="15" t="s">
        <v>308</v>
      </c>
      <c r="H115" s="15" t="s">
        <v>4</v>
      </c>
    </row>
    <row r="116" spans="1:8" ht="18" customHeight="1" x14ac:dyDescent="0.55000000000000004">
      <c r="A116" s="16" t="s">
        <v>96</v>
      </c>
      <c r="B116" s="11" t="s">
        <v>97</v>
      </c>
      <c r="E116" s="11" t="s">
        <v>309</v>
      </c>
      <c r="F116" s="66">
        <v>3793520</v>
      </c>
      <c r="G116" s="66">
        <v>147382</v>
      </c>
      <c r="H116" s="109">
        <f>F116-G116</f>
        <v>3646138</v>
      </c>
    </row>
    <row r="117" spans="1:8" ht="18" customHeight="1" x14ac:dyDescent="0.55000000000000004">
      <c r="B117" s="11"/>
      <c r="D117" s="11"/>
    </row>
    <row r="118" spans="1:8" ht="18" customHeight="1" x14ac:dyDescent="0.55000000000000004">
      <c r="A118" s="16"/>
      <c r="B118" s="11" t="s">
        <v>310</v>
      </c>
    </row>
    <row r="119" spans="1:8" ht="18" customHeight="1" x14ac:dyDescent="0.55000000000000004">
      <c r="A119" s="12" t="s">
        <v>311</v>
      </c>
      <c r="B119" s="9" t="s">
        <v>312</v>
      </c>
      <c r="D119" s="41" t="s">
        <v>313</v>
      </c>
      <c r="E119" s="42">
        <v>0.58279999999999998</v>
      </c>
      <c r="F119" s="41" t="s">
        <v>314</v>
      </c>
      <c r="G119" s="42"/>
    </row>
    <row r="120" spans="1:8" ht="18" customHeight="1" x14ac:dyDescent="0.55000000000000004">
      <c r="A120" s="12"/>
      <c r="B120" s="11"/>
      <c r="F120" s="27"/>
    </row>
    <row r="121" spans="1:8" ht="18" customHeight="1" x14ac:dyDescent="0.55000000000000004">
      <c r="A121" s="12" t="s">
        <v>315</v>
      </c>
      <c r="B121" s="11" t="s">
        <v>316</v>
      </c>
      <c r="F121" s="27"/>
    </row>
    <row r="122" spans="1:8" ht="18" customHeight="1" x14ac:dyDescent="0.55000000000000004">
      <c r="A122" s="12" t="s">
        <v>98</v>
      </c>
      <c r="B122" s="9" t="s">
        <v>99</v>
      </c>
      <c r="E122" s="17">
        <v>69041358</v>
      </c>
      <c r="F122" s="43"/>
    </row>
    <row r="123" spans="1:8" ht="18" customHeight="1" x14ac:dyDescent="0.55000000000000004">
      <c r="A123" s="12" t="s">
        <v>100</v>
      </c>
      <c r="B123" s="9" t="s">
        <v>101</v>
      </c>
      <c r="E123" s="17">
        <v>2105143</v>
      </c>
      <c r="F123" s="43"/>
    </row>
    <row r="124" spans="1:8" ht="18" customHeight="1" x14ac:dyDescent="0.55000000000000004">
      <c r="A124" s="12" t="s">
        <v>102</v>
      </c>
      <c r="B124" s="11" t="s">
        <v>103</v>
      </c>
      <c r="E124" s="18">
        <f>SUM(E122:E123)</f>
        <v>71146501</v>
      </c>
      <c r="F124" s="44"/>
    </row>
    <row r="125" spans="1:8" ht="18" customHeight="1" x14ac:dyDescent="0.55000000000000004">
      <c r="A125" s="12"/>
      <c r="B125" s="11"/>
      <c r="F125" s="27"/>
    </row>
    <row r="126" spans="1:8" ht="18" customHeight="1" x14ac:dyDescent="0.55000000000000004">
      <c r="A126" s="12" t="s">
        <v>104</v>
      </c>
      <c r="B126" s="11" t="s">
        <v>105</v>
      </c>
      <c r="E126" s="17">
        <v>63327026</v>
      </c>
      <c r="F126" s="43"/>
    </row>
    <row r="127" spans="1:8" ht="18" customHeight="1" x14ac:dyDescent="0.55000000000000004">
      <c r="A127" s="12"/>
      <c r="F127" s="27"/>
    </row>
    <row r="128" spans="1:8" ht="18" customHeight="1" x14ac:dyDescent="0.55000000000000004">
      <c r="A128" s="12" t="s">
        <v>106</v>
      </c>
      <c r="B128" s="11" t="s">
        <v>107</v>
      </c>
      <c r="E128" s="17">
        <v>7819475</v>
      </c>
      <c r="F128" s="43"/>
    </row>
    <row r="129" spans="1:8" ht="18" customHeight="1" x14ac:dyDescent="0.55000000000000004">
      <c r="A129" s="12"/>
      <c r="F129" s="27"/>
    </row>
    <row r="130" spans="1:8" ht="18" customHeight="1" x14ac:dyDescent="0.55000000000000004">
      <c r="A130" s="12" t="s">
        <v>108</v>
      </c>
      <c r="B130" s="11" t="s">
        <v>109</v>
      </c>
      <c r="E130" s="17">
        <v>30669317</v>
      </c>
      <c r="F130" s="43"/>
    </row>
    <row r="131" spans="1:8" ht="18" customHeight="1" x14ac:dyDescent="0.55000000000000004">
      <c r="A131" s="12"/>
      <c r="F131" s="27"/>
    </row>
    <row r="132" spans="1:8" ht="18" customHeight="1" x14ac:dyDescent="0.55000000000000004">
      <c r="A132" s="12" t="s">
        <v>110</v>
      </c>
      <c r="B132" s="11" t="s">
        <v>111</v>
      </c>
      <c r="E132" s="17">
        <f>SUM(E128,E130)</f>
        <v>38488792</v>
      </c>
      <c r="F132" s="43"/>
    </row>
    <row r="133" spans="1:8" ht="18" customHeight="1" x14ac:dyDescent="0.55000000000000004">
      <c r="A133" s="12"/>
    </row>
    <row r="134" spans="1:8" ht="42.75" customHeight="1" x14ac:dyDescent="0.55000000000000004">
      <c r="D134" s="15" t="s">
        <v>0</v>
      </c>
      <c r="E134" s="15" t="s">
        <v>1</v>
      </c>
      <c r="F134" s="15" t="s">
        <v>2</v>
      </c>
      <c r="G134" s="15" t="s">
        <v>3</v>
      </c>
      <c r="H134" s="15" t="s">
        <v>4</v>
      </c>
    </row>
    <row r="135" spans="1:8" ht="18" customHeight="1" x14ac:dyDescent="0.55000000000000004">
      <c r="A135" s="16" t="s">
        <v>317</v>
      </c>
      <c r="B135" s="11" t="s">
        <v>318</v>
      </c>
    </row>
    <row r="136" spans="1:8" ht="18" customHeight="1" x14ac:dyDescent="0.55000000000000004">
      <c r="A136" s="12" t="s">
        <v>112</v>
      </c>
      <c r="B136" s="9" t="s">
        <v>113</v>
      </c>
      <c r="D136" s="17"/>
      <c r="E136" s="20"/>
      <c r="F136" s="20"/>
      <c r="G136" s="17"/>
      <c r="H136" s="18">
        <f>(D136+E136)-F136-G136</f>
        <v>0</v>
      </c>
    </row>
    <row r="137" spans="1:8" ht="18" customHeight="1" x14ac:dyDescent="0.55000000000000004">
      <c r="A137" s="12" t="s">
        <v>114</v>
      </c>
      <c r="B137" s="9" t="s">
        <v>115</v>
      </c>
      <c r="D137" s="17"/>
      <c r="E137" s="20"/>
      <c r="F137" s="20"/>
      <c r="G137" s="17"/>
      <c r="H137" s="18">
        <f t="shared" ref="H137:H140" si="13">(D137+E137)-F137-G137</f>
        <v>0</v>
      </c>
    </row>
    <row r="138" spans="1:8" ht="18" customHeight="1" x14ac:dyDescent="0.55000000000000004">
      <c r="A138" s="12" t="s">
        <v>319</v>
      </c>
      <c r="B138" s="21"/>
      <c r="D138" s="17"/>
      <c r="E138" s="20"/>
      <c r="F138" s="20"/>
      <c r="G138" s="17"/>
      <c r="H138" s="18">
        <f t="shared" si="13"/>
        <v>0</v>
      </c>
    </row>
    <row r="139" spans="1:8" ht="18" customHeight="1" x14ac:dyDescent="0.55000000000000004">
      <c r="A139" s="12" t="s">
        <v>320</v>
      </c>
      <c r="B139" s="21"/>
      <c r="D139" s="17"/>
      <c r="E139" s="20"/>
      <c r="F139" s="20"/>
      <c r="G139" s="17"/>
      <c r="H139" s="18">
        <f t="shared" si="13"/>
        <v>0</v>
      </c>
    </row>
    <row r="140" spans="1:8" ht="18" customHeight="1" x14ac:dyDescent="0.55000000000000004">
      <c r="A140" s="12" t="s">
        <v>321</v>
      </c>
      <c r="B140" s="21"/>
      <c r="D140" s="17"/>
      <c r="E140" s="20"/>
      <c r="F140" s="20"/>
      <c r="G140" s="17"/>
      <c r="H140" s="18">
        <f t="shared" si="13"/>
        <v>0</v>
      </c>
    </row>
    <row r="141" spans="1:8" ht="18" customHeight="1" x14ac:dyDescent="0.55000000000000004">
      <c r="A141" s="16"/>
    </row>
    <row r="142" spans="1:8" ht="18" customHeight="1" x14ac:dyDescent="0.55000000000000004">
      <c r="A142" s="16" t="s">
        <v>116</v>
      </c>
      <c r="B142" s="11" t="s">
        <v>322</v>
      </c>
      <c r="D142" s="18">
        <f t="shared" ref="D142:H142" si="14">SUM(D136:D140)</f>
        <v>0</v>
      </c>
      <c r="E142" s="18">
        <f t="shared" si="14"/>
        <v>0</v>
      </c>
      <c r="F142" s="18">
        <f t="shared" si="14"/>
        <v>0</v>
      </c>
      <c r="G142" s="18">
        <f t="shared" si="14"/>
        <v>0</v>
      </c>
      <c r="H142" s="18">
        <f t="shared" si="14"/>
        <v>0</v>
      </c>
    </row>
    <row r="143" spans="1:8" ht="18" customHeight="1" x14ac:dyDescent="0.55000000000000004">
      <c r="A143" s="9"/>
    </row>
    <row r="144" spans="1:8" ht="42.75" customHeight="1" x14ac:dyDescent="0.55000000000000004">
      <c r="D144" s="15" t="s">
        <v>0</v>
      </c>
      <c r="E144" s="15" t="s">
        <v>1</v>
      </c>
      <c r="F144" s="15" t="s">
        <v>2</v>
      </c>
      <c r="G144" s="15" t="s">
        <v>3</v>
      </c>
      <c r="H144" s="15" t="s">
        <v>4</v>
      </c>
    </row>
    <row r="145" spans="1:8" ht="18" customHeight="1" x14ac:dyDescent="0.55000000000000004">
      <c r="A145" s="16" t="s">
        <v>323</v>
      </c>
      <c r="B145" s="11" t="s">
        <v>117</v>
      </c>
    </row>
    <row r="146" spans="1:8" ht="18" customHeight="1" x14ac:dyDescent="0.55000000000000004">
      <c r="A146" s="12" t="s">
        <v>29</v>
      </c>
      <c r="B146" s="11" t="s">
        <v>118</v>
      </c>
      <c r="D146" s="45">
        <f>D36</f>
        <v>124379</v>
      </c>
      <c r="E146" s="45">
        <f>E36</f>
        <v>23047</v>
      </c>
      <c r="F146" s="45">
        <f>F36</f>
        <v>0</v>
      </c>
      <c r="G146" s="45">
        <f>G36</f>
        <v>2316</v>
      </c>
      <c r="H146" s="45">
        <f>H36</f>
        <v>145110</v>
      </c>
    </row>
    <row r="147" spans="1:8" ht="18" customHeight="1" x14ac:dyDescent="0.55000000000000004">
      <c r="A147" s="12" t="s">
        <v>41</v>
      </c>
      <c r="B147" s="11" t="s">
        <v>119</v>
      </c>
      <c r="D147" s="45">
        <f>D49</f>
        <v>138034</v>
      </c>
      <c r="E147" s="45">
        <f>E49</f>
        <v>3336</v>
      </c>
      <c r="F147" s="45">
        <f>F49</f>
        <v>0</v>
      </c>
      <c r="G147" s="45">
        <f>G49</f>
        <v>0</v>
      </c>
      <c r="H147" s="45">
        <f>H49</f>
        <v>141370</v>
      </c>
    </row>
    <row r="148" spans="1:8" ht="18" customHeight="1" x14ac:dyDescent="0.55000000000000004">
      <c r="A148" s="12" t="s">
        <v>53</v>
      </c>
      <c r="B148" s="11" t="s">
        <v>120</v>
      </c>
      <c r="D148" s="45">
        <f t="shared" ref="D148:H148" si="15">D69</f>
        <v>7522430</v>
      </c>
      <c r="E148" s="45">
        <f t="shared" si="15"/>
        <v>2310923</v>
      </c>
      <c r="F148" s="45">
        <f>F69</f>
        <v>0</v>
      </c>
      <c r="G148" s="45">
        <f t="shared" si="15"/>
        <v>2957668</v>
      </c>
      <c r="H148" s="45">
        <f t="shared" si="15"/>
        <v>6875685</v>
      </c>
    </row>
    <row r="149" spans="1:8" ht="18" customHeight="1" x14ac:dyDescent="0.55000000000000004">
      <c r="A149" s="12" t="s">
        <v>59</v>
      </c>
      <c r="B149" s="11" t="s">
        <v>121</v>
      </c>
      <c r="D149" s="45">
        <f t="shared" ref="D149:H149" si="16">D79</f>
        <v>0</v>
      </c>
      <c r="E149" s="45">
        <f t="shared" si="16"/>
        <v>0</v>
      </c>
      <c r="F149" s="45">
        <f>F79</f>
        <v>0</v>
      </c>
      <c r="G149" s="45">
        <f t="shared" si="16"/>
        <v>0</v>
      </c>
      <c r="H149" s="45">
        <f t="shared" si="16"/>
        <v>0</v>
      </c>
    </row>
    <row r="150" spans="1:8" ht="18" customHeight="1" x14ac:dyDescent="0.55000000000000004">
      <c r="A150" s="12" t="s">
        <v>69</v>
      </c>
      <c r="B150" s="11" t="s">
        <v>122</v>
      </c>
      <c r="D150" s="45">
        <f t="shared" ref="D150:H150" si="17">D87</f>
        <v>1162</v>
      </c>
      <c r="E150" s="45">
        <f t="shared" si="17"/>
        <v>0</v>
      </c>
      <c r="F150" s="45">
        <f>F87</f>
        <v>0</v>
      </c>
      <c r="G150" s="45">
        <f t="shared" si="17"/>
        <v>784</v>
      </c>
      <c r="H150" s="45">
        <f t="shared" si="17"/>
        <v>378</v>
      </c>
    </row>
    <row r="151" spans="1:8" ht="18" customHeight="1" x14ac:dyDescent="0.55000000000000004">
      <c r="A151" s="12" t="s">
        <v>88</v>
      </c>
      <c r="B151" s="11" t="s">
        <v>123</v>
      </c>
      <c r="D151" s="45">
        <f t="shared" ref="D151:H151" si="18">D103</f>
        <v>397433</v>
      </c>
      <c r="E151" s="45">
        <f t="shared" si="18"/>
        <v>149974</v>
      </c>
      <c r="F151" s="45">
        <f>F103</f>
        <v>0</v>
      </c>
      <c r="G151" s="45">
        <f t="shared" si="18"/>
        <v>0</v>
      </c>
      <c r="H151" s="45">
        <f t="shared" si="18"/>
        <v>547407</v>
      </c>
    </row>
    <row r="152" spans="1:8" ht="18" customHeight="1" x14ac:dyDescent="0.55000000000000004">
      <c r="A152" s="12" t="s">
        <v>95</v>
      </c>
      <c r="B152" s="11" t="s">
        <v>124</v>
      </c>
      <c r="D152" s="18">
        <f t="shared" ref="D152:H152" si="19">D113</f>
        <v>3419</v>
      </c>
      <c r="E152" s="18">
        <f t="shared" si="19"/>
        <v>1993</v>
      </c>
      <c r="F152" s="18">
        <f>F113</f>
        <v>0</v>
      </c>
      <c r="G152" s="18">
        <f t="shared" si="19"/>
        <v>0</v>
      </c>
      <c r="H152" s="18">
        <f t="shared" si="19"/>
        <v>5412</v>
      </c>
    </row>
    <row r="153" spans="1:8" ht="18" customHeight="1" x14ac:dyDescent="0.55000000000000004">
      <c r="A153" s="12" t="s">
        <v>96</v>
      </c>
      <c r="B153" s="11" t="s">
        <v>125</v>
      </c>
      <c r="D153" s="46" t="s">
        <v>126</v>
      </c>
      <c r="E153" s="46" t="s">
        <v>126</v>
      </c>
      <c r="F153" s="46"/>
      <c r="G153" s="46" t="s">
        <v>126</v>
      </c>
      <c r="H153" s="45">
        <f>H116</f>
        <v>3646138</v>
      </c>
    </row>
    <row r="154" spans="1:8" ht="18" customHeight="1" x14ac:dyDescent="0.55000000000000004">
      <c r="A154" s="12" t="s">
        <v>116</v>
      </c>
      <c r="B154" s="11" t="s">
        <v>127</v>
      </c>
      <c r="D154" s="18">
        <f t="shared" ref="D154:H154" si="20">D142</f>
        <v>0</v>
      </c>
      <c r="E154" s="18">
        <f t="shared" si="20"/>
        <v>0</v>
      </c>
      <c r="F154" s="18">
        <f>F142</f>
        <v>0</v>
      </c>
      <c r="G154" s="18">
        <f t="shared" si="20"/>
        <v>0</v>
      </c>
      <c r="H154" s="18">
        <f t="shared" si="20"/>
        <v>0</v>
      </c>
    </row>
    <row r="155" spans="1:8" ht="18" customHeight="1" x14ac:dyDescent="0.55000000000000004">
      <c r="A155" s="12" t="s">
        <v>5</v>
      </c>
      <c r="B155" s="11" t="s">
        <v>6</v>
      </c>
      <c r="D155" s="18">
        <f>D18</f>
        <v>1077606.6806246634</v>
      </c>
      <c r="E155" s="18">
        <f>E18</f>
        <v>0</v>
      </c>
      <c r="F155" s="18">
        <f>F18</f>
        <v>0</v>
      </c>
      <c r="G155" s="18">
        <f>G18</f>
        <v>871183.24335650925</v>
      </c>
      <c r="H155" s="18">
        <f>H18</f>
        <v>206423.43726815411</v>
      </c>
    </row>
    <row r="156" spans="1:8" ht="18" customHeight="1" x14ac:dyDescent="0.55000000000000004">
      <c r="B156" s="11"/>
      <c r="D156" s="47"/>
      <c r="E156" s="47"/>
      <c r="F156" s="47"/>
      <c r="G156" s="47"/>
      <c r="H156" s="47"/>
    </row>
    <row r="157" spans="1:8" ht="18" customHeight="1" x14ac:dyDescent="0.55000000000000004">
      <c r="A157" s="16" t="s">
        <v>128</v>
      </c>
      <c r="B157" s="11" t="s">
        <v>117</v>
      </c>
      <c r="D157" s="77">
        <f t="shared" ref="D157:H157" si="21">SUM(D146:D155)</f>
        <v>9264463.6806246638</v>
      </c>
      <c r="E157" s="77">
        <f t="shared" si="21"/>
        <v>2489273</v>
      </c>
      <c r="F157" s="77">
        <f t="shared" si="21"/>
        <v>0</v>
      </c>
      <c r="G157" s="77">
        <f t="shared" si="21"/>
        <v>3831951.2433565091</v>
      </c>
      <c r="H157" s="77">
        <f t="shared" si="21"/>
        <v>11567923.437268155</v>
      </c>
    </row>
    <row r="159" spans="1:8" ht="18" customHeight="1" x14ac:dyDescent="0.55000000000000004">
      <c r="A159" s="16" t="s">
        <v>324</v>
      </c>
      <c r="B159" s="11" t="s">
        <v>325</v>
      </c>
      <c r="D159" s="90">
        <f>H157/E126</f>
        <v>0.18266961466449025</v>
      </c>
    </row>
    <row r="160" spans="1:8" ht="18" customHeight="1" x14ac:dyDescent="0.55000000000000004">
      <c r="A160" s="16" t="s">
        <v>326</v>
      </c>
      <c r="B160" s="11" t="s">
        <v>327</v>
      </c>
      <c r="D160" s="90">
        <f>H157/E132</f>
        <v>0.30055303988933074</v>
      </c>
    </row>
  </sheetData>
  <mergeCells count="4">
    <mergeCell ref="C2:D2"/>
    <mergeCell ref="C5:E5"/>
    <mergeCell ref="C11:E11"/>
    <mergeCell ref="A13:H14"/>
  </mergeCells>
  <hyperlinks>
    <hyperlink ref="C11" r:id="rId1" xr:uid="{7AD2EC3A-1D49-4CBA-ABE2-D1B81D42CE80}"/>
  </hyperlinks>
  <printOptions headings="1" gridLines="1"/>
  <pageMargins left="0.17" right="0.16" top="0.35" bottom="0.32" header="0.17" footer="0.17"/>
  <pageSetup scale="59" fitToHeight="3" orientation="landscape" r:id="rId2"/>
  <headerFooter alignWithMargins="0">
    <oddFooter>&amp;L&amp;Z&amp;F.xls&amp;C&amp;P of &amp;N&amp;R&amp;D</oddFooter>
  </headerFooter>
  <rowBreaks count="4" manualBreakCount="4">
    <brk id="37" max="16383" man="1"/>
    <brk id="79" max="16383" man="1"/>
    <brk id="114" max="16383" man="1"/>
    <brk id="1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D38F-E554-4F47-9934-EDA976CA1177}">
  <sheetPr>
    <tabColor theme="6" tint="-0.249977111117893"/>
  </sheetPr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26171875" style="9" customWidth="1"/>
    <col min="5" max="6" width="21.26171875" style="9" customWidth="1"/>
    <col min="7" max="7" width="19.68359375" style="9" customWidth="1"/>
    <col min="8" max="8" width="17.578125" style="9" customWidth="1"/>
    <col min="9" max="9" width="12.68359375" bestFit="1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 t="s">
        <v>461</v>
      </c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93" t="s">
        <v>193</v>
      </c>
      <c r="D5" s="208"/>
      <c r="E5" s="59"/>
      <c r="F5" s="50"/>
    </row>
    <row r="6" spans="1:8" ht="18" customHeight="1" x14ac:dyDescent="0.55000000000000004">
      <c r="B6" s="12" t="s">
        <v>267</v>
      </c>
      <c r="C6" s="78">
        <v>210018</v>
      </c>
      <c r="D6" s="52"/>
      <c r="E6" s="52"/>
      <c r="F6" s="53"/>
    </row>
    <row r="7" spans="1:8" ht="18" customHeight="1" x14ac:dyDescent="0.55000000000000004">
      <c r="B7" s="12" t="s">
        <v>268</v>
      </c>
      <c r="C7" s="79">
        <v>1056</v>
      </c>
      <c r="D7" s="51"/>
      <c r="E7" s="51"/>
      <c r="F7" s="54"/>
    </row>
    <row r="8" spans="1:8" ht="18" customHeight="1" x14ac:dyDescent="0.55000000000000004">
      <c r="C8" s="92"/>
      <c r="D8" s="55"/>
      <c r="E8" s="55"/>
      <c r="F8" s="27"/>
    </row>
    <row r="9" spans="1:8" ht="18" customHeight="1" x14ac:dyDescent="0.55000000000000004">
      <c r="B9" s="12" t="s">
        <v>269</v>
      </c>
      <c r="C9" s="88" t="s">
        <v>462</v>
      </c>
      <c r="D9" s="59"/>
      <c r="E9" s="59"/>
      <c r="F9" s="50"/>
    </row>
    <row r="10" spans="1:8" ht="18" customHeight="1" x14ac:dyDescent="0.55000000000000004">
      <c r="B10" s="12" t="s">
        <v>271</v>
      </c>
      <c r="C10" s="93" t="s">
        <v>357</v>
      </c>
      <c r="D10" s="57"/>
      <c r="E10" s="57"/>
      <c r="F10" s="58"/>
    </row>
    <row r="11" spans="1:8" ht="18" customHeight="1" x14ac:dyDescent="0.55000000000000004">
      <c r="B11" s="12" t="s">
        <v>273</v>
      </c>
      <c r="C11" s="209" t="s">
        <v>352</v>
      </c>
      <c r="D11" s="59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2929510</v>
      </c>
      <c r="E18" s="61">
        <v>0</v>
      </c>
      <c r="F18" s="61">
        <v>0</v>
      </c>
      <c r="G18" s="61">
        <v>2368341</v>
      </c>
      <c r="H18" s="62">
        <v>561169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57599</v>
      </c>
      <c r="E21" s="20">
        <v>143</v>
      </c>
      <c r="F21" s="20"/>
      <c r="G21" s="17">
        <v>7725</v>
      </c>
      <c r="H21" s="18">
        <v>50017</v>
      </c>
    </row>
    <row r="22" spans="1:8" ht="18" customHeight="1" x14ac:dyDescent="0.55000000000000004">
      <c r="A22" s="12" t="s">
        <v>9</v>
      </c>
      <c r="B22" s="9" t="s">
        <v>10</v>
      </c>
      <c r="D22" s="17">
        <v>0</v>
      </c>
      <c r="E22" s="20">
        <v>0</v>
      </c>
      <c r="F22" s="20">
        <v>0</v>
      </c>
      <c r="G22" s="17">
        <v>0</v>
      </c>
      <c r="H22" s="18">
        <v>0</v>
      </c>
    </row>
    <row r="23" spans="1:8" ht="18" customHeight="1" x14ac:dyDescent="0.55000000000000004">
      <c r="A23" s="12" t="s">
        <v>11</v>
      </c>
      <c r="B23" s="9" t="s">
        <v>12</v>
      </c>
      <c r="D23" s="17">
        <v>0</v>
      </c>
      <c r="E23" s="20">
        <v>0</v>
      </c>
      <c r="F23" s="20">
        <v>0</v>
      </c>
      <c r="G23" s="17">
        <v>0</v>
      </c>
      <c r="H23" s="18"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0</v>
      </c>
      <c r="E24" s="20">
        <v>0</v>
      </c>
      <c r="F24" s="20">
        <v>0</v>
      </c>
      <c r="G24" s="17">
        <v>0</v>
      </c>
      <c r="H24" s="18">
        <v>0</v>
      </c>
    </row>
    <row r="25" spans="1:8" ht="18" customHeight="1" x14ac:dyDescent="0.55000000000000004">
      <c r="A25" s="12" t="s">
        <v>15</v>
      </c>
      <c r="B25" s="9" t="s">
        <v>16</v>
      </c>
      <c r="D25" s="17">
        <v>88178</v>
      </c>
      <c r="E25" s="20">
        <v>68250</v>
      </c>
      <c r="F25" s="20">
        <v>0</v>
      </c>
      <c r="G25" s="17">
        <v>0</v>
      </c>
      <c r="H25" s="18">
        <v>156428</v>
      </c>
    </row>
    <row r="26" spans="1:8" ht="18" customHeight="1" x14ac:dyDescent="0.55000000000000004">
      <c r="A26" s="12" t="s">
        <v>17</v>
      </c>
      <c r="B26" s="9" t="s">
        <v>18</v>
      </c>
      <c r="D26" s="17">
        <v>0</v>
      </c>
      <c r="E26" s="20">
        <v>0</v>
      </c>
      <c r="F26" s="20">
        <v>0</v>
      </c>
      <c r="G26" s="17">
        <v>0</v>
      </c>
      <c r="H26" s="18">
        <v>0</v>
      </c>
    </row>
    <row r="27" spans="1:8" ht="18" customHeight="1" x14ac:dyDescent="0.55000000000000004">
      <c r="A27" s="12" t="s">
        <v>19</v>
      </c>
      <c r="B27" s="9" t="s">
        <v>20</v>
      </c>
      <c r="D27" s="17">
        <v>0</v>
      </c>
      <c r="E27" s="20">
        <v>0</v>
      </c>
      <c r="F27" s="20">
        <v>0</v>
      </c>
      <c r="G27" s="17">
        <v>0</v>
      </c>
      <c r="H27" s="18">
        <v>0</v>
      </c>
    </row>
    <row r="28" spans="1:8" ht="18" customHeight="1" x14ac:dyDescent="0.55000000000000004">
      <c r="A28" s="12" t="s">
        <v>21</v>
      </c>
      <c r="B28" s="9" t="s">
        <v>22</v>
      </c>
      <c r="D28" s="17">
        <v>0</v>
      </c>
      <c r="E28" s="20">
        <v>0</v>
      </c>
      <c r="F28" s="20">
        <v>0</v>
      </c>
      <c r="G28" s="17">
        <v>0</v>
      </c>
      <c r="H28" s="18"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461848</v>
      </c>
      <c r="E29" s="20">
        <v>214210</v>
      </c>
      <c r="F29" s="20">
        <v>0</v>
      </c>
      <c r="G29" s="17">
        <v>0</v>
      </c>
      <c r="H29" s="18">
        <v>676058</v>
      </c>
    </row>
    <row r="30" spans="1:8" ht="18" customHeight="1" x14ac:dyDescent="0.55000000000000004">
      <c r="A30" s="12" t="s">
        <v>25</v>
      </c>
      <c r="B30" s="21"/>
      <c r="D30" s="17">
        <v>0</v>
      </c>
      <c r="E30" s="20">
        <v>0</v>
      </c>
      <c r="F30" s="20">
        <v>0</v>
      </c>
      <c r="G30" s="17">
        <v>0</v>
      </c>
      <c r="H30" s="18">
        <v>0</v>
      </c>
    </row>
    <row r="31" spans="1:8" ht="18" customHeight="1" x14ac:dyDescent="0.55000000000000004">
      <c r="A31" s="12" t="s">
        <v>26</v>
      </c>
      <c r="B31" s="21"/>
      <c r="D31" s="17">
        <v>0</v>
      </c>
      <c r="E31" s="20">
        <v>0</v>
      </c>
      <c r="F31" s="20">
        <v>0</v>
      </c>
      <c r="G31" s="17">
        <v>0</v>
      </c>
      <c r="H31" s="18">
        <v>0</v>
      </c>
    </row>
    <row r="32" spans="1:8" ht="18" customHeight="1" x14ac:dyDescent="0.55000000000000004">
      <c r="A32" s="12" t="s">
        <v>27</v>
      </c>
      <c r="B32" s="21"/>
      <c r="D32" s="17">
        <v>0</v>
      </c>
      <c r="E32" s="20">
        <v>0</v>
      </c>
      <c r="F32" s="20">
        <v>0</v>
      </c>
      <c r="G32" s="17">
        <v>0</v>
      </c>
      <c r="H32" s="18">
        <v>0</v>
      </c>
    </row>
    <row r="33" spans="1:8" ht="18" customHeight="1" x14ac:dyDescent="0.55000000000000004">
      <c r="A33" s="12" t="s">
        <v>328</v>
      </c>
      <c r="B33" s="21"/>
      <c r="D33" s="17">
        <v>0</v>
      </c>
      <c r="E33" s="20">
        <v>0</v>
      </c>
      <c r="F33" s="20">
        <v>0</v>
      </c>
      <c r="G33" s="17">
        <v>0</v>
      </c>
      <c r="H33" s="18">
        <v>0</v>
      </c>
    </row>
    <row r="34" spans="1:8" ht="18" customHeight="1" x14ac:dyDescent="0.55000000000000004">
      <c r="A34" s="12" t="s">
        <v>28</v>
      </c>
      <c r="B34" s="21"/>
      <c r="D34" s="17">
        <v>0</v>
      </c>
      <c r="E34" s="20">
        <v>0</v>
      </c>
      <c r="F34" s="20">
        <v>0</v>
      </c>
      <c r="G34" s="17">
        <v>0</v>
      </c>
      <c r="H34" s="18"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v>607625</v>
      </c>
      <c r="E36" s="18">
        <v>282603</v>
      </c>
      <c r="F36" s="18">
        <v>0</v>
      </c>
      <c r="G36" s="18">
        <v>7725</v>
      </c>
      <c r="H36" s="18">
        <v>882503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0</v>
      </c>
      <c r="E40" s="20">
        <v>0</v>
      </c>
      <c r="F40" s="20">
        <v>0</v>
      </c>
      <c r="G40" s="17">
        <v>0</v>
      </c>
      <c r="H40" s="18">
        <v>0</v>
      </c>
    </row>
    <row r="41" spans="1:8" ht="18" customHeight="1" x14ac:dyDescent="0.55000000000000004">
      <c r="A41" s="12" t="s">
        <v>32</v>
      </c>
      <c r="B41" s="9" t="s">
        <v>33</v>
      </c>
      <c r="D41" s="17">
        <v>121925</v>
      </c>
      <c r="E41" s="20">
        <v>94370</v>
      </c>
      <c r="F41" s="20">
        <v>0</v>
      </c>
      <c r="G41" s="17">
        <v>0</v>
      </c>
      <c r="H41" s="18">
        <v>216295</v>
      </c>
    </row>
    <row r="42" spans="1:8" ht="18" customHeight="1" x14ac:dyDescent="0.55000000000000004">
      <c r="A42" s="12" t="s">
        <v>34</v>
      </c>
      <c r="B42" s="9" t="s">
        <v>35</v>
      </c>
      <c r="D42" s="17">
        <v>86393</v>
      </c>
      <c r="E42" s="20">
        <v>66868</v>
      </c>
      <c r="F42" s="20">
        <v>0</v>
      </c>
      <c r="G42" s="17">
        <v>0</v>
      </c>
      <c r="H42" s="18">
        <v>153261</v>
      </c>
    </row>
    <row r="43" spans="1:8" ht="18" customHeight="1" x14ac:dyDescent="0.55000000000000004">
      <c r="A43" s="12" t="s">
        <v>36</v>
      </c>
      <c r="B43" s="9" t="s">
        <v>37</v>
      </c>
      <c r="D43" s="17">
        <v>0</v>
      </c>
      <c r="E43" s="20">
        <v>0</v>
      </c>
      <c r="F43" s="20">
        <v>0</v>
      </c>
      <c r="G43" s="17">
        <v>0</v>
      </c>
      <c r="H43" s="18">
        <v>0</v>
      </c>
    </row>
    <row r="44" spans="1:8" ht="18" customHeight="1" x14ac:dyDescent="0.55000000000000004">
      <c r="A44" s="12" t="s">
        <v>38</v>
      </c>
      <c r="B44" s="21"/>
      <c r="D44" s="17">
        <v>0</v>
      </c>
      <c r="E44" s="20">
        <v>0</v>
      </c>
      <c r="F44" s="20">
        <v>0</v>
      </c>
      <c r="G44" s="17">
        <v>0</v>
      </c>
      <c r="H44" s="18">
        <v>0</v>
      </c>
    </row>
    <row r="45" spans="1:8" ht="18" customHeight="1" x14ac:dyDescent="0.55000000000000004">
      <c r="A45" s="12" t="s">
        <v>39</v>
      </c>
      <c r="B45" s="21"/>
      <c r="D45" s="17">
        <v>0</v>
      </c>
      <c r="E45" s="20">
        <v>0</v>
      </c>
      <c r="F45" s="20">
        <v>0</v>
      </c>
      <c r="G45" s="17">
        <v>0</v>
      </c>
      <c r="H45" s="18">
        <v>0</v>
      </c>
    </row>
    <row r="46" spans="1:8" ht="18" customHeight="1" x14ac:dyDescent="0.55000000000000004">
      <c r="A46" s="12" t="s">
        <v>40</v>
      </c>
      <c r="B46" s="21"/>
      <c r="D46" s="17">
        <v>0</v>
      </c>
      <c r="E46" s="20">
        <v>0</v>
      </c>
      <c r="F46" s="20">
        <v>0</v>
      </c>
      <c r="G46" s="17">
        <v>0</v>
      </c>
      <c r="H46" s="18">
        <v>0</v>
      </c>
    </row>
    <row r="47" spans="1:8" ht="18" customHeight="1" x14ac:dyDescent="0.55000000000000004">
      <c r="A47" s="12" t="s">
        <v>285</v>
      </c>
      <c r="B47" s="21"/>
      <c r="D47" s="17">
        <v>0</v>
      </c>
      <c r="E47" s="20">
        <v>0</v>
      </c>
      <c r="F47" s="20">
        <v>0</v>
      </c>
      <c r="G47" s="17">
        <v>0</v>
      </c>
      <c r="H47" s="18">
        <v>0</v>
      </c>
    </row>
    <row r="49" spans="1:9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v>208318</v>
      </c>
      <c r="E49" s="18">
        <v>161238</v>
      </c>
      <c r="F49" s="18">
        <v>0</v>
      </c>
      <c r="G49" s="18">
        <v>0</v>
      </c>
      <c r="H49" s="18">
        <v>369556</v>
      </c>
    </row>
    <row r="50" spans="1:9" ht="18" customHeight="1" thickBot="1" x14ac:dyDescent="0.6">
      <c r="D50" s="24"/>
      <c r="E50" s="24"/>
      <c r="F50" s="24"/>
      <c r="G50" s="24"/>
      <c r="H50" s="24"/>
    </row>
    <row r="51" spans="1:9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9" ht="18" customHeight="1" x14ac:dyDescent="0.55000000000000004">
      <c r="A52" s="16" t="s">
        <v>287</v>
      </c>
      <c r="B52" s="25" t="s">
        <v>288</v>
      </c>
    </row>
    <row r="53" spans="1:9" ht="18" customHeight="1" x14ac:dyDescent="0.55000000000000004">
      <c r="A53" s="12" t="s">
        <v>42</v>
      </c>
      <c r="B53" s="9" t="s">
        <v>43</v>
      </c>
      <c r="D53" s="17">
        <v>17894531</v>
      </c>
      <c r="E53" s="20">
        <v>0</v>
      </c>
      <c r="F53" s="26">
        <v>0</v>
      </c>
      <c r="G53" s="161">
        <v>11811733</v>
      </c>
      <c r="H53" s="18">
        <v>6082798</v>
      </c>
      <c r="I53" s="64"/>
    </row>
    <row r="54" spans="1:9" ht="18" customHeight="1" x14ac:dyDescent="0.55000000000000004">
      <c r="A54" s="12" t="s">
        <v>44</v>
      </c>
      <c r="B54" s="31"/>
      <c r="D54" s="17">
        <v>0</v>
      </c>
      <c r="E54" s="20">
        <v>0</v>
      </c>
      <c r="F54" s="20">
        <v>0</v>
      </c>
      <c r="G54" s="17">
        <v>0</v>
      </c>
      <c r="H54" s="18">
        <v>0</v>
      </c>
    </row>
    <row r="55" spans="1:9" ht="18" customHeight="1" x14ac:dyDescent="0.55000000000000004">
      <c r="A55" s="12" t="s">
        <v>45</v>
      </c>
      <c r="B55" s="34"/>
      <c r="D55" s="17">
        <v>0</v>
      </c>
      <c r="E55" s="20">
        <v>0</v>
      </c>
      <c r="F55" s="20">
        <v>0</v>
      </c>
      <c r="G55" s="17">
        <v>0</v>
      </c>
      <c r="H55" s="18">
        <v>0</v>
      </c>
    </row>
    <row r="56" spans="1:9" ht="18" customHeight="1" x14ac:dyDescent="0.55000000000000004">
      <c r="A56" s="12" t="s">
        <v>46</v>
      </c>
      <c r="B56" s="31"/>
      <c r="D56" s="17">
        <v>0</v>
      </c>
      <c r="E56" s="20">
        <v>0</v>
      </c>
      <c r="F56" s="20">
        <v>0</v>
      </c>
      <c r="G56" s="17">
        <v>0</v>
      </c>
      <c r="H56" s="18">
        <v>0</v>
      </c>
    </row>
    <row r="57" spans="1:9" ht="18" customHeight="1" x14ac:dyDescent="0.55000000000000004">
      <c r="A57" s="12" t="s">
        <v>47</v>
      </c>
      <c r="B57" s="31"/>
      <c r="D57" s="17">
        <v>0</v>
      </c>
      <c r="E57" s="20">
        <v>0</v>
      </c>
      <c r="F57" s="20">
        <v>0</v>
      </c>
      <c r="G57" s="17">
        <v>0</v>
      </c>
      <c r="H57" s="18">
        <v>0</v>
      </c>
    </row>
    <row r="58" spans="1:9" ht="18" customHeight="1" x14ac:dyDescent="0.55000000000000004">
      <c r="A58" s="12" t="s">
        <v>48</v>
      </c>
      <c r="B58" s="31"/>
      <c r="D58" s="17">
        <v>0</v>
      </c>
      <c r="E58" s="20">
        <v>0</v>
      </c>
      <c r="F58" s="20">
        <v>0</v>
      </c>
      <c r="G58" s="17">
        <v>0</v>
      </c>
      <c r="H58" s="18">
        <v>0</v>
      </c>
    </row>
    <row r="59" spans="1:9" ht="18" customHeight="1" x14ac:dyDescent="0.55000000000000004">
      <c r="A59" s="12" t="s">
        <v>49</v>
      </c>
      <c r="B59" s="67"/>
      <c r="D59" s="17">
        <v>0</v>
      </c>
      <c r="E59" s="20">
        <v>0</v>
      </c>
      <c r="F59" s="20">
        <v>0</v>
      </c>
      <c r="G59" s="17">
        <v>0</v>
      </c>
      <c r="H59" s="18">
        <v>0</v>
      </c>
    </row>
    <row r="60" spans="1:9" ht="18" customHeight="1" x14ac:dyDescent="0.55000000000000004">
      <c r="A60" s="12" t="s">
        <v>50</v>
      </c>
      <c r="B60" s="28"/>
      <c r="C60" s="27"/>
      <c r="D60" s="17">
        <v>0</v>
      </c>
      <c r="E60" s="20">
        <v>0</v>
      </c>
      <c r="F60" s="20">
        <v>0</v>
      </c>
      <c r="G60" s="17">
        <v>0</v>
      </c>
      <c r="H60" s="18">
        <v>0</v>
      </c>
    </row>
    <row r="61" spans="1:9" ht="18" customHeight="1" x14ac:dyDescent="0.55000000000000004">
      <c r="A61" s="12" t="s">
        <v>51</v>
      </c>
      <c r="B61" s="28"/>
      <c r="C61" s="27"/>
      <c r="D61" s="17">
        <v>0</v>
      </c>
      <c r="E61" s="20">
        <v>0</v>
      </c>
      <c r="F61" s="20">
        <v>0</v>
      </c>
      <c r="G61" s="17">
        <v>0</v>
      </c>
      <c r="H61" s="18">
        <v>0</v>
      </c>
    </row>
    <row r="62" spans="1:9" ht="18" customHeight="1" x14ac:dyDescent="0.55000000000000004">
      <c r="A62" s="12" t="s">
        <v>52</v>
      </c>
      <c r="B62" s="28"/>
      <c r="C62" s="27"/>
      <c r="D62" s="17">
        <v>0</v>
      </c>
      <c r="E62" s="20">
        <v>0</v>
      </c>
      <c r="F62" s="20">
        <v>0</v>
      </c>
      <c r="G62" s="17">
        <v>0</v>
      </c>
      <c r="H62" s="18">
        <v>0</v>
      </c>
    </row>
    <row r="63" spans="1:9" ht="18" customHeight="1" x14ac:dyDescent="0.55000000000000004">
      <c r="A63" s="12"/>
      <c r="E63" s="68"/>
      <c r="F63" s="29"/>
    </row>
    <row r="64" spans="1:9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v>17894531</v>
      </c>
      <c r="E64" s="18">
        <v>0</v>
      </c>
      <c r="F64" s="18">
        <v>0</v>
      </c>
      <c r="G64" s="18">
        <v>11811733</v>
      </c>
      <c r="H64" s="18">
        <v>6082798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17">
        <v>0</v>
      </c>
      <c r="E68" s="20">
        <v>0</v>
      </c>
      <c r="F68" s="20">
        <v>0</v>
      </c>
      <c r="G68" s="17">
        <v>0</v>
      </c>
      <c r="H68" s="18"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17">
        <v>0</v>
      </c>
      <c r="E69" s="20">
        <v>0</v>
      </c>
      <c r="F69" s="20">
        <v>0</v>
      </c>
      <c r="G69" s="17">
        <v>0</v>
      </c>
      <c r="H69" s="18">
        <v>0</v>
      </c>
    </row>
    <row r="70" spans="1:10" ht="18" customHeight="1" x14ac:dyDescent="0.55000000000000004">
      <c r="A70" s="12" t="s">
        <v>58</v>
      </c>
      <c r="B70" s="31"/>
      <c r="C70" s="11"/>
      <c r="D70" s="17">
        <v>0</v>
      </c>
      <c r="E70" s="20">
        <v>0</v>
      </c>
      <c r="F70" s="20">
        <v>0</v>
      </c>
      <c r="G70" s="17">
        <v>0</v>
      </c>
      <c r="H70" s="18">
        <v>0</v>
      </c>
    </row>
    <row r="71" spans="1:10" ht="18" customHeight="1" x14ac:dyDescent="0.55000000000000004">
      <c r="A71" s="12" t="s">
        <v>293</v>
      </c>
      <c r="B71" s="31"/>
      <c r="C71" s="11"/>
      <c r="D71" s="17">
        <v>0</v>
      </c>
      <c r="E71" s="20">
        <v>0</v>
      </c>
      <c r="F71" s="20">
        <v>0</v>
      </c>
      <c r="G71" s="17">
        <v>0</v>
      </c>
      <c r="H71" s="18">
        <v>0</v>
      </c>
    </row>
    <row r="72" spans="1:10" ht="18" customHeight="1" x14ac:dyDescent="0.55000000000000004">
      <c r="A72" s="12" t="s">
        <v>294</v>
      </c>
      <c r="B72" s="34"/>
      <c r="C72" s="11"/>
      <c r="D72" s="17">
        <v>0</v>
      </c>
      <c r="E72" s="20">
        <v>0</v>
      </c>
      <c r="F72" s="20">
        <v>0</v>
      </c>
      <c r="G72" s="17">
        <v>0</v>
      </c>
      <c r="H72" s="18"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v>0</v>
      </c>
      <c r="E74" s="36">
        <v>0</v>
      </c>
      <c r="F74" s="36">
        <v>0</v>
      </c>
      <c r="G74" s="18">
        <v>0</v>
      </c>
      <c r="H74" s="18"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188671</v>
      </c>
      <c r="E77" s="37">
        <v>0</v>
      </c>
      <c r="F77" s="23">
        <v>0</v>
      </c>
      <c r="G77" s="17">
        <v>0</v>
      </c>
      <c r="H77" s="18">
        <v>188671</v>
      </c>
    </row>
    <row r="78" spans="1:10" ht="18" customHeight="1" x14ac:dyDescent="0.55000000000000004">
      <c r="A78" s="12" t="s">
        <v>63</v>
      </c>
      <c r="B78" s="9" t="s">
        <v>64</v>
      </c>
      <c r="D78" s="17">
        <v>0</v>
      </c>
      <c r="E78" s="37">
        <v>0</v>
      </c>
      <c r="F78" s="23">
        <v>0</v>
      </c>
      <c r="G78" s="17">
        <v>0</v>
      </c>
      <c r="H78" s="18"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5416</v>
      </c>
      <c r="E79" s="37">
        <v>0</v>
      </c>
      <c r="F79" s="23">
        <v>0</v>
      </c>
      <c r="G79" s="17">
        <v>0</v>
      </c>
      <c r="H79" s="18">
        <v>5416</v>
      </c>
    </row>
    <row r="80" spans="1:10" ht="18" customHeight="1" x14ac:dyDescent="0.55000000000000004">
      <c r="A80" s="12" t="s">
        <v>67</v>
      </c>
      <c r="B80" s="9" t="s">
        <v>68</v>
      </c>
      <c r="D80" s="17">
        <v>0</v>
      </c>
      <c r="E80" s="37">
        <v>0</v>
      </c>
      <c r="F80" s="23">
        <v>0</v>
      </c>
      <c r="G80" s="17">
        <v>0</v>
      </c>
      <c r="H80" s="18"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v>194087</v>
      </c>
      <c r="E82" s="39"/>
      <c r="F82" s="18">
        <v>0</v>
      </c>
      <c r="G82" s="18">
        <v>0</v>
      </c>
      <c r="H82" s="18">
        <v>194087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>
        <v>0</v>
      </c>
      <c r="E86" s="20">
        <v>0</v>
      </c>
      <c r="F86" s="20">
        <v>0</v>
      </c>
      <c r="G86" s="17">
        <v>0</v>
      </c>
      <c r="H86" s="18"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v>0</v>
      </c>
      <c r="E87" s="20">
        <v>0</v>
      </c>
      <c r="F87" s="20">
        <v>0</v>
      </c>
      <c r="G87" s="17">
        <v>0</v>
      </c>
      <c r="H87" s="18"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0</v>
      </c>
      <c r="E88" s="20">
        <v>0</v>
      </c>
      <c r="F88" s="20">
        <v>0</v>
      </c>
      <c r="G88" s="17">
        <v>0</v>
      </c>
      <c r="H88" s="18">
        <v>0</v>
      </c>
    </row>
    <row r="89" spans="1:8" ht="18" customHeight="1" x14ac:dyDescent="0.55000000000000004">
      <c r="A89" s="12" t="s">
        <v>76</v>
      </c>
      <c r="B89" s="9" t="s">
        <v>77</v>
      </c>
      <c r="D89" s="17">
        <v>0</v>
      </c>
      <c r="E89" s="20">
        <v>0</v>
      </c>
      <c r="F89" s="20">
        <v>0</v>
      </c>
      <c r="G89" s="17">
        <v>0</v>
      </c>
      <c r="H89" s="18">
        <v>0</v>
      </c>
    </row>
    <row r="90" spans="1:8" ht="18" customHeight="1" x14ac:dyDescent="0.55000000000000004">
      <c r="A90" s="12" t="s">
        <v>78</v>
      </c>
      <c r="B90" s="9" t="s">
        <v>79</v>
      </c>
      <c r="D90" s="17">
        <v>0</v>
      </c>
      <c r="E90" s="20">
        <v>0</v>
      </c>
      <c r="F90" s="20">
        <v>0</v>
      </c>
      <c r="G90" s="17">
        <v>0</v>
      </c>
      <c r="H90" s="18"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4600</v>
      </c>
      <c r="E91" s="20">
        <v>0</v>
      </c>
      <c r="F91" s="20">
        <v>0</v>
      </c>
      <c r="G91" s="17">
        <v>0</v>
      </c>
      <c r="H91" s="18">
        <v>4600</v>
      </c>
    </row>
    <row r="92" spans="1:8" ht="18" customHeight="1" x14ac:dyDescent="0.55000000000000004">
      <c r="A92" s="12" t="s">
        <v>82</v>
      </c>
      <c r="B92" s="9" t="s">
        <v>83</v>
      </c>
      <c r="D92" s="40">
        <v>32084</v>
      </c>
      <c r="E92" s="20">
        <v>0</v>
      </c>
      <c r="F92" s="71">
        <v>0</v>
      </c>
      <c r="G92" s="40">
        <v>0</v>
      </c>
      <c r="H92" s="18">
        <v>32084</v>
      </c>
    </row>
    <row r="93" spans="1:8" ht="18" customHeight="1" x14ac:dyDescent="0.55000000000000004">
      <c r="A93" s="12" t="s">
        <v>84</v>
      </c>
      <c r="B93" s="9" t="s">
        <v>85</v>
      </c>
      <c r="D93" s="17">
        <v>0</v>
      </c>
      <c r="E93" s="20">
        <v>0</v>
      </c>
      <c r="F93" s="20">
        <v>0</v>
      </c>
      <c r="G93" s="17">
        <v>0</v>
      </c>
      <c r="H93" s="18">
        <v>0</v>
      </c>
    </row>
    <row r="94" spans="1:8" ht="18" customHeight="1" x14ac:dyDescent="0.55000000000000004">
      <c r="A94" s="12" t="s">
        <v>86</v>
      </c>
      <c r="B94" s="31"/>
      <c r="D94" s="17">
        <v>0</v>
      </c>
      <c r="E94" s="20">
        <v>0</v>
      </c>
      <c r="F94" s="20">
        <v>0</v>
      </c>
      <c r="G94" s="17">
        <v>0</v>
      </c>
      <c r="H94" s="18">
        <v>0</v>
      </c>
    </row>
    <row r="95" spans="1:8" ht="18" customHeight="1" x14ac:dyDescent="0.55000000000000004">
      <c r="A95" s="12" t="s">
        <v>87</v>
      </c>
      <c r="B95" s="31"/>
      <c r="D95" s="17">
        <v>0</v>
      </c>
      <c r="E95" s="20">
        <v>0</v>
      </c>
      <c r="F95" s="20">
        <v>0</v>
      </c>
      <c r="G95" s="17">
        <v>0</v>
      </c>
      <c r="H95" s="18">
        <v>0</v>
      </c>
    </row>
    <row r="96" spans="1:8" ht="18" customHeight="1" x14ac:dyDescent="0.55000000000000004">
      <c r="A96" s="12" t="s">
        <v>300</v>
      </c>
      <c r="B96" s="31"/>
      <c r="D96" s="17">
        <v>0</v>
      </c>
      <c r="E96" s="20">
        <v>0</v>
      </c>
      <c r="F96" s="20">
        <v>0</v>
      </c>
      <c r="G96" s="17">
        <v>0</v>
      </c>
      <c r="H96" s="18"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v>36684</v>
      </c>
      <c r="E98" s="18">
        <v>0</v>
      </c>
      <c r="F98" s="18">
        <v>0</v>
      </c>
      <c r="G98" s="18">
        <v>0</v>
      </c>
      <c r="H98" s="18">
        <v>36684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329222</v>
      </c>
      <c r="E102" s="20">
        <v>217904</v>
      </c>
      <c r="F102" s="20">
        <v>0</v>
      </c>
      <c r="G102" s="17">
        <v>0</v>
      </c>
      <c r="H102" s="18">
        <v>547126</v>
      </c>
    </row>
    <row r="103" spans="1:8" ht="18" customHeight="1" x14ac:dyDescent="0.55000000000000004">
      <c r="A103" s="12" t="s">
        <v>91</v>
      </c>
      <c r="B103" s="9" t="s">
        <v>92</v>
      </c>
      <c r="D103" s="17">
        <v>0</v>
      </c>
      <c r="E103" s="20">
        <v>0</v>
      </c>
      <c r="F103" s="20">
        <v>0</v>
      </c>
      <c r="G103" s="17">
        <v>0</v>
      </c>
      <c r="H103" s="18">
        <v>0</v>
      </c>
    </row>
    <row r="104" spans="1:8" ht="18" customHeight="1" x14ac:dyDescent="0.55000000000000004">
      <c r="A104" s="12" t="s">
        <v>93</v>
      </c>
      <c r="B104" s="31" t="s">
        <v>194</v>
      </c>
      <c r="D104" s="17">
        <v>98830</v>
      </c>
      <c r="E104" s="20">
        <v>0</v>
      </c>
      <c r="F104" s="20">
        <v>0</v>
      </c>
      <c r="G104" s="17">
        <v>0</v>
      </c>
      <c r="H104" s="18">
        <v>98830</v>
      </c>
    </row>
    <row r="105" spans="1:8" ht="18" customHeight="1" x14ac:dyDescent="0.55000000000000004">
      <c r="A105" s="12" t="s">
        <v>94</v>
      </c>
      <c r="B105" s="31"/>
      <c r="D105" s="17">
        <v>0</v>
      </c>
      <c r="E105" s="20">
        <v>0</v>
      </c>
      <c r="F105" s="20">
        <v>0</v>
      </c>
      <c r="G105" s="17">
        <v>0</v>
      </c>
      <c r="H105" s="18">
        <v>0</v>
      </c>
    </row>
    <row r="106" spans="1:8" ht="18" customHeight="1" x14ac:dyDescent="0.55000000000000004">
      <c r="A106" s="12" t="s">
        <v>304</v>
      </c>
      <c r="B106" s="31"/>
      <c r="D106" s="17">
        <v>0</v>
      </c>
      <c r="E106" s="20">
        <v>0</v>
      </c>
      <c r="F106" s="20">
        <v>0</v>
      </c>
      <c r="G106" s="17">
        <v>0</v>
      </c>
      <c r="H106" s="18"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v>428052</v>
      </c>
      <c r="E108" s="18">
        <v>217904</v>
      </c>
      <c r="F108" s="18">
        <v>0</v>
      </c>
      <c r="G108" s="18">
        <v>0</v>
      </c>
      <c r="H108" s="18">
        <v>645956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6094996</v>
      </c>
      <c r="G111" s="17">
        <v>0</v>
      </c>
      <c r="H111" s="18">
        <v>6094996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0.77410000000000001</v>
      </c>
      <c r="F114" s="41" t="s">
        <v>314</v>
      </c>
      <c r="G114" s="42">
        <v>0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204218145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7166542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v>211384687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228602542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v>-17217855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1354945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-15862910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>
        <v>0</v>
      </c>
      <c r="E131" s="20">
        <v>0</v>
      </c>
      <c r="F131" s="20">
        <v>0</v>
      </c>
      <c r="G131" s="17">
        <v>0</v>
      </c>
      <c r="H131" s="18"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>
        <v>0</v>
      </c>
      <c r="E132" s="20">
        <v>0</v>
      </c>
      <c r="F132" s="20">
        <v>0</v>
      </c>
      <c r="G132" s="17">
        <v>0</v>
      </c>
      <c r="H132" s="18">
        <v>0</v>
      </c>
    </row>
    <row r="133" spans="1:8" ht="18" customHeight="1" x14ac:dyDescent="0.55000000000000004">
      <c r="A133" s="12" t="s">
        <v>319</v>
      </c>
      <c r="B133" s="21"/>
      <c r="D133" s="17">
        <v>0</v>
      </c>
      <c r="E133" s="20">
        <v>0</v>
      </c>
      <c r="F133" s="20">
        <v>0</v>
      </c>
      <c r="G133" s="17">
        <v>0</v>
      </c>
      <c r="H133" s="18">
        <v>0</v>
      </c>
    </row>
    <row r="134" spans="1:8" ht="18" customHeight="1" x14ac:dyDescent="0.55000000000000004">
      <c r="A134" s="12" t="s">
        <v>320</v>
      </c>
      <c r="B134" s="21"/>
      <c r="D134" s="17">
        <v>0</v>
      </c>
      <c r="E134" s="20">
        <v>0</v>
      </c>
      <c r="F134" s="20">
        <v>0</v>
      </c>
      <c r="G134" s="17">
        <v>0</v>
      </c>
      <c r="H134" s="18">
        <v>0</v>
      </c>
    </row>
    <row r="135" spans="1:8" ht="18" customHeight="1" x14ac:dyDescent="0.55000000000000004">
      <c r="A135" s="12" t="s">
        <v>321</v>
      </c>
      <c r="B135" s="21"/>
      <c r="D135" s="17">
        <v>0</v>
      </c>
      <c r="E135" s="20">
        <v>0</v>
      </c>
      <c r="F135" s="20">
        <v>0</v>
      </c>
      <c r="G135" s="17">
        <v>0</v>
      </c>
      <c r="H135" s="18"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v>607625</v>
      </c>
      <c r="E141" s="45">
        <v>282603</v>
      </c>
      <c r="F141" s="45">
        <v>0</v>
      </c>
      <c r="G141" s="45">
        <v>7725</v>
      </c>
      <c r="H141" s="45">
        <v>882503</v>
      </c>
    </row>
    <row r="142" spans="1:8" ht="18" customHeight="1" x14ac:dyDescent="0.55000000000000004">
      <c r="A142" s="12" t="s">
        <v>41</v>
      </c>
      <c r="B142" s="11" t="s">
        <v>119</v>
      </c>
      <c r="D142" s="45">
        <v>208318</v>
      </c>
      <c r="E142" s="45">
        <v>161238</v>
      </c>
      <c r="F142" s="45">
        <v>0</v>
      </c>
      <c r="G142" s="45">
        <v>0</v>
      </c>
      <c r="H142" s="45">
        <v>369556</v>
      </c>
    </row>
    <row r="143" spans="1:8" ht="18" customHeight="1" x14ac:dyDescent="0.55000000000000004">
      <c r="A143" s="12" t="s">
        <v>53</v>
      </c>
      <c r="B143" s="11" t="s">
        <v>120</v>
      </c>
      <c r="D143" s="45">
        <v>17894531</v>
      </c>
      <c r="E143" s="45">
        <v>0</v>
      </c>
      <c r="F143" s="45">
        <v>0</v>
      </c>
      <c r="G143" s="45">
        <v>11811733</v>
      </c>
      <c r="H143" s="45">
        <v>6082798</v>
      </c>
    </row>
    <row r="144" spans="1:8" ht="18" customHeight="1" x14ac:dyDescent="0.55000000000000004">
      <c r="A144" s="12" t="s">
        <v>59</v>
      </c>
      <c r="B144" s="11" t="s">
        <v>121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v>194087</v>
      </c>
      <c r="E145" s="45">
        <v>0</v>
      </c>
      <c r="F145" s="45">
        <v>0</v>
      </c>
      <c r="G145" s="45">
        <v>0</v>
      </c>
      <c r="H145" s="45">
        <v>194087</v>
      </c>
    </row>
    <row r="146" spans="1:8" ht="18" customHeight="1" x14ac:dyDescent="0.55000000000000004">
      <c r="A146" s="12" t="s">
        <v>88</v>
      </c>
      <c r="B146" s="11" t="s">
        <v>123</v>
      </c>
      <c r="D146" s="45">
        <v>36684</v>
      </c>
      <c r="E146" s="45">
        <v>0</v>
      </c>
      <c r="F146" s="45">
        <v>0</v>
      </c>
      <c r="G146" s="45">
        <v>0</v>
      </c>
      <c r="H146" s="45">
        <v>36684</v>
      </c>
    </row>
    <row r="147" spans="1:8" ht="18" customHeight="1" x14ac:dyDescent="0.55000000000000004">
      <c r="A147" s="12" t="s">
        <v>95</v>
      </c>
      <c r="B147" s="11" t="s">
        <v>124</v>
      </c>
      <c r="D147" s="18">
        <v>428052</v>
      </c>
      <c r="E147" s="18">
        <v>217904</v>
      </c>
      <c r="F147" s="18">
        <v>0</v>
      </c>
      <c r="G147" s="18">
        <v>0</v>
      </c>
      <c r="H147" s="18">
        <v>645956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v>6094996</v>
      </c>
    </row>
    <row r="149" spans="1:8" ht="18" customHeight="1" x14ac:dyDescent="0.55000000000000004">
      <c r="A149" s="12" t="s">
        <v>116</v>
      </c>
      <c r="B149" s="11" t="s">
        <v>127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v>2929510</v>
      </c>
      <c r="E150" s="18">
        <v>0</v>
      </c>
      <c r="F150" s="18">
        <v>0</v>
      </c>
      <c r="G150" s="18">
        <v>2368341</v>
      </c>
      <c r="H150" s="18">
        <v>561169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v>22298807</v>
      </c>
      <c r="E152" s="77">
        <v>661745</v>
      </c>
      <c r="F152" s="77">
        <v>0</v>
      </c>
      <c r="G152" s="77">
        <v>14187799</v>
      </c>
      <c r="H152" s="77">
        <v>14867749</v>
      </c>
    </row>
    <row r="154" spans="1:8" ht="18" customHeight="1" x14ac:dyDescent="0.55000000000000004">
      <c r="A154" s="16" t="s">
        <v>324</v>
      </c>
      <c r="B154" s="11" t="s">
        <v>325</v>
      </c>
      <c r="D154" s="90">
        <v>6.5037548882549173E-2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v>-0.93726491545372193</v>
      </c>
    </row>
  </sheetData>
  <mergeCells count="2">
    <mergeCell ref="C2:D2"/>
    <mergeCell ref="B13:D13"/>
  </mergeCells>
  <hyperlinks>
    <hyperlink ref="C11" r:id="rId1" xr:uid="{8935596D-4CA2-4867-BDBA-A00CB5F3BE73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71CB-E0D3-44A9-BB14-BBE3E177B1B8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26171875" style="9" customWidth="1"/>
    <col min="5" max="6" width="21.26171875" style="9" customWidth="1"/>
    <col min="7" max="7" width="19.68359375" style="9" customWidth="1"/>
    <col min="8" max="8" width="17.578125" style="9" customWidth="1"/>
    <col min="9" max="9" width="11.68359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162</v>
      </c>
      <c r="D5" s="548"/>
      <c r="E5" s="548"/>
      <c r="F5" s="50"/>
    </row>
    <row r="6" spans="1:8" ht="18" customHeight="1" x14ac:dyDescent="0.55000000000000004">
      <c r="B6" s="12" t="s">
        <v>267</v>
      </c>
      <c r="C6" s="78">
        <v>210019</v>
      </c>
      <c r="D6" s="52"/>
      <c r="E6" s="52"/>
      <c r="F6" s="53"/>
    </row>
    <row r="7" spans="1:8" ht="18" customHeight="1" x14ac:dyDescent="0.55000000000000004">
      <c r="B7" s="12" t="s">
        <v>268</v>
      </c>
      <c r="C7" s="51">
        <v>3179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358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359</v>
      </c>
      <c r="D10" s="57"/>
      <c r="E10" s="57"/>
      <c r="F10" s="58"/>
    </row>
    <row r="11" spans="1:8" ht="18" customHeight="1" x14ac:dyDescent="0.55000000000000004">
      <c r="B11" s="12" t="s">
        <v>273</v>
      </c>
      <c r="C11" s="564" t="s">
        <v>360</v>
      </c>
      <c r="D11" s="564"/>
      <c r="E11" s="564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7999272.2590824924</v>
      </c>
      <c r="E18" s="61"/>
      <c r="F18" s="61"/>
      <c r="G18" s="61">
        <v>6466953.1810247945</v>
      </c>
      <c r="H18" s="62">
        <f>(D18+E18)-G18</f>
        <v>1532319.078057698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197900.94</v>
      </c>
      <c r="E21" s="20">
        <v>104293.8</v>
      </c>
      <c r="F21" s="20"/>
      <c r="G21" s="17"/>
      <c r="H21" s="18">
        <f>(D21+E21)-F21-G21</f>
        <v>302194.74</v>
      </c>
    </row>
    <row r="22" spans="1:8" ht="18" customHeight="1" x14ac:dyDescent="0.55000000000000004">
      <c r="A22" s="12" t="s">
        <v>9</v>
      </c>
      <c r="B22" s="9" t="s">
        <v>10</v>
      </c>
      <c r="D22" s="17">
        <v>38553.31</v>
      </c>
      <c r="E22" s="20">
        <v>20317.59</v>
      </c>
      <c r="F22" s="20"/>
      <c r="G22" s="17"/>
      <c r="H22" s="18">
        <f t="shared" ref="H22:H34" si="0">(D22+E22)-F22-G22</f>
        <v>58870.899999999994</v>
      </c>
    </row>
    <row r="23" spans="1:8" ht="18" customHeight="1" x14ac:dyDescent="0.55000000000000004">
      <c r="A23" s="12" t="s">
        <v>11</v>
      </c>
      <c r="B23" s="9" t="s">
        <v>12</v>
      </c>
      <c r="D23" s="17">
        <v>877673.62</v>
      </c>
      <c r="E23" s="20">
        <v>462534</v>
      </c>
      <c r="F23" s="20"/>
      <c r="G23" s="17">
        <v>129908</v>
      </c>
      <c r="H23" s="18">
        <f t="shared" si="0"/>
        <v>1210299.6200000001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3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>
        <v>41428.629999999997</v>
      </c>
      <c r="E25" s="20">
        <v>21832.89</v>
      </c>
      <c r="F25" s="20"/>
      <c r="G25" s="17"/>
      <c r="H25" s="18">
        <f t="shared" si="0"/>
        <v>63261.52</v>
      </c>
    </row>
    <row r="26" spans="1:8" ht="18" customHeight="1" x14ac:dyDescent="0.55000000000000004">
      <c r="A26" s="12" t="s">
        <v>17</v>
      </c>
      <c r="B26" s="9" t="s">
        <v>18</v>
      </c>
      <c r="D26" s="17">
        <v>72567.7</v>
      </c>
      <c r="E26" s="20">
        <v>38243.18</v>
      </c>
      <c r="F26" s="20"/>
      <c r="G26" s="17"/>
      <c r="H26" s="18">
        <f t="shared" si="0"/>
        <v>110810.88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>
        <v>29087.07</v>
      </c>
      <c r="E28" s="20">
        <v>15328.18</v>
      </c>
      <c r="F28" s="20"/>
      <c r="G28" s="17"/>
      <c r="H28" s="18">
        <f t="shared" si="0"/>
        <v>44415.25</v>
      </c>
    </row>
    <row r="29" spans="1:8" ht="18" customHeight="1" x14ac:dyDescent="0.55000000000000004">
      <c r="A29" s="12" t="s">
        <v>23</v>
      </c>
      <c r="B29" s="9" t="s">
        <v>24</v>
      </c>
      <c r="D29" s="17">
        <v>821729.39</v>
      </c>
      <c r="E29" s="20">
        <v>433051.39</v>
      </c>
      <c r="F29" s="20"/>
      <c r="G29" s="17"/>
      <c r="H29" s="18">
        <f t="shared" si="0"/>
        <v>1254780.78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2078940.6600000001</v>
      </c>
      <c r="E36" s="18">
        <f t="shared" si="1"/>
        <v>1095601.0300000003</v>
      </c>
      <c r="F36" s="18">
        <f>SUM(F21:F34)</f>
        <v>0</v>
      </c>
      <c r="G36" s="18">
        <f t="shared" si="1"/>
        <v>129908</v>
      </c>
      <c r="H36" s="18">
        <f t="shared" si="1"/>
        <v>3044633.6900000004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5502100</v>
      </c>
      <c r="E40" s="20">
        <v>2899606.7</v>
      </c>
      <c r="F40" s="20"/>
      <c r="G40" s="17"/>
      <c r="H40" s="18">
        <f>(D40+E40)-F40-G40</f>
        <v>8401706.6999999993</v>
      </c>
    </row>
    <row r="41" spans="1:8" ht="18" customHeight="1" x14ac:dyDescent="0.55000000000000004">
      <c r="A41" s="12" t="s">
        <v>32</v>
      </c>
      <c r="B41" s="9" t="s">
        <v>33</v>
      </c>
      <c r="D41" s="17">
        <v>1955273.44</v>
      </c>
      <c r="E41" s="20">
        <v>1030429.1</v>
      </c>
      <c r="F41" s="20"/>
      <c r="G41" s="17"/>
      <c r="H41" s="18">
        <f t="shared" ref="H41:H47" si="2">(D41+E41)-F41-G41</f>
        <v>2985702.54</v>
      </c>
    </row>
    <row r="42" spans="1:8" ht="18" customHeight="1" x14ac:dyDescent="0.55000000000000004">
      <c r="A42" s="12" t="s">
        <v>34</v>
      </c>
      <c r="B42" s="9" t="s">
        <v>35</v>
      </c>
      <c r="D42" s="17">
        <v>1300750.67</v>
      </c>
      <c r="E42" s="20">
        <v>685495.6</v>
      </c>
      <c r="F42" s="20"/>
      <c r="G42" s="17"/>
      <c r="H42" s="18">
        <f t="shared" si="2"/>
        <v>1986246.27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8758124.1099999994</v>
      </c>
      <c r="E49" s="18">
        <f t="shared" si="3"/>
        <v>4615531.4000000004</v>
      </c>
      <c r="F49" s="18">
        <f>SUM(F40:F47)</f>
        <v>0</v>
      </c>
      <c r="G49" s="18">
        <f t="shared" si="3"/>
        <v>0</v>
      </c>
      <c r="H49" s="18">
        <f t="shared" si="3"/>
        <v>13373655.509999998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7">
        <v>52495099</v>
      </c>
      <c r="E53" s="17">
        <v>8855198</v>
      </c>
      <c r="F53" s="17"/>
      <c r="G53" s="17">
        <v>28239661</v>
      </c>
      <c r="H53" s="18">
        <f>(D53+E53)-F53-G53</f>
        <v>33110636</v>
      </c>
    </row>
    <row r="54" spans="1:8" ht="18" customHeight="1" x14ac:dyDescent="0.55000000000000004">
      <c r="A54" s="12" t="s">
        <v>44</v>
      </c>
      <c r="B54" s="34" t="s">
        <v>463</v>
      </c>
      <c r="D54" s="17">
        <v>26889.09</v>
      </c>
      <c r="E54" s="20">
        <v>14170.55</v>
      </c>
      <c r="F54" s="20"/>
      <c r="G54" s="17"/>
      <c r="H54" s="18">
        <f t="shared" ref="H54:H62" si="4">(D54+E54)-F54-G54</f>
        <v>41059.64</v>
      </c>
    </row>
    <row r="55" spans="1:8" ht="18" customHeight="1" x14ac:dyDescent="0.55000000000000004">
      <c r="A55" s="12" t="s">
        <v>45</v>
      </c>
      <c r="B55" s="34" t="s">
        <v>163</v>
      </c>
      <c r="D55" s="17">
        <v>6918431.54</v>
      </c>
      <c r="E55" s="20"/>
      <c r="F55" s="20"/>
      <c r="G55" s="17">
        <v>1482376</v>
      </c>
      <c r="H55" s="18">
        <f t="shared" si="4"/>
        <v>5436055.54</v>
      </c>
    </row>
    <row r="56" spans="1:8" ht="18" customHeight="1" x14ac:dyDescent="0.55000000000000004">
      <c r="A56" s="12" t="s">
        <v>46</v>
      </c>
      <c r="B56" s="67" t="s">
        <v>151</v>
      </c>
      <c r="D56" s="17">
        <v>150000</v>
      </c>
      <c r="E56" s="20">
        <v>79050</v>
      </c>
      <c r="F56" s="20"/>
      <c r="G56" s="17">
        <v>75395</v>
      </c>
      <c r="H56" s="18">
        <f t="shared" si="4"/>
        <v>153655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59590419.630000003</v>
      </c>
      <c r="E64" s="18">
        <f t="shared" ref="E64:G64" si="5">SUM(E53:E62)</f>
        <v>8948418.5500000007</v>
      </c>
      <c r="F64" s="18">
        <f t="shared" si="5"/>
        <v>0</v>
      </c>
      <c r="G64" s="18">
        <f t="shared" si="5"/>
        <v>29797432</v>
      </c>
      <c r="H64" s="18">
        <f>SUM(H53:H62)</f>
        <v>38741406.18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>
        <v>1186220</v>
      </c>
      <c r="E68" s="20">
        <v>625137.93999999994</v>
      </c>
      <c r="F68" s="20"/>
      <c r="G68" s="70">
        <v>717969</v>
      </c>
      <c r="H68" s="18">
        <f>(D68+E68)-F68-G68</f>
        <v>1093388.94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1186220</v>
      </c>
      <c r="E74" s="36">
        <f t="shared" si="7"/>
        <v>625137.93999999994</v>
      </c>
      <c r="F74" s="36">
        <f t="shared" si="7"/>
        <v>0</v>
      </c>
      <c r="G74" s="18">
        <f t="shared" si="7"/>
        <v>717969</v>
      </c>
      <c r="H74" s="18">
        <f t="shared" si="7"/>
        <v>1093388.94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55000</v>
      </c>
      <c r="E77" s="37"/>
      <c r="F77" s="23"/>
      <c r="G77" s="17"/>
      <c r="H77" s="18">
        <f>(D77-F77-G77)</f>
        <v>55000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74961.009999999995</v>
      </c>
      <c r="E79" s="37"/>
      <c r="F79" s="23"/>
      <c r="G79" s="17"/>
      <c r="H79" s="18">
        <f t="shared" si="8"/>
        <v>74961.009999999995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129961.01</v>
      </c>
      <c r="E82" s="39"/>
      <c r="F82" s="18">
        <f t="shared" si="9"/>
        <v>0</v>
      </c>
      <c r="G82" s="18">
        <f t="shared" si="9"/>
        <v>0</v>
      </c>
      <c r="H82" s="18">
        <f t="shared" si="9"/>
        <v>129961.01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v>5041.25</v>
      </c>
      <c r="E87" s="20">
        <v>2656.74</v>
      </c>
      <c r="F87" s="20"/>
      <c r="G87" s="17"/>
      <c r="H87" s="18">
        <f t="shared" ref="H87:H96" si="10">(D87+E87)-F87-G87</f>
        <v>7697.99</v>
      </c>
    </row>
    <row r="88" spans="1:8" ht="18" customHeight="1" x14ac:dyDescent="0.55000000000000004">
      <c r="A88" s="12" t="s">
        <v>74</v>
      </c>
      <c r="B88" s="9" t="s">
        <v>75</v>
      </c>
      <c r="D88" s="17">
        <v>38028</v>
      </c>
      <c r="E88" s="20">
        <v>20040.759999999998</v>
      </c>
      <c r="F88" s="20"/>
      <c r="G88" s="17"/>
      <c r="H88" s="18">
        <f t="shared" si="10"/>
        <v>58068.759999999995</v>
      </c>
    </row>
    <row r="89" spans="1:8" ht="18" customHeight="1" x14ac:dyDescent="0.55000000000000004">
      <c r="A89" s="12" t="s">
        <v>76</v>
      </c>
      <c r="B89" s="9" t="s">
        <v>77</v>
      </c>
      <c r="D89" s="17">
        <v>258833.42</v>
      </c>
      <c r="E89" s="20">
        <v>136405.21</v>
      </c>
      <c r="F89" s="20"/>
      <c r="G89" s="17"/>
      <c r="H89" s="18">
        <f t="shared" si="10"/>
        <v>395238.63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93014.48</v>
      </c>
      <c r="E91" s="20">
        <v>49018.63</v>
      </c>
      <c r="F91" s="20"/>
      <c r="G91" s="17"/>
      <c r="H91" s="18">
        <f t="shared" si="10"/>
        <v>142033.10999999999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>
        <v>29960.82</v>
      </c>
      <c r="E93" s="20">
        <v>15789.35</v>
      </c>
      <c r="F93" s="20"/>
      <c r="G93" s="17"/>
      <c r="H93" s="18">
        <f t="shared" si="10"/>
        <v>45750.17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424877.97000000003</v>
      </c>
      <c r="E98" s="18">
        <f t="shared" si="11"/>
        <v>223910.69</v>
      </c>
      <c r="F98" s="18">
        <f t="shared" si="11"/>
        <v>0</v>
      </c>
      <c r="G98" s="18">
        <f t="shared" si="11"/>
        <v>0</v>
      </c>
      <c r="H98" s="18">
        <f t="shared" si="11"/>
        <v>648788.66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14378.36</v>
      </c>
      <c r="E102" s="20">
        <v>7577.4</v>
      </c>
      <c r="F102" s="20"/>
      <c r="G102" s="17"/>
      <c r="H102" s="18">
        <f>(D102+E102)-F102-G102</f>
        <v>21955.760000000002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14378.36</v>
      </c>
      <c r="E108" s="18">
        <f t="shared" si="13"/>
        <v>7577.4</v>
      </c>
      <c r="F108" s="18">
        <f t="shared" si="13"/>
        <v>0</v>
      </c>
      <c r="G108" s="18">
        <f t="shared" si="13"/>
        <v>0</v>
      </c>
      <c r="H108" s="18">
        <f t="shared" si="13"/>
        <v>21955.760000000002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10358300</v>
      </c>
      <c r="G111" s="17"/>
      <c r="H111" s="18">
        <f>F111-G111</f>
        <v>10358300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0.52700000000000002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475899500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19544500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495444000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480411000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+E119-E121</f>
        <v>15033000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34897000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+E123+E125</f>
        <v>49930000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2078940.6600000001</v>
      </c>
      <c r="E141" s="45">
        <f t="shared" si="16"/>
        <v>1095601.0300000003</v>
      </c>
      <c r="F141" s="45">
        <f>F36</f>
        <v>0</v>
      </c>
      <c r="G141" s="45">
        <f t="shared" si="16"/>
        <v>129908</v>
      </c>
      <c r="H141" s="45">
        <f t="shared" si="16"/>
        <v>3044633.6900000004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8758124.1099999994</v>
      </c>
      <c r="E142" s="45">
        <f t="shared" si="17"/>
        <v>4615531.4000000004</v>
      </c>
      <c r="F142" s="45">
        <f>F49</f>
        <v>0</v>
      </c>
      <c r="G142" s="45">
        <f t="shared" si="17"/>
        <v>0</v>
      </c>
      <c r="H142" s="45">
        <f t="shared" si="17"/>
        <v>13373655.509999998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59590419.630000003</v>
      </c>
      <c r="E143" s="45">
        <f t="shared" si="18"/>
        <v>8948418.5500000007</v>
      </c>
      <c r="F143" s="45">
        <f>F64</f>
        <v>0</v>
      </c>
      <c r="G143" s="45">
        <f t="shared" si="18"/>
        <v>29797432</v>
      </c>
      <c r="H143" s="45">
        <f t="shared" si="18"/>
        <v>38741406.18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1186220</v>
      </c>
      <c r="E144" s="45">
        <f t="shared" si="19"/>
        <v>625137.93999999994</v>
      </c>
      <c r="F144" s="45">
        <f>F74</f>
        <v>0</v>
      </c>
      <c r="G144" s="45">
        <f t="shared" si="19"/>
        <v>717969</v>
      </c>
      <c r="H144" s="45">
        <f t="shared" si="19"/>
        <v>1093388.94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129961.01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129961.01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424877.97000000003</v>
      </c>
      <c r="E146" s="45">
        <f t="shared" si="21"/>
        <v>223910.69</v>
      </c>
      <c r="F146" s="45">
        <f>F98</f>
        <v>0</v>
      </c>
      <c r="G146" s="45">
        <f t="shared" si="21"/>
        <v>0</v>
      </c>
      <c r="H146" s="45">
        <f t="shared" si="21"/>
        <v>648788.66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14378.36</v>
      </c>
      <c r="E147" s="18">
        <f t="shared" si="22"/>
        <v>7577.4</v>
      </c>
      <c r="F147" s="18">
        <f>F108</f>
        <v>0</v>
      </c>
      <c r="G147" s="18">
        <f t="shared" si="22"/>
        <v>0</v>
      </c>
      <c r="H147" s="18">
        <f t="shared" si="22"/>
        <v>21955.760000000002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10358300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7999272.2590824924</v>
      </c>
      <c r="E150" s="18">
        <f>E18</f>
        <v>0</v>
      </c>
      <c r="F150" s="18">
        <f>F18</f>
        <v>0</v>
      </c>
      <c r="G150" s="18">
        <f>G18</f>
        <v>6466953.1810247945</v>
      </c>
      <c r="H150" s="18">
        <f>H18</f>
        <v>1532319.078057698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80182193.999082506</v>
      </c>
      <c r="E152" s="77">
        <f t="shared" si="24"/>
        <v>15516177.01</v>
      </c>
      <c r="F152" s="77">
        <f t="shared" si="24"/>
        <v>0</v>
      </c>
      <c r="G152" s="77">
        <f t="shared" si="24"/>
        <v>37112262.181024797</v>
      </c>
      <c r="H152" s="77">
        <f t="shared" si="24"/>
        <v>68944408.828057677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0.14351130350482749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1.3808213264181388</v>
      </c>
    </row>
  </sheetData>
  <mergeCells count="4">
    <mergeCell ref="C2:D2"/>
    <mergeCell ref="C5:E5"/>
    <mergeCell ref="C11:E11"/>
    <mergeCell ref="B13:D13"/>
  </mergeCells>
  <hyperlinks>
    <hyperlink ref="C11" r:id="rId1" xr:uid="{5367AF18-16EC-41BE-947C-06A8015F0B0F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A606-405A-45CB-95E1-187DCA25ADC1}">
  <dimension ref="A1:M155"/>
  <sheetViews>
    <sheetView workbookViewId="0"/>
  </sheetViews>
  <sheetFormatPr defaultColWidth="9" defaultRowHeight="18" customHeight="1" x14ac:dyDescent="0.45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212" customWidth="1"/>
    <col min="5" max="6" width="21.15625" style="212" customWidth="1"/>
    <col min="7" max="7" width="19.83984375" style="212" customWidth="1"/>
    <col min="8" max="8" width="17.578125" style="212" customWidth="1"/>
    <col min="9" max="9" width="15.15625" style="211" customWidth="1"/>
    <col min="10" max="10" width="12" style="9" customWidth="1"/>
    <col min="11" max="16384" width="9" style="9"/>
  </cols>
  <sheetData>
    <row r="1" spans="1:8" ht="18" customHeight="1" x14ac:dyDescent="0.45">
      <c r="C1" s="49"/>
      <c r="D1" s="210"/>
      <c r="E1" s="210"/>
      <c r="F1" s="210"/>
      <c r="G1" s="210"/>
      <c r="H1" s="210"/>
    </row>
    <row r="2" spans="1:8" ht="18" customHeight="1" x14ac:dyDescent="0.45">
      <c r="C2" s="544"/>
      <c r="D2" s="544"/>
    </row>
    <row r="3" spans="1:8" ht="18" customHeight="1" x14ac:dyDescent="0.45">
      <c r="B3" s="11" t="s">
        <v>265</v>
      </c>
    </row>
    <row r="5" spans="1:8" ht="18" customHeight="1" x14ac:dyDescent="0.45">
      <c r="B5" s="12" t="s">
        <v>266</v>
      </c>
      <c r="C5" s="213" t="s">
        <v>164</v>
      </c>
      <c r="D5" s="214"/>
      <c r="E5" s="214"/>
      <c r="F5" s="215"/>
    </row>
    <row r="6" spans="1:8" ht="18" customHeight="1" x14ac:dyDescent="0.45">
      <c r="B6" s="12" t="s">
        <v>267</v>
      </c>
      <c r="C6" s="52" t="s">
        <v>165</v>
      </c>
      <c r="D6" s="214"/>
      <c r="E6" s="214"/>
      <c r="F6" s="215"/>
    </row>
    <row r="7" spans="1:8" ht="18" customHeight="1" x14ac:dyDescent="0.45">
      <c r="B7" s="12" t="s">
        <v>268</v>
      </c>
      <c r="C7" s="79">
        <v>1976</v>
      </c>
      <c r="D7" s="214"/>
      <c r="E7" s="214"/>
      <c r="F7" s="215"/>
    </row>
    <row r="8" spans="1:8" ht="18" customHeight="1" x14ac:dyDescent="0.45">
      <c r="C8" s="216"/>
      <c r="D8" s="217"/>
      <c r="E8" s="217"/>
      <c r="F8" s="218"/>
    </row>
    <row r="9" spans="1:8" ht="18" customHeight="1" x14ac:dyDescent="0.45">
      <c r="B9" s="12" t="s">
        <v>269</v>
      </c>
      <c r="C9" s="219" t="s">
        <v>361</v>
      </c>
      <c r="D9" s="214"/>
      <c r="E9" s="214"/>
      <c r="F9" s="215"/>
    </row>
    <row r="10" spans="1:8" ht="18" customHeight="1" x14ac:dyDescent="0.45">
      <c r="B10" s="12" t="s">
        <v>271</v>
      </c>
      <c r="C10" s="57" t="s">
        <v>362</v>
      </c>
      <c r="D10" s="214"/>
      <c r="E10" s="214"/>
      <c r="F10" s="215"/>
    </row>
    <row r="11" spans="1:8" ht="18" customHeight="1" x14ac:dyDescent="0.45">
      <c r="B11" s="12" t="s">
        <v>273</v>
      </c>
      <c r="C11" s="220" t="s">
        <v>464</v>
      </c>
      <c r="D11" s="214"/>
      <c r="E11" s="214"/>
      <c r="F11" s="215"/>
    </row>
    <row r="12" spans="1:8" ht="18" customHeight="1" x14ac:dyDescent="0.45">
      <c r="B12" s="12"/>
      <c r="C12" s="12"/>
    </row>
    <row r="13" spans="1:8" ht="24.75" customHeight="1" x14ac:dyDescent="0.45">
      <c r="B13" s="541"/>
      <c r="C13" s="542"/>
      <c r="D13" s="543"/>
      <c r="E13" s="210"/>
      <c r="F13" s="210"/>
    </row>
    <row r="14" spans="1:8" ht="18" customHeight="1" x14ac:dyDescent="0.45">
      <c r="B14" s="13"/>
    </row>
    <row r="15" spans="1:8" ht="18" customHeight="1" x14ac:dyDescent="0.45">
      <c r="B15" s="13"/>
    </row>
    <row r="16" spans="1:8" ht="45" customHeight="1" x14ac:dyDescent="0.45">
      <c r="A16" s="60" t="s">
        <v>275</v>
      </c>
      <c r="B16" s="49"/>
      <c r="C16" s="49"/>
      <c r="D16" s="221" t="s">
        <v>0</v>
      </c>
      <c r="E16" s="221" t="s">
        <v>1</v>
      </c>
      <c r="F16" s="221" t="s">
        <v>2</v>
      </c>
      <c r="G16" s="221" t="s">
        <v>3</v>
      </c>
      <c r="H16" s="221" t="s">
        <v>4</v>
      </c>
    </row>
    <row r="17" spans="1:11" ht="18" customHeight="1" x14ac:dyDescent="0.45">
      <c r="A17" s="16" t="s">
        <v>276</v>
      </c>
      <c r="B17" s="11" t="s">
        <v>277</v>
      </c>
    </row>
    <row r="18" spans="1:11" ht="18" customHeight="1" x14ac:dyDescent="0.45">
      <c r="A18" s="12" t="s">
        <v>5</v>
      </c>
      <c r="B18" s="9" t="s">
        <v>6</v>
      </c>
      <c r="D18" s="222">
        <v>6072947.6603591777</v>
      </c>
      <c r="E18" s="222"/>
      <c r="F18" s="222"/>
      <c r="G18" s="222">
        <v>4909630.1411375506</v>
      </c>
      <c r="H18" s="222">
        <v>1163317.5192216299</v>
      </c>
    </row>
    <row r="19" spans="1:11" ht="45" customHeight="1" x14ac:dyDescent="0.5">
      <c r="A19" s="60" t="s">
        <v>278</v>
      </c>
      <c r="B19" s="49"/>
      <c r="C19" s="49"/>
      <c r="D19" s="221" t="s">
        <v>0</v>
      </c>
      <c r="E19" s="221" t="s">
        <v>1</v>
      </c>
      <c r="F19" s="221" t="s">
        <v>2</v>
      </c>
      <c r="G19" s="221" t="s">
        <v>3</v>
      </c>
      <c r="H19" s="221" t="s">
        <v>4</v>
      </c>
      <c r="I19" s="223"/>
    </row>
    <row r="20" spans="1:11" ht="18" customHeight="1" x14ac:dyDescent="0.45">
      <c r="A20" s="16" t="s">
        <v>279</v>
      </c>
      <c r="B20" s="11" t="s">
        <v>280</v>
      </c>
    </row>
    <row r="21" spans="1:11" ht="18" customHeight="1" x14ac:dyDescent="0.45">
      <c r="A21" s="12" t="s">
        <v>7</v>
      </c>
      <c r="B21" s="9" t="s">
        <v>8</v>
      </c>
      <c r="D21" s="100">
        <v>190114</v>
      </c>
      <c r="E21" s="101">
        <v>122051</v>
      </c>
      <c r="F21" s="101">
        <v>0</v>
      </c>
      <c r="G21" s="100">
        <v>26327</v>
      </c>
      <c r="H21" s="224">
        <v>285838</v>
      </c>
      <c r="I21" s="225"/>
      <c r="J21" s="118"/>
      <c r="K21" s="226"/>
    </row>
    <row r="22" spans="1:11" ht="18" customHeight="1" x14ac:dyDescent="0.45">
      <c r="A22" s="12" t="s">
        <v>9</v>
      </c>
      <c r="B22" s="9" t="s">
        <v>10</v>
      </c>
      <c r="D22" s="100">
        <v>5871</v>
      </c>
      <c r="E22" s="101">
        <v>3770</v>
      </c>
      <c r="F22" s="101">
        <v>0</v>
      </c>
      <c r="G22" s="100">
        <v>0</v>
      </c>
      <c r="H22" s="224">
        <v>9641</v>
      </c>
      <c r="I22" s="225"/>
      <c r="J22" s="118"/>
      <c r="K22" s="226"/>
    </row>
    <row r="23" spans="1:11" ht="18" customHeight="1" x14ac:dyDescent="0.4">
      <c r="A23" s="12" t="s">
        <v>11</v>
      </c>
      <c r="B23" s="9" t="s">
        <v>12</v>
      </c>
      <c r="D23" s="100">
        <v>121700</v>
      </c>
      <c r="E23" s="101">
        <v>78131</v>
      </c>
      <c r="F23" s="101"/>
      <c r="G23" s="100">
        <v>20785</v>
      </c>
      <c r="H23" s="224">
        <f>(D23+E23)-F23-G23</f>
        <v>179046</v>
      </c>
      <c r="I23" s="227"/>
      <c r="J23" s="118"/>
    </row>
    <row r="24" spans="1:11" ht="18" customHeight="1" x14ac:dyDescent="0.45">
      <c r="A24" s="12" t="s">
        <v>13</v>
      </c>
      <c r="B24" s="9" t="s">
        <v>14</v>
      </c>
      <c r="D24" s="100">
        <v>347</v>
      </c>
      <c r="E24" s="101">
        <v>223</v>
      </c>
      <c r="F24" s="101">
        <v>0</v>
      </c>
      <c r="G24" s="100">
        <v>0</v>
      </c>
      <c r="H24" s="224">
        <f t="shared" ref="H24:H29" si="0">(D24+E24)-F24-G24</f>
        <v>570</v>
      </c>
      <c r="I24" s="225"/>
      <c r="J24" s="118"/>
      <c r="K24" s="226"/>
    </row>
    <row r="25" spans="1:11" ht="18" customHeight="1" x14ac:dyDescent="0.45">
      <c r="A25" s="12" t="s">
        <v>15</v>
      </c>
      <c r="B25" s="9" t="s">
        <v>16</v>
      </c>
      <c r="D25" s="100">
        <v>1756</v>
      </c>
      <c r="E25" s="101">
        <v>1128</v>
      </c>
      <c r="F25" s="101">
        <v>0</v>
      </c>
      <c r="G25" s="100">
        <v>0</v>
      </c>
      <c r="H25" s="224">
        <f t="shared" si="0"/>
        <v>2884</v>
      </c>
      <c r="I25" s="225"/>
      <c r="J25" s="118"/>
      <c r="K25" s="226"/>
    </row>
    <row r="26" spans="1:11" ht="18" customHeight="1" x14ac:dyDescent="0.45">
      <c r="A26" s="12" t="s">
        <v>17</v>
      </c>
      <c r="B26" s="9" t="s">
        <v>18</v>
      </c>
      <c r="D26" s="100">
        <v>0</v>
      </c>
      <c r="E26" s="101">
        <v>0</v>
      </c>
      <c r="F26" s="101">
        <v>0</v>
      </c>
      <c r="G26" s="100">
        <v>0</v>
      </c>
      <c r="H26" s="224">
        <f t="shared" si="0"/>
        <v>0</v>
      </c>
      <c r="I26" s="225"/>
      <c r="J26" s="118"/>
    </row>
    <row r="27" spans="1:11" ht="18" customHeight="1" x14ac:dyDescent="0.45">
      <c r="A27" s="12" t="s">
        <v>19</v>
      </c>
      <c r="B27" s="9" t="s">
        <v>20</v>
      </c>
      <c r="D27" s="100">
        <v>212355</v>
      </c>
      <c r="E27" s="101">
        <v>136328</v>
      </c>
      <c r="F27" s="101"/>
      <c r="G27" s="100">
        <v>4620</v>
      </c>
      <c r="H27" s="224">
        <f t="shared" si="0"/>
        <v>344063</v>
      </c>
      <c r="I27" s="225"/>
      <c r="J27" s="118"/>
      <c r="K27" s="226"/>
    </row>
    <row r="28" spans="1:11" ht="18" customHeight="1" x14ac:dyDescent="0.4">
      <c r="A28" s="12" t="s">
        <v>21</v>
      </c>
      <c r="B28" s="9" t="s">
        <v>22</v>
      </c>
      <c r="D28" s="100">
        <v>0</v>
      </c>
      <c r="E28" s="101">
        <v>0</v>
      </c>
      <c r="F28" s="101">
        <v>0</v>
      </c>
      <c r="G28" s="100">
        <v>0</v>
      </c>
      <c r="H28" s="224">
        <f t="shared" si="0"/>
        <v>0</v>
      </c>
      <c r="I28" s="227"/>
      <c r="J28" s="118"/>
    </row>
    <row r="29" spans="1:11" ht="18" customHeight="1" x14ac:dyDescent="0.45">
      <c r="A29" s="12" t="s">
        <v>23</v>
      </c>
      <c r="B29" s="9" t="s">
        <v>24</v>
      </c>
      <c r="D29" s="100">
        <v>3285938</v>
      </c>
      <c r="E29" s="101">
        <v>1617407</v>
      </c>
      <c r="F29" s="101">
        <v>1169240</v>
      </c>
      <c r="G29" s="100">
        <v>0</v>
      </c>
      <c r="H29" s="224">
        <f t="shared" si="0"/>
        <v>3734105</v>
      </c>
      <c r="I29" s="225"/>
      <c r="J29" s="118"/>
      <c r="K29" s="226"/>
    </row>
    <row r="30" spans="1:11" ht="18" customHeight="1" x14ac:dyDescent="0.45">
      <c r="A30" s="12" t="s">
        <v>25</v>
      </c>
      <c r="B30" s="21"/>
      <c r="D30" s="100"/>
      <c r="E30" s="101"/>
      <c r="F30" s="101"/>
      <c r="G30" s="100"/>
      <c r="H30" s="224"/>
      <c r="I30" s="228"/>
      <c r="J30" s="118"/>
    </row>
    <row r="31" spans="1:11" ht="18" customHeight="1" x14ac:dyDescent="0.45">
      <c r="A31" s="12" t="s">
        <v>26</v>
      </c>
      <c r="B31" s="21"/>
      <c r="D31" s="100"/>
      <c r="E31" s="101"/>
      <c r="F31" s="101"/>
      <c r="G31" s="100"/>
      <c r="H31" s="224"/>
      <c r="I31" s="228"/>
    </row>
    <row r="32" spans="1:11" ht="18" customHeight="1" x14ac:dyDescent="0.45">
      <c r="A32" s="12" t="s">
        <v>27</v>
      </c>
      <c r="B32" s="21"/>
      <c r="D32" s="100"/>
      <c r="E32" s="101"/>
      <c r="F32" s="101"/>
      <c r="G32" s="100"/>
      <c r="H32" s="224"/>
      <c r="I32" s="228"/>
    </row>
    <row r="33" spans="1:13" ht="18" customHeight="1" x14ac:dyDescent="0.45">
      <c r="A33" s="12" t="s">
        <v>328</v>
      </c>
      <c r="B33" s="21"/>
      <c r="D33" s="100"/>
      <c r="E33" s="101"/>
      <c r="F33" s="101"/>
      <c r="G33" s="100"/>
      <c r="H33" s="224"/>
      <c r="I33" s="228"/>
    </row>
    <row r="34" spans="1:13" ht="18" customHeight="1" x14ac:dyDescent="0.45">
      <c r="A34" s="12" t="s">
        <v>28</v>
      </c>
      <c r="B34" s="21"/>
      <c r="D34" s="100"/>
      <c r="E34" s="101"/>
      <c r="F34" s="101"/>
      <c r="G34" s="100"/>
      <c r="H34" s="224"/>
      <c r="I34" s="228"/>
    </row>
    <row r="35" spans="1:13" ht="18" customHeight="1" x14ac:dyDescent="0.45">
      <c r="H35" s="229"/>
      <c r="I35" s="228"/>
    </row>
    <row r="36" spans="1:13" ht="18" customHeight="1" x14ac:dyDescent="0.45">
      <c r="A36" s="16" t="s">
        <v>29</v>
      </c>
      <c r="B36" s="11" t="s">
        <v>281</v>
      </c>
      <c r="C36" s="11" t="s">
        <v>282</v>
      </c>
      <c r="D36" s="224">
        <f t="shared" ref="D36:H36" si="1">SUM(D21:D34)</f>
        <v>3818081</v>
      </c>
      <c r="E36" s="224">
        <f t="shared" si="1"/>
        <v>1959038</v>
      </c>
      <c r="F36" s="224">
        <f>SUM(F21:F34)</f>
        <v>1169240</v>
      </c>
      <c r="G36" s="224">
        <f t="shared" si="1"/>
        <v>51732</v>
      </c>
      <c r="H36" s="224">
        <f t="shared" si="1"/>
        <v>4556147</v>
      </c>
      <c r="I36" s="230"/>
      <c r="J36" s="118"/>
      <c r="K36" s="226"/>
    </row>
    <row r="37" spans="1:13" ht="18" customHeight="1" thickBot="1" x14ac:dyDescent="0.5">
      <c r="B37" s="11"/>
      <c r="D37" s="231"/>
      <c r="E37" s="231"/>
      <c r="F37" s="231"/>
      <c r="G37" s="231"/>
      <c r="H37" s="232"/>
      <c r="I37" s="228"/>
    </row>
    <row r="38" spans="1:13" ht="42.75" customHeight="1" x14ac:dyDescent="0.45">
      <c r="D38" s="221" t="s">
        <v>0</v>
      </c>
      <c r="E38" s="221" t="s">
        <v>1</v>
      </c>
      <c r="F38" s="221" t="s">
        <v>2</v>
      </c>
      <c r="G38" s="221" t="s">
        <v>3</v>
      </c>
      <c r="H38" s="221" t="s">
        <v>4</v>
      </c>
      <c r="I38" s="228"/>
    </row>
    <row r="39" spans="1:13" ht="18.75" customHeight="1" x14ac:dyDescent="0.45">
      <c r="A39" s="16" t="s">
        <v>283</v>
      </c>
      <c r="B39" s="11" t="s">
        <v>284</v>
      </c>
      <c r="I39" s="228"/>
    </row>
    <row r="40" spans="1:13" ht="18" customHeight="1" x14ac:dyDescent="0.4">
      <c r="A40" s="12" t="s">
        <v>30</v>
      </c>
      <c r="B40" s="9" t="s">
        <v>31</v>
      </c>
      <c r="D40" s="100">
        <v>1023955</v>
      </c>
      <c r="E40" s="101">
        <v>657379</v>
      </c>
      <c r="F40" s="101">
        <v>0</v>
      </c>
      <c r="G40" s="100">
        <v>0</v>
      </c>
      <c r="H40" s="224">
        <f>(D40+E40)-F40-G40</f>
        <v>1681334</v>
      </c>
      <c r="I40" s="233"/>
      <c r="J40" s="234"/>
      <c r="K40" s="226"/>
      <c r="M40" s="30"/>
    </row>
    <row r="41" spans="1:13" ht="18" customHeight="1" x14ac:dyDescent="0.4">
      <c r="A41" s="12" t="s">
        <v>32</v>
      </c>
      <c r="B41" s="9" t="s">
        <v>33</v>
      </c>
      <c r="D41" s="100">
        <v>1914752</v>
      </c>
      <c r="E41" s="101">
        <v>1229272</v>
      </c>
      <c r="F41" s="101">
        <v>370255</v>
      </c>
      <c r="G41" s="100">
        <v>0</v>
      </c>
      <c r="H41" s="224">
        <f t="shared" ref="H41:H44" si="2">(D41+E41)-F41-G41</f>
        <v>2773769</v>
      </c>
      <c r="I41" s="233"/>
      <c r="J41" s="234"/>
      <c r="K41" s="226"/>
      <c r="M41" s="30"/>
    </row>
    <row r="42" spans="1:13" ht="18" customHeight="1" x14ac:dyDescent="0.4">
      <c r="A42" s="12" t="s">
        <v>34</v>
      </c>
      <c r="B42" s="9" t="s">
        <v>35</v>
      </c>
      <c r="D42" s="100">
        <v>699154</v>
      </c>
      <c r="E42" s="100">
        <v>448858</v>
      </c>
      <c r="F42" s="235"/>
      <c r="G42" s="101">
        <v>6928</v>
      </c>
      <c r="H42" s="224">
        <f t="shared" si="2"/>
        <v>1141084</v>
      </c>
      <c r="I42" s="233"/>
      <c r="J42" s="234"/>
      <c r="K42" s="226"/>
      <c r="M42" s="30"/>
    </row>
    <row r="43" spans="1:13" ht="18" customHeight="1" x14ac:dyDescent="0.4">
      <c r="A43" s="12" t="s">
        <v>36</v>
      </c>
      <c r="B43" s="9" t="s">
        <v>37</v>
      </c>
      <c r="D43" s="100">
        <v>4714</v>
      </c>
      <c r="E43" s="101">
        <v>3026</v>
      </c>
      <c r="F43" s="101">
        <v>0</v>
      </c>
      <c r="G43" s="100">
        <v>0</v>
      </c>
      <c r="H43" s="224">
        <f>(D43+E43)-F43-G43</f>
        <v>7740</v>
      </c>
      <c r="I43" s="236"/>
      <c r="J43" s="234"/>
      <c r="K43" s="226"/>
    </row>
    <row r="44" spans="1:13" ht="18" customHeight="1" x14ac:dyDescent="0.4">
      <c r="A44" s="12" t="s">
        <v>38</v>
      </c>
      <c r="B44" s="9" t="s">
        <v>166</v>
      </c>
      <c r="D44" s="237">
        <v>342173</v>
      </c>
      <c r="E44" s="238">
        <v>190014</v>
      </c>
      <c r="F44" s="238">
        <v>0</v>
      </c>
      <c r="G44" s="237">
        <v>0</v>
      </c>
      <c r="H44" s="224">
        <f t="shared" si="2"/>
        <v>532187</v>
      </c>
      <c r="I44" s="236"/>
      <c r="J44" s="234"/>
      <c r="K44" s="226"/>
    </row>
    <row r="45" spans="1:13" ht="18" customHeight="1" x14ac:dyDescent="0.45">
      <c r="A45" s="12" t="s">
        <v>39</v>
      </c>
      <c r="B45" s="21"/>
      <c r="D45" s="100"/>
      <c r="E45" s="101"/>
      <c r="F45" s="101"/>
      <c r="G45" s="100"/>
      <c r="H45" s="224"/>
      <c r="I45" s="239"/>
    </row>
    <row r="46" spans="1:13" ht="18" customHeight="1" x14ac:dyDescent="0.45">
      <c r="A46" s="12" t="s">
        <v>40</v>
      </c>
      <c r="B46" s="21"/>
      <c r="D46" s="100"/>
      <c r="E46" s="101"/>
      <c r="F46" s="101"/>
      <c r="G46" s="100"/>
      <c r="H46" s="224"/>
      <c r="I46" s="228"/>
    </row>
    <row r="47" spans="1:13" ht="18" customHeight="1" x14ac:dyDescent="0.45">
      <c r="A47" s="12" t="s">
        <v>285</v>
      </c>
      <c r="B47" s="21"/>
      <c r="D47" s="100"/>
      <c r="E47" s="101"/>
      <c r="F47" s="101"/>
      <c r="G47" s="100"/>
      <c r="H47" s="224"/>
      <c r="I47" s="228"/>
    </row>
    <row r="48" spans="1:13" ht="18" customHeight="1" x14ac:dyDescent="0.45">
      <c r="I48" s="228"/>
    </row>
    <row r="49" spans="1:11" ht="18" customHeight="1" x14ac:dyDescent="0.45">
      <c r="A49" s="16" t="s">
        <v>41</v>
      </c>
      <c r="B49" s="11" t="s">
        <v>286</v>
      </c>
      <c r="C49" s="11" t="s">
        <v>282</v>
      </c>
      <c r="D49" s="224">
        <f t="shared" ref="D49:H49" si="3">SUM(D40:D47)</f>
        <v>3984748</v>
      </c>
      <c r="E49" s="224">
        <f t="shared" si="3"/>
        <v>2528549</v>
      </c>
      <c r="F49" s="224">
        <f>SUM(F40:F47)</f>
        <v>370255</v>
      </c>
      <c r="G49" s="224">
        <f t="shared" si="3"/>
        <v>6928</v>
      </c>
      <c r="H49" s="224">
        <f t="shared" si="3"/>
        <v>6136114</v>
      </c>
      <c r="I49" s="239"/>
      <c r="J49" s="234"/>
      <c r="K49" s="226"/>
    </row>
    <row r="50" spans="1:11" ht="18" customHeight="1" thickBot="1" x14ac:dyDescent="0.5">
      <c r="D50" s="231"/>
      <c r="E50" s="231"/>
      <c r="F50" s="231"/>
      <c r="G50" s="231"/>
      <c r="H50" s="231"/>
      <c r="I50" s="228"/>
    </row>
    <row r="51" spans="1:11" ht="42.75" customHeight="1" x14ac:dyDescent="0.45">
      <c r="D51" s="221" t="s">
        <v>0</v>
      </c>
      <c r="E51" s="221" t="s">
        <v>1</v>
      </c>
      <c r="F51" s="221" t="s">
        <v>2</v>
      </c>
      <c r="G51" s="221" t="s">
        <v>3</v>
      </c>
      <c r="H51" s="221" t="s">
        <v>4</v>
      </c>
      <c r="I51" s="228"/>
    </row>
    <row r="52" spans="1:11" ht="18" customHeight="1" x14ac:dyDescent="0.45">
      <c r="A52" s="16" t="s">
        <v>287</v>
      </c>
      <c r="B52" s="25" t="s">
        <v>288</v>
      </c>
      <c r="I52" s="228"/>
    </row>
    <row r="53" spans="1:11" ht="18" customHeight="1" x14ac:dyDescent="0.45">
      <c r="A53" s="12" t="s">
        <v>42</v>
      </c>
      <c r="B53" s="9" t="s">
        <v>43</v>
      </c>
      <c r="D53" s="99">
        <f>'[36]Physician Subsidies'!D16</f>
        <v>16154335.870000001</v>
      </c>
      <c r="E53" s="99">
        <f>'[36]Physician Subsidies'!E16</f>
        <v>0</v>
      </c>
      <c r="F53" s="99">
        <f>'[36]Physician Subsidies'!F16</f>
        <v>0</v>
      </c>
      <c r="G53" s="99">
        <f>'[36]Physician Subsidies'!G16</f>
        <v>1131502</v>
      </c>
      <c r="H53" s="224">
        <f>(D53+E53)-F53-G53</f>
        <v>15022833.870000001</v>
      </c>
      <c r="I53" s="225"/>
      <c r="J53" s="118"/>
      <c r="K53" s="226"/>
    </row>
    <row r="54" spans="1:11" ht="18" customHeight="1" x14ac:dyDescent="0.45">
      <c r="A54" s="12" t="s">
        <v>44</v>
      </c>
      <c r="B54" s="31" t="s">
        <v>167</v>
      </c>
      <c r="D54" s="100">
        <v>298777</v>
      </c>
      <c r="E54" s="101">
        <v>0</v>
      </c>
      <c r="F54" s="101">
        <v>0</v>
      </c>
      <c r="G54" s="100">
        <v>0</v>
      </c>
      <c r="H54" s="224">
        <f t="shared" ref="H54:H62" si="4">(D54+E54)-F54-G54</f>
        <v>298777</v>
      </c>
      <c r="I54" s="225"/>
      <c r="J54" s="118"/>
      <c r="K54" s="226"/>
    </row>
    <row r="55" spans="1:11" ht="18" customHeight="1" x14ac:dyDescent="0.45">
      <c r="A55" s="12" t="s">
        <v>45</v>
      </c>
      <c r="B55" s="34" t="s">
        <v>465</v>
      </c>
      <c r="D55" s="100">
        <v>2940</v>
      </c>
      <c r="E55" s="101">
        <v>0</v>
      </c>
      <c r="F55" s="101"/>
      <c r="G55" s="100">
        <v>2772</v>
      </c>
      <c r="H55" s="224">
        <f t="shared" si="4"/>
        <v>168</v>
      </c>
      <c r="I55" s="225"/>
      <c r="J55" s="118"/>
      <c r="K55" s="226"/>
    </row>
    <row r="56" spans="1:11" ht="18" customHeight="1" x14ac:dyDescent="0.45">
      <c r="A56" s="12" t="s">
        <v>46</v>
      </c>
      <c r="B56" s="31" t="s">
        <v>466</v>
      </c>
      <c r="D56" s="100">
        <v>121630</v>
      </c>
      <c r="E56" s="101">
        <v>0</v>
      </c>
      <c r="F56" s="101">
        <v>0</v>
      </c>
      <c r="G56" s="100">
        <v>20785</v>
      </c>
      <c r="H56" s="224">
        <f t="shared" si="4"/>
        <v>100845</v>
      </c>
      <c r="I56" s="225"/>
      <c r="J56" s="118"/>
      <c r="K56" s="226"/>
    </row>
    <row r="57" spans="1:11" ht="18" customHeight="1" x14ac:dyDescent="0.45">
      <c r="A57" s="12" t="s">
        <v>47</v>
      </c>
      <c r="B57" s="31"/>
      <c r="D57" s="100"/>
      <c r="E57" s="101"/>
      <c r="F57" s="101"/>
      <c r="G57" s="100"/>
      <c r="H57" s="224">
        <f t="shared" si="4"/>
        <v>0</v>
      </c>
      <c r="I57" s="228"/>
    </row>
    <row r="58" spans="1:11" ht="18" customHeight="1" x14ac:dyDescent="0.45">
      <c r="A58" s="12" t="s">
        <v>48</v>
      </c>
      <c r="B58" s="31"/>
      <c r="D58" s="100"/>
      <c r="E58" s="101"/>
      <c r="F58" s="101"/>
      <c r="G58" s="100"/>
      <c r="H58" s="224">
        <f>(D58+E58)-F58-G58</f>
        <v>0</v>
      </c>
      <c r="I58" s="228"/>
    </row>
    <row r="59" spans="1:11" ht="18" customHeight="1" x14ac:dyDescent="0.45">
      <c r="A59" s="12" t="s">
        <v>49</v>
      </c>
      <c r="B59" s="67"/>
      <c r="D59" s="146"/>
      <c r="E59" s="240"/>
      <c r="F59" s="240"/>
      <c r="G59" s="146"/>
      <c r="H59" s="224">
        <f t="shared" si="4"/>
        <v>0</v>
      </c>
      <c r="I59" s="228"/>
    </row>
    <row r="60" spans="1:11" ht="18" customHeight="1" x14ac:dyDescent="0.45">
      <c r="A60" s="12" t="s">
        <v>50</v>
      </c>
      <c r="B60" s="28"/>
      <c r="C60" s="27"/>
      <c r="D60" s="99"/>
      <c r="E60" s="99"/>
      <c r="F60" s="99"/>
      <c r="G60" s="99"/>
      <c r="H60" s="224">
        <f t="shared" si="4"/>
        <v>0</v>
      </c>
      <c r="I60" s="228"/>
    </row>
    <row r="61" spans="1:11" ht="18" customHeight="1" x14ac:dyDescent="0.45">
      <c r="A61" s="12" t="s">
        <v>51</v>
      </c>
      <c r="B61" s="28"/>
      <c r="C61" s="27"/>
      <c r="D61" s="99"/>
      <c r="E61" s="99"/>
      <c r="F61" s="99"/>
      <c r="G61" s="99"/>
      <c r="H61" s="224">
        <f t="shared" si="4"/>
        <v>0</v>
      </c>
      <c r="I61" s="228"/>
    </row>
    <row r="62" spans="1:11" ht="18" customHeight="1" x14ac:dyDescent="0.45">
      <c r="A62" s="12" t="s">
        <v>52</v>
      </c>
      <c r="B62" s="28"/>
      <c r="C62" s="27"/>
      <c r="D62" s="99"/>
      <c r="E62" s="99"/>
      <c r="F62" s="99"/>
      <c r="G62" s="99"/>
      <c r="H62" s="224">
        <f t="shared" si="4"/>
        <v>0</v>
      </c>
      <c r="I62" s="228"/>
    </row>
    <row r="63" spans="1:11" ht="18" customHeight="1" x14ac:dyDescent="0.45">
      <c r="A63" s="12"/>
      <c r="E63" s="241"/>
      <c r="F63" s="242"/>
      <c r="I63" s="228"/>
    </row>
    <row r="64" spans="1:11" ht="18" customHeight="1" x14ac:dyDescent="0.45">
      <c r="A64" s="12" t="s">
        <v>53</v>
      </c>
      <c r="B64" s="11" t="s">
        <v>290</v>
      </c>
      <c r="C64" s="11" t="s">
        <v>282</v>
      </c>
      <c r="D64" s="224">
        <f>SUM(D53:D62)</f>
        <v>16577682.870000001</v>
      </c>
      <c r="E64" s="224">
        <f t="shared" ref="E64:G64" si="5">SUM(E53:E62)</f>
        <v>0</v>
      </c>
      <c r="F64" s="224">
        <f t="shared" si="5"/>
        <v>0</v>
      </c>
      <c r="G64" s="224">
        <f t="shared" si="5"/>
        <v>1155059</v>
      </c>
      <c r="H64" s="224">
        <f>SUM(H53:H62)</f>
        <v>15422623.870000001</v>
      </c>
      <c r="I64" s="230"/>
      <c r="J64" s="118"/>
      <c r="K64" s="226"/>
    </row>
    <row r="65" spans="1:12" ht="18" customHeight="1" x14ac:dyDescent="0.45">
      <c r="D65" s="243"/>
      <c r="E65" s="243"/>
      <c r="F65" s="243"/>
      <c r="G65" s="243"/>
      <c r="H65" s="243"/>
      <c r="I65" s="228"/>
    </row>
    <row r="66" spans="1:12" ht="42.75" customHeight="1" x14ac:dyDescent="0.45">
      <c r="D66" s="221" t="s">
        <v>0</v>
      </c>
      <c r="E66" s="221" t="s">
        <v>1</v>
      </c>
      <c r="F66" s="221" t="s">
        <v>2</v>
      </c>
      <c r="G66" s="221" t="s">
        <v>3</v>
      </c>
      <c r="H66" s="221" t="s">
        <v>4</v>
      </c>
      <c r="I66" s="228"/>
    </row>
    <row r="67" spans="1:12" ht="18" customHeight="1" x14ac:dyDescent="0.45">
      <c r="A67" s="16" t="s">
        <v>291</v>
      </c>
      <c r="B67" s="11" t="s">
        <v>292</v>
      </c>
      <c r="D67" s="242"/>
      <c r="E67" s="242"/>
      <c r="F67" s="242"/>
      <c r="G67" s="242"/>
      <c r="H67" s="242"/>
      <c r="I67" s="228"/>
    </row>
    <row r="68" spans="1:12" ht="18" customHeight="1" x14ac:dyDescent="0.45">
      <c r="A68" s="12" t="s">
        <v>54</v>
      </c>
      <c r="B68" s="9" t="s">
        <v>55</v>
      </c>
      <c r="D68" s="100">
        <v>704929</v>
      </c>
      <c r="E68" s="101">
        <v>0</v>
      </c>
      <c r="F68" s="101">
        <v>0</v>
      </c>
      <c r="G68" s="100">
        <v>704929</v>
      </c>
      <c r="H68" s="224">
        <f>(D68+E68)-F68-G68</f>
        <v>0</v>
      </c>
      <c r="I68" s="228"/>
      <c r="J68" s="30"/>
    </row>
    <row r="69" spans="1:12" ht="18" customHeight="1" x14ac:dyDescent="0.45">
      <c r="A69" s="12" t="s">
        <v>56</v>
      </c>
      <c r="B69" s="9" t="s">
        <v>57</v>
      </c>
      <c r="D69" s="100">
        <v>0</v>
      </c>
      <c r="E69" s="101">
        <v>0</v>
      </c>
      <c r="F69" s="101">
        <v>0</v>
      </c>
      <c r="G69" s="100">
        <v>0</v>
      </c>
      <c r="H69" s="224">
        <f t="shared" ref="H69:H70" si="6">(D69+E69)-F69-G69</f>
        <v>0</v>
      </c>
      <c r="I69" s="228"/>
    </row>
    <row r="70" spans="1:12" ht="18" customHeight="1" x14ac:dyDescent="0.45">
      <c r="A70" s="12" t="s">
        <v>58</v>
      </c>
      <c r="B70" s="108" t="s">
        <v>435</v>
      </c>
      <c r="C70" s="11"/>
      <c r="D70" s="146">
        <v>197315</v>
      </c>
      <c r="E70" s="101">
        <v>0</v>
      </c>
      <c r="F70" s="240">
        <v>0</v>
      </c>
      <c r="G70" s="146">
        <v>197315</v>
      </c>
      <c r="H70" s="224">
        <f t="shared" si="6"/>
        <v>0</v>
      </c>
      <c r="I70" s="228"/>
    </row>
    <row r="71" spans="1:12" ht="18" customHeight="1" x14ac:dyDescent="0.45">
      <c r="A71" s="12" t="s">
        <v>293</v>
      </c>
      <c r="B71" s="34"/>
      <c r="C71" s="11"/>
      <c r="D71" s="146"/>
      <c r="E71" s="101"/>
      <c r="F71" s="240"/>
      <c r="G71" s="146"/>
      <c r="H71" s="224"/>
      <c r="I71" s="228"/>
    </row>
    <row r="72" spans="1:12" ht="18" customHeight="1" x14ac:dyDescent="0.45">
      <c r="A72" s="12" t="s">
        <v>294</v>
      </c>
      <c r="B72" s="34"/>
      <c r="C72" s="11"/>
      <c r="D72" s="100"/>
      <c r="E72" s="101"/>
      <c r="F72" s="101"/>
      <c r="G72" s="100"/>
      <c r="H72" s="224"/>
      <c r="I72" s="228"/>
    </row>
    <row r="73" spans="1:12" ht="18" customHeight="1" x14ac:dyDescent="0.45">
      <c r="A73" s="12"/>
      <c r="C73" s="11"/>
      <c r="D73" s="244"/>
      <c r="E73" s="242"/>
      <c r="F73" s="242"/>
      <c r="G73" s="244"/>
      <c r="H73" s="242"/>
      <c r="I73" s="228"/>
    </row>
    <row r="74" spans="1:12" ht="18" customHeight="1" x14ac:dyDescent="0.45">
      <c r="A74" s="16" t="s">
        <v>59</v>
      </c>
      <c r="B74" s="11" t="s">
        <v>295</v>
      </c>
      <c r="C74" s="11" t="s">
        <v>282</v>
      </c>
      <c r="D74" s="224">
        <f t="shared" ref="D74:H74" si="7">SUM(D68:D72)</f>
        <v>902244</v>
      </c>
      <c r="E74" s="245">
        <f t="shared" si="7"/>
        <v>0</v>
      </c>
      <c r="F74" s="245">
        <f t="shared" si="7"/>
        <v>0</v>
      </c>
      <c r="G74" s="224">
        <f t="shared" si="7"/>
        <v>902244</v>
      </c>
      <c r="H74" s="224">
        <f t="shared" si="7"/>
        <v>0</v>
      </c>
      <c r="I74" s="228"/>
    </row>
    <row r="75" spans="1:12" ht="42.75" customHeight="1" x14ac:dyDescent="0.45">
      <c r="D75" s="221" t="s">
        <v>0</v>
      </c>
      <c r="E75" s="221" t="s">
        <v>1</v>
      </c>
      <c r="F75" s="221" t="s">
        <v>2</v>
      </c>
      <c r="G75" s="221" t="s">
        <v>3</v>
      </c>
      <c r="H75" s="221" t="s">
        <v>4</v>
      </c>
      <c r="I75" s="228"/>
    </row>
    <row r="76" spans="1:12" ht="18" customHeight="1" x14ac:dyDescent="0.45">
      <c r="A76" s="16" t="s">
        <v>296</v>
      </c>
      <c r="B76" s="11" t="s">
        <v>60</v>
      </c>
      <c r="I76" s="228"/>
    </row>
    <row r="77" spans="1:12" ht="18" customHeight="1" x14ac:dyDescent="0.45">
      <c r="A77" s="12" t="s">
        <v>61</v>
      </c>
      <c r="B77" s="9" t="s">
        <v>62</v>
      </c>
      <c r="D77" s="100">
        <v>168715</v>
      </c>
      <c r="E77" s="246"/>
      <c r="F77" s="238">
        <v>0</v>
      </c>
      <c r="G77" s="100">
        <v>0</v>
      </c>
      <c r="H77" s="224">
        <f>(D77-F77-G77)</f>
        <v>168715</v>
      </c>
      <c r="I77" s="225"/>
      <c r="J77" s="118"/>
      <c r="K77" s="226"/>
    </row>
    <row r="78" spans="1:12" ht="18" customHeight="1" x14ac:dyDescent="0.45">
      <c r="A78" s="12" t="s">
        <v>63</v>
      </c>
      <c r="B78" s="9" t="s">
        <v>64</v>
      </c>
      <c r="D78" s="100">
        <v>0</v>
      </c>
      <c r="E78" s="246"/>
      <c r="F78" s="238">
        <v>0</v>
      </c>
      <c r="G78" s="100">
        <v>0</v>
      </c>
      <c r="H78" s="224">
        <f t="shared" ref="H78:H79" si="8">(D78-F78-G78)</f>
        <v>0</v>
      </c>
      <c r="I78" s="225"/>
      <c r="K78" s="226"/>
    </row>
    <row r="79" spans="1:12" ht="18" customHeight="1" x14ac:dyDescent="0.45">
      <c r="A79" s="12" t="s">
        <v>65</v>
      </c>
      <c r="B79" s="9" t="s">
        <v>66</v>
      </c>
      <c r="D79" s="100">
        <v>80764</v>
      </c>
      <c r="E79" s="246"/>
      <c r="F79" s="238"/>
      <c r="G79" s="100">
        <v>6928</v>
      </c>
      <c r="H79" s="224">
        <f t="shared" si="8"/>
        <v>73836</v>
      </c>
      <c r="I79" s="225"/>
      <c r="J79" s="118"/>
      <c r="K79" s="226"/>
    </row>
    <row r="80" spans="1:12" ht="18" customHeight="1" x14ac:dyDescent="0.45">
      <c r="A80" s="12" t="s">
        <v>67</v>
      </c>
      <c r="B80" s="9" t="s">
        <v>68</v>
      </c>
      <c r="D80" s="100">
        <v>433</v>
      </c>
      <c r="E80" s="246"/>
      <c r="F80" s="238"/>
      <c r="G80" s="100"/>
      <c r="H80" s="224">
        <v>433</v>
      </c>
      <c r="I80" s="225"/>
      <c r="J80" s="118"/>
      <c r="K80" s="226"/>
      <c r="L80" s="30"/>
    </row>
    <row r="81" spans="1:12" ht="18" customHeight="1" x14ac:dyDescent="0.45">
      <c r="A81" s="12"/>
      <c r="H81" s="247"/>
      <c r="I81" s="225"/>
    </row>
    <row r="82" spans="1:12" ht="18" customHeight="1" x14ac:dyDescent="0.45">
      <c r="A82" s="12" t="s">
        <v>69</v>
      </c>
      <c r="B82" s="11" t="s">
        <v>297</v>
      </c>
      <c r="C82" s="11" t="s">
        <v>282</v>
      </c>
      <c r="D82" s="224">
        <f t="shared" ref="D82:G82" si="9">SUM(D77:D80)</f>
        <v>249912</v>
      </c>
      <c r="E82" s="248"/>
      <c r="F82" s="224">
        <f t="shared" si="9"/>
        <v>0</v>
      </c>
      <c r="G82" s="224">
        <f t="shared" si="9"/>
        <v>6928</v>
      </c>
      <c r="H82" s="224">
        <f>SUM(H77:H80)</f>
        <v>242984</v>
      </c>
      <c r="I82" s="225"/>
      <c r="J82" s="118"/>
      <c r="K82" s="226"/>
    </row>
    <row r="83" spans="1:12" ht="18" customHeight="1" thickBot="1" x14ac:dyDescent="0.5">
      <c r="A83" s="12"/>
      <c r="D83" s="231"/>
      <c r="E83" s="231"/>
      <c r="F83" s="231"/>
      <c r="G83" s="231"/>
      <c r="H83" s="231"/>
      <c r="I83" s="228"/>
    </row>
    <row r="84" spans="1:12" ht="42.75" customHeight="1" x14ac:dyDescent="0.45">
      <c r="D84" s="221" t="s">
        <v>0</v>
      </c>
      <c r="E84" s="221" t="s">
        <v>1</v>
      </c>
      <c r="F84" s="221" t="s">
        <v>2</v>
      </c>
      <c r="G84" s="221" t="s">
        <v>3</v>
      </c>
      <c r="H84" s="221" t="s">
        <v>4</v>
      </c>
      <c r="I84" s="228"/>
    </row>
    <row r="85" spans="1:12" ht="18" customHeight="1" x14ac:dyDescent="0.45">
      <c r="A85" s="16" t="s">
        <v>298</v>
      </c>
      <c r="B85" s="11" t="s">
        <v>299</v>
      </c>
      <c r="I85" s="228"/>
    </row>
    <row r="86" spans="1:12" ht="18" customHeight="1" x14ac:dyDescent="0.45">
      <c r="A86" s="12" t="s">
        <v>70</v>
      </c>
      <c r="B86" s="9" t="s">
        <v>71</v>
      </c>
      <c r="D86" s="100">
        <v>0</v>
      </c>
      <c r="E86" s="100">
        <v>0</v>
      </c>
      <c r="F86" s="100">
        <v>0</v>
      </c>
      <c r="G86" s="100">
        <v>0</v>
      </c>
      <c r="H86" s="224">
        <f>(D86+E86)-F86-G86</f>
        <v>0</v>
      </c>
      <c r="I86" s="228"/>
    </row>
    <row r="87" spans="1:12" ht="18" customHeight="1" x14ac:dyDescent="0.45">
      <c r="A87" s="12" t="s">
        <v>72</v>
      </c>
      <c r="B87" s="9" t="s">
        <v>73</v>
      </c>
      <c r="D87" s="100">
        <v>1687</v>
      </c>
      <c r="E87" s="100">
        <v>1083</v>
      </c>
      <c r="F87" s="100">
        <v>0</v>
      </c>
      <c r="G87" s="100">
        <v>0</v>
      </c>
      <c r="H87" s="224">
        <f t="shared" ref="H87:H93" si="10">(D87+E87)-F87-G87</f>
        <v>2770</v>
      </c>
      <c r="I87" s="228"/>
    </row>
    <row r="88" spans="1:12" ht="18" customHeight="1" x14ac:dyDescent="0.45">
      <c r="A88" s="12" t="s">
        <v>74</v>
      </c>
      <c r="B88" s="9" t="s">
        <v>75</v>
      </c>
      <c r="D88" s="100">
        <v>64208</v>
      </c>
      <c r="E88" s="101">
        <v>41222</v>
      </c>
      <c r="F88" s="101"/>
      <c r="G88" s="100">
        <v>8314</v>
      </c>
      <c r="H88" s="224">
        <f t="shared" si="10"/>
        <v>97116</v>
      </c>
      <c r="I88" s="249"/>
      <c r="J88" s="134"/>
      <c r="K88" s="226"/>
      <c r="L88" s="30"/>
    </row>
    <row r="89" spans="1:12" ht="18" customHeight="1" x14ac:dyDescent="0.45">
      <c r="A89" s="12" t="s">
        <v>76</v>
      </c>
      <c r="B89" s="9" t="s">
        <v>77</v>
      </c>
      <c r="D89" s="100">
        <v>53415</v>
      </c>
      <c r="E89" s="101">
        <v>34293</v>
      </c>
      <c r="F89" s="101">
        <v>0</v>
      </c>
      <c r="G89" s="100">
        <v>0</v>
      </c>
      <c r="H89" s="224">
        <f t="shared" si="10"/>
        <v>87708</v>
      </c>
      <c r="I89" s="249"/>
      <c r="J89" s="134"/>
      <c r="K89" s="226"/>
      <c r="L89" s="30"/>
    </row>
    <row r="90" spans="1:12" ht="18" customHeight="1" x14ac:dyDescent="0.45">
      <c r="A90" s="12" t="s">
        <v>78</v>
      </c>
      <c r="B90" s="9" t="s">
        <v>79</v>
      </c>
      <c r="D90" s="100">
        <v>0</v>
      </c>
      <c r="E90" s="100">
        <v>0</v>
      </c>
      <c r="F90" s="100">
        <v>0</v>
      </c>
      <c r="G90" s="100">
        <v>0</v>
      </c>
      <c r="H90" s="224">
        <f t="shared" si="10"/>
        <v>0</v>
      </c>
      <c r="I90" s="250"/>
      <c r="J90" s="134"/>
    </row>
    <row r="91" spans="1:12" ht="18" customHeight="1" x14ac:dyDescent="0.45">
      <c r="A91" s="12" t="s">
        <v>80</v>
      </c>
      <c r="B91" s="9" t="s">
        <v>81</v>
      </c>
      <c r="D91" s="100">
        <v>272097</v>
      </c>
      <c r="E91" s="101">
        <v>174687</v>
      </c>
      <c r="F91" s="101"/>
      <c r="G91" s="100">
        <v>24942</v>
      </c>
      <c r="H91" s="224">
        <f t="shared" si="10"/>
        <v>421842</v>
      </c>
      <c r="I91" s="249"/>
      <c r="J91" s="134"/>
      <c r="K91" s="226"/>
    </row>
    <row r="92" spans="1:12" ht="18" customHeight="1" x14ac:dyDescent="0.45">
      <c r="A92" s="12" t="s">
        <v>82</v>
      </c>
      <c r="B92" s="9" t="s">
        <v>83</v>
      </c>
      <c r="D92" s="251">
        <v>477</v>
      </c>
      <c r="E92" s="251">
        <v>306</v>
      </c>
      <c r="F92" s="251">
        <v>0</v>
      </c>
      <c r="G92" s="251">
        <v>0</v>
      </c>
      <c r="H92" s="224">
        <f t="shared" si="10"/>
        <v>783</v>
      </c>
      <c r="I92" s="249"/>
      <c r="J92" s="134"/>
      <c r="K92" s="226"/>
    </row>
    <row r="93" spans="1:12" ht="18" customHeight="1" x14ac:dyDescent="0.45">
      <c r="A93" s="12" t="s">
        <v>84</v>
      </c>
      <c r="B93" s="9" t="s">
        <v>85</v>
      </c>
      <c r="D93" s="100">
        <v>88529</v>
      </c>
      <c r="E93" s="101">
        <v>56834</v>
      </c>
      <c r="F93" s="101"/>
      <c r="G93" s="100">
        <v>1848</v>
      </c>
      <c r="H93" s="224">
        <f t="shared" si="10"/>
        <v>143515</v>
      </c>
      <c r="I93" s="249"/>
      <c r="J93" s="134"/>
      <c r="K93" s="226"/>
    </row>
    <row r="94" spans="1:12" ht="18" customHeight="1" x14ac:dyDescent="0.45">
      <c r="A94" s="12" t="s">
        <v>86</v>
      </c>
      <c r="B94" s="31"/>
      <c r="D94" s="100"/>
      <c r="E94" s="101"/>
      <c r="F94" s="101"/>
      <c r="G94" s="100"/>
      <c r="H94" s="224"/>
      <c r="I94" s="228"/>
    </row>
    <row r="95" spans="1:12" ht="18" customHeight="1" x14ac:dyDescent="0.45">
      <c r="A95" s="12" t="s">
        <v>87</v>
      </c>
      <c r="B95" s="31"/>
      <c r="D95" s="100"/>
      <c r="E95" s="101"/>
      <c r="F95" s="101"/>
      <c r="G95" s="100"/>
      <c r="H95" s="224"/>
      <c r="I95" s="228"/>
    </row>
    <row r="96" spans="1:12" ht="18" customHeight="1" x14ac:dyDescent="0.45">
      <c r="A96" s="12" t="s">
        <v>300</v>
      </c>
      <c r="B96" s="31"/>
      <c r="D96" s="100"/>
      <c r="E96" s="101"/>
      <c r="F96" s="101"/>
      <c r="G96" s="100"/>
      <c r="H96" s="224"/>
      <c r="I96" s="228"/>
    </row>
    <row r="97" spans="1:11" ht="18" customHeight="1" x14ac:dyDescent="0.45">
      <c r="A97" s="12"/>
      <c r="I97" s="228"/>
    </row>
    <row r="98" spans="1:11" ht="18" customHeight="1" x14ac:dyDescent="0.45">
      <c r="A98" s="16" t="s">
        <v>88</v>
      </c>
      <c r="B98" s="11" t="s">
        <v>301</v>
      </c>
      <c r="C98" s="11" t="s">
        <v>282</v>
      </c>
      <c r="D98" s="224">
        <f t="shared" ref="D98:H98" si="11">SUM(D86:D96)</f>
        <v>480413</v>
      </c>
      <c r="E98" s="224">
        <f t="shared" si="11"/>
        <v>308425</v>
      </c>
      <c r="F98" s="224">
        <f t="shared" si="11"/>
        <v>0</v>
      </c>
      <c r="G98" s="224">
        <f t="shared" si="11"/>
        <v>35104</v>
      </c>
      <c r="H98" s="224">
        <f t="shared" si="11"/>
        <v>753734</v>
      </c>
      <c r="I98" s="250"/>
      <c r="J98" s="134"/>
      <c r="K98" s="226"/>
    </row>
    <row r="99" spans="1:11" ht="18" customHeight="1" thickBot="1" x14ac:dyDescent="0.5">
      <c r="B99" s="11"/>
      <c r="D99" s="231"/>
      <c r="E99" s="231"/>
      <c r="F99" s="231"/>
      <c r="G99" s="231"/>
      <c r="H99" s="231"/>
      <c r="I99" s="228"/>
      <c r="K99" s="226"/>
    </row>
    <row r="100" spans="1:11" ht="42.75" customHeight="1" x14ac:dyDescent="0.45">
      <c r="D100" s="221" t="s">
        <v>0</v>
      </c>
      <c r="E100" s="221" t="s">
        <v>1</v>
      </c>
      <c r="F100" s="221" t="s">
        <v>2</v>
      </c>
      <c r="G100" s="221" t="s">
        <v>3</v>
      </c>
      <c r="H100" s="221" t="s">
        <v>4</v>
      </c>
      <c r="I100" s="228"/>
    </row>
    <row r="101" spans="1:11" ht="18" customHeight="1" x14ac:dyDescent="0.45">
      <c r="A101" s="16" t="s">
        <v>302</v>
      </c>
      <c r="B101" s="11" t="s">
        <v>303</v>
      </c>
      <c r="I101" s="228"/>
    </row>
    <row r="102" spans="1:11" ht="18" customHeight="1" x14ac:dyDescent="0.45">
      <c r="A102" s="12" t="s">
        <v>89</v>
      </c>
      <c r="B102" s="9" t="s">
        <v>467</v>
      </c>
      <c r="D102" s="100">
        <v>113852</v>
      </c>
      <c r="E102" s="101">
        <v>73093</v>
      </c>
      <c r="F102" s="101"/>
      <c r="G102" s="100">
        <v>13856</v>
      </c>
      <c r="H102" s="224">
        <f>(D102+E102)-F102-G102</f>
        <v>173089</v>
      </c>
      <c r="I102" s="249"/>
      <c r="J102" s="212"/>
      <c r="K102" s="226"/>
    </row>
    <row r="103" spans="1:11" ht="18" customHeight="1" x14ac:dyDescent="0.45">
      <c r="A103" s="12" t="s">
        <v>91</v>
      </c>
      <c r="B103" s="9" t="s">
        <v>92</v>
      </c>
      <c r="D103" s="100">
        <v>64870</v>
      </c>
      <c r="E103" s="101">
        <v>41647</v>
      </c>
      <c r="F103" s="101"/>
      <c r="G103" s="100">
        <v>11085</v>
      </c>
      <c r="H103" s="224">
        <f t="shared" ref="H103" si="12">(D103+E103)-F103-G103</f>
        <v>95432</v>
      </c>
      <c r="I103" s="249"/>
      <c r="J103" s="212"/>
      <c r="K103" s="226"/>
    </row>
    <row r="104" spans="1:11" ht="18" customHeight="1" x14ac:dyDescent="0.45">
      <c r="A104" s="12" t="s">
        <v>93</v>
      </c>
      <c r="B104" s="31"/>
      <c r="D104" s="100"/>
      <c r="E104" s="101"/>
      <c r="F104" s="101"/>
      <c r="G104" s="100"/>
      <c r="H104" s="224"/>
      <c r="I104" s="228"/>
    </row>
    <row r="105" spans="1:11" ht="18" customHeight="1" x14ac:dyDescent="0.45">
      <c r="A105" s="12" t="s">
        <v>94</v>
      </c>
      <c r="B105" s="31"/>
      <c r="D105" s="100"/>
      <c r="E105" s="101"/>
      <c r="F105" s="101"/>
      <c r="G105" s="100"/>
      <c r="H105" s="224"/>
      <c r="I105" s="228"/>
    </row>
    <row r="106" spans="1:11" ht="18" customHeight="1" x14ac:dyDescent="0.45">
      <c r="A106" s="12" t="s">
        <v>304</v>
      </c>
      <c r="B106" s="31"/>
      <c r="D106" s="100"/>
      <c r="E106" s="101"/>
      <c r="F106" s="101"/>
      <c r="G106" s="100"/>
      <c r="H106" s="224"/>
      <c r="I106" s="228"/>
    </row>
    <row r="107" spans="1:11" ht="18" customHeight="1" x14ac:dyDescent="0.45">
      <c r="B107" s="11"/>
      <c r="I107" s="228"/>
    </row>
    <row r="108" spans="1:11" ht="18" customHeight="1" x14ac:dyDescent="0.45">
      <c r="A108" s="16" t="s">
        <v>95</v>
      </c>
      <c r="B108" s="11" t="s">
        <v>305</v>
      </c>
      <c r="C108" s="11" t="s">
        <v>282</v>
      </c>
      <c r="D108" s="224">
        <f t="shared" ref="D108:H108" si="13">SUM(D102:D106)</f>
        <v>178722</v>
      </c>
      <c r="E108" s="224">
        <f t="shared" si="13"/>
        <v>114740</v>
      </c>
      <c r="F108" s="224">
        <f t="shared" si="13"/>
        <v>0</v>
      </c>
      <c r="G108" s="224">
        <f t="shared" si="13"/>
        <v>24941</v>
      </c>
      <c r="H108" s="224">
        <f t="shared" si="13"/>
        <v>268521</v>
      </c>
      <c r="I108" s="250"/>
      <c r="J108" s="134"/>
      <c r="K108" s="226"/>
    </row>
    <row r="109" spans="1:11" ht="18" customHeight="1" thickBot="1" x14ac:dyDescent="0.5">
      <c r="A109" s="73"/>
      <c r="B109" s="74"/>
      <c r="C109" s="75"/>
      <c r="D109" s="231"/>
      <c r="E109" s="231"/>
      <c r="F109" s="231"/>
      <c r="G109" s="231"/>
      <c r="H109" s="231"/>
      <c r="I109" s="228"/>
    </row>
    <row r="110" spans="1:11" ht="24.9" x14ac:dyDescent="0.45">
      <c r="A110" s="16" t="s">
        <v>306</v>
      </c>
      <c r="B110" s="11" t="s">
        <v>307</v>
      </c>
      <c r="F110" s="221"/>
      <c r="G110" s="221" t="s">
        <v>308</v>
      </c>
      <c r="H110" s="221" t="s">
        <v>4</v>
      </c>
      <c r="I110" s="228"/>
    </row>
    <row r="111" spans="1:11" ht="18" customHeight="1" x14ac:dyDescent="0.45">
      <c r="A111" s="16" t="s">
        <v>96</v>
      </c>
      <c r="B111" s="11" t="s">
        <v>97</v>
      </c>
      <c r="E111" s="252" t="s">
        <v>309</v>
      </c>
      <c r="F111" s="100">
        <v>7067000</v>
      </c>
      <c r="G111" s="100"/>
      <c r="H111" s="224">
        <f>F111-G111</f>
        <v>7067000</v>
      </c>
      <c r="I111" s="228"/>
    </row>
    <row r="112" spans="1:11" ht="18" customHeight="1" x14ac:dyDescent="0.45">
      <c r="B112" s="11"/>
      <c r="D112" s="252"/>
      <c r="I112" s="228"/>
    </row>
    <row r="113" spans="1:9" ht="18" customHeight="1" x14ac:dyDescent="0.45">
      <c r="A113" s="16"/>
      <c r="B113" s="11" t="s">
        <v>310</v>
      </c>
      <c r="I113" s="228"/>
    </row>
    <row r="114" spans="1:9" ht="18" customHeight="1" x14ac:dyDescent="0.45">
      <c r="A114" s="12" t="s">
        <v>311</v>
      </c>
      <c r="B114" s="9" t="s">
        <v>312</v>
      </c>
      <c r="D114" s="253" t="s">
        <v>313</v>
      </c>
      <c r="E114" s="254">
        <v>0.64159999999999995</v>
      </c>
      <c r="F114" s="253" t="s">
        <v>314</v>
      </c>
      <c r="G114" s="254">
        <v>0.24229999999999999</v>
      </c>
      <c r="I114" s="228"/>
    </row>
    <row r="115" spans="1:9" ht="18" customHeight="1" x14ac:dyDescent="0.45">
      <c r="A115" s="12"/>
      <c r="B115" s="11"/>
      <c r="F115" s="218"/>
      <c r="I115" s="228"/>
    </row>
    <row r="116" spans="1:9" ht="18" customHeight="1" x14ac:dyDescent="0.45">
      <c r="A116" s="12" t="s">
        <v>315</v>
      </c>
      <c r="B116" s="11" t="s">
        <v>316</v>
      </c>
      <c r="F116" s="218"/>
      <c r="I116" s="228"/>
    </row>
    <row r="117" spans="1:9" ht="18" customHeight="1" x14ac:dyDescent="0.45">
      <c r="A117" s="12" t="s">
        <v>98</v>
      </c>
      <c r="B117" s="9" t="s">
        <v>99</v>
      </c>
      <c r="E117" s="100">
        <v>340254000</v>
      </c>
      <c r="F117" s="255"/>
      <c r="I117" s="228"/>
    </row>
    <row r="118" spans="1:9" ht="18" customHeight="1" x14ac:dyDescent="0.45">
      <c r="A118" s="12" t="s">
        <v>100</v>
      </c>
      <c r="B118" s="9" t="s">
        <v>101</v>
      </c>
      <c r="E118" s="100">
        <v>20824000</v>
      </c>
      <c r="F118" s="255"/>
      <c r="I118" s="228"/>
    </row>
    <row r="119" spans="1:9" ht="18" customHeight="1" x14ac:dyDescent="0.45">
      <c r="A119" s="12" t="s">
        <v>102</v>
      </c>
      <c r="B119" s="11" t="s">
        <v>103</v>
      </c>
      <c r="E119" s="224">
        <f>SUM(E117:E118)</f>
        <v>361078000</v>
      </c>
      <c r="F119" s="218"/>
      <c r="I119" s="228"/>
    </row>
    <row r="120" spans="1:9" ht="18" customHeight="1" x14ac:dyDescent="0.45">
      <c r="A120" s="12"/>
      <c r="B120" s="11"/>
      <c r="F120" s="218"/>
      <c r="I120" s="228"/>
    </row>
    <row r="121" spans="1:9" ht="18" customHeight="1" x14ac:dyDescent="0.45">
      <c r="A121" s="12" t="s">
        <v>104</v>
      </c>
      <c r="B121" s="11" t="s">
        <v>105</v>
      </c>
      <c r="E121" s="100">
        <v>374467000</v>
      </c>
      <c r="F121" s="255"/>
      <c r="I121" s="228"/>
    </row>
    <row r="122" spans="1:9" ht="18" customHeight="1" x14ac:dyDescent="0.45">
      <c r="A122" s="12"/>
      <c r="F122" s="218"/>
      <c r="I122" s="228"/>
    </row>
    <row r="123" spans="1:9" ht="18" customHeight="1" x14ac:dyDescent="0.45">
      <c r="A123" s="12" t="s">
        <v>106</v>
      </c>
      <c r="B123" s="11" t="s">
        <v>107</v>
      </c>
      <c r="E123" s="100">
        <f>E119-E121</f>
        <v>-13389000</v>
      </c>
      <c r="F123" s="255"/>
      <c r="I123" s="228"/>
    </row>
    <row r="124" spans="1:9" ht="18" customHeight="1" x14ac:dyDescent="0.45">
      <c r="A124" s="12"/>
      <c r="F124" s="218"/>
      <c r="I124" s="228"/>
    </row>
    <row r="125" spans="1:9" ht="18" customHeight="1" x14ac:dyDescent="0.45">
      <c r="A125" s="12" t="s">
        <v>108</v>
      </c>
      <c r="B125" s="11" t="s">
        <v>109</v>
      </c>
      <c r="E125" s="100">
        <v>28962000</v>
      </c>
      <c r="F125" s="255"/>
      <c r="I125" s="228"/>
    </row>
    <row r="126" spans="1:9" ht="18" customHeight="1" x14ac:dyDescent="0.45">
      <c r="A126" s="12"/>
      <c r="F126" s="218"/>
      <c r="I126" s="228"/>
    </row>
    <row r="127" spans="1:9" ht="18" customHeight="1" x14ac:dyDescent="0.45">
      <c r="A127" s="12" t="s">
        <v>110</v>
      </c>
      <c r="B127" s="11" t="s">
        <v>111</v>
      </c>
      <c r="E127" s="100">
        <f>E123+E125</f>
        <v>15573000</v>
      </c>
      <c r="F127" s="255"/>
      <c r="I127" s="228"/>
    </row>
    <row r="128" spans="1:9" ht="18" customHeight="1" x14ac:dyDescent="0.45">
      <c r="A128" s="12"/>
      <c r="I128" s="228"/>
    </row>
    <row r="129" spans="1:11" ht="42.75" customHeight="1" x14ac:dyDescent="0.45">
      <c r="D129" s="221" t="s">
        <v>0</v>
      </c>
      <c r="E129" s="221" t="s">
        <v>1</v>
      </c>
      <c r="F129" s="221" t="s">
        <v>2</v>
      </c>
      <c r="G129" s="221" t="s">
        <v>3</v>
      </c>
      <c r="H129" s="221" t="s">
        <v>4</v>
      </c>
      <c r="I129" s="228"/>
    </row>
    <row r="130" spans="1:11" ht="18" customHeight="1" x14ac:dyDescent="0.45">
      <c r="A130" s="16" t="s">
        <v>317</v>
      </c>
      <c r="B130" s="11" t="s">
        <v>318</v>
      </c>
      <c r="I130" s="228"/>
    </row>
    <row r="131" spans="1:11" ht="18" customHeight="1" x14ac:dyDescent="0.45">
      <c r="A131" s="12" t="s">
        <v>112</v>
      </c>
      <c r="B131" s="9" t="s">
        <v>113</v>
      </c>
      <c r="D131" s="100">
        <v>176153</v>
      </c>
      <c r="E131" s="101"/>
      <c r="F131" s="101">
        <v>0</v>
      </c>
      <c r="G131" s="100">
        <v>0</v>
      </c>
      <c r="H131" s="224">
        <f>(D131+E131)-F131-G131</f>
        <v>176153</v>
      </c>
      <c r="I131" s="249"/>
      <c r="J131" s="212"/>
      <c r="K131" s="226"/>
    </row>
    <row r="132" spans="1:11" ht="18" customHeight="1" x14ac:dyDescent="0.45">
      <c r="A132" s="12" t="s">
        <v>114</v>
      </c>
      <c r="B132" s="9" t="s">
        <v>115</v>
      </c>
      <c r="D132" s="100">
        <v>337476</v>
      </c>
      <c r="E132" s="101">
        <v>0</v>
      </c>
      <c r="F132" s="101">
        <v>0</v>
      </c>
      <c r="G132" s="100">
        <v>0</v>
      </c>
      <c r="H132" s="224">
        <f t="shared" ref="H132:H135" si="14">(D132+E132)-F132-G132</f>
        <v>337476</v>
      </c>
      <c r="I132" s="249"/>
      <c r="J132" s="212"/>
      <c r="K132" s="226"/>
    </row>
    <row r="133" spans="1:11" ht="18" customHeight="1" x14ac:dyDescent="0.45">
      <c r="A133" s="12" t="s">
        <v>319</v>
      </c>
      <c r="B133" s="21"/>
      <c r="D133" s="100"/>
      <c r="E133" s="101"/>
      <c r="F133" s="101"/>
      <c r="G133" s="100"/>
      <c r="H133" s="224"/>
      <c r="I133" s="228"/>
    </row>
    <row r="134" spans="1:11" ht="18" customHeight="1" x14ac:dyDescent="0.45">
      <c r="A134" s="12" t="s">
        <v>320</v>
      </c>
      <c r="B134" s="21"/>
      <c r="D134" s="100"/>
      <c r="E134" s="101"/>
      <c r="F134" s="101"/>
      <c r="G134" s="100"/>
      <c r="H134" s="224"/>
      <c r="I134" s="228"/>
    </row>
    <row r="135" spans="1:11" ht="18" customHeight="1" x14ac:dyDescent="0.45">
      <c r="A135" s="12" t="s">
        <v>321</v>
      </c>
      <c r="B135" s="21"/>
      <c r="D135" s="100"/>
      <c r="E135" s="101"/>
      <c r="F135" s="101"/>
      <c r="G135" s="100"/>
      <c r="H135" s="224">
        <f t="shared" si="14"/>
        <v>0</v>
      </c>
      <c r="I135" s="228"/>
    </row>
    <row r="136" spans="1:11" ht="18" customHeight="1" x14ac:dyDescent="0.45">
      <c r="A136" s="16"/>
      <c r="I136" s="228"/>
    </row>
    <row r="137" spans="1:11" ht="18" customHeight="1" x14ac:dyDescent="0.45">
      <c r="A137" s="16" t="s">
        <v>116</v>
      </c>
      <c r="B137" s="11" t="s">
        <v>322</v>
      </c>
      <c r="D137" s="224">
        <f t="shared" ref="D137:H137" si="15">SUM(D131:D135)</f>
        <v>513629</v>
      </c>
      <c r="E137" s="224">
        <f t="shared" si="15"/>
        <v>0</v>
      </c>
      <c r="F137" s="224">
        <f t="shared" si="15"/>
        <v>0</v>
      </c>
      <c r="G137" s="224">
        <f t="shared" si="15"/>
        <v>0</v>
      </c>
      <c r="H137" s="224">
        <f t="shared" si="15"/>
        <v>513629</v>
      </c>
      <c r="I137" s="228"/>
    </row>
    <row r="138" spans="1:11" ht="18" customHeight="1" x14ac:dyDescent="0.45">
      <c r="A138" s="9"/>
      <c r="I138" s="228"/>
    </row>
    <row r="139" spans="1:11" ht="42.75" customHeight="1" x14ac:dyDescent="0.45">
      <c r="D139" s="221" t="s">
        <v>0</v>
      </c>
      <c r="E139" s="221" t="s">
        <v>1</v>
      </c>
      <c r="F139" s="221" t="s">
        <v>2</v>
      </c>
      <c r="G139" s="221" t="s">
        <v>3</v>
      </c>
      <c r="H139" s="221" t="s">
        <v>4</v>
      </c>
      <c r="I139" s="228"/>
    </row>
    <row r="140" spans="1:11" ht="18" customHeight="1" x14ac:dyDescent="0.45">
      <c r="A140" s="16" t="s">
        <v>323</v>
      </c>
      <c r="B140" s="11" t="s">
        <v>117</v>
      </c>
      <c r="I140" s="228"/>
    </row>
    <row r="141" spans="1:11" ht="18" customHeight="1" x14ac:dyDescent="0.45">
      <c r="A141" s="12" t="s">
        <v>29</v>
      </c>
      <c r="B141" s="11" t="s">
        <v>118</v>
      </c>
      <c r="D141" s="256">
        <f>D36</f>
        <v>3818081</v>
      </c>
      <c r="E141" s="256">
        <f t="shared" ref="E141:G141" si="16">E36</f>
        <v>1959038</v>
      </c>
      <c r="F141" s="256">
        <f>F36</f>
        <v>1169240</v>
      </c>
      <c r="G141" s="256">
        <f t="shared" si="16"/>
        <v>51732</v>
      </c>
      <c r="H141" s="256">
        <f>H36</f>
        <v>4556147</v>
      </c>
      <c r="I141" s="228"/>
    </row>
    <row r="142" spans="1:11" ht="18" customHeight="1" x14ac:dyDescent="0.45">
      <c r="A142" s="12" t="s">
        <v>41</v>
      </c>
      <c r="B142" s="11" t="s">
        <v>119</v>
      </c>
      <c r="D142" s="256">
        <f t="shared" ref="D142:G142" si="17">D49</f>
        <v>3984748</v>
      </c>
      <c r="E142" s="256">
        <f t="shared" si="17"/>
        <v>2528549</v>
      </c>
      <c r="F142" s="256">
        <f>F49</f>
        <v>370255</v>
      </c>
      <c r="G142" s="256">
        <f t="shared" si="17"/>
        <v>6928</v>
      </c>
      <c r="H142" s="256">
        <f>H49</f>
        <v>6136114</v>
      </c>
      <c r="I142" s="228"/>
    </row>
    <row r="143" spans="1:11" ht="18" customHeight="1" x14ac:dyDescent="0.45">
      <c r="A143" s="12" t="s">
        <v>53</v>
      </c>
      <c r="B143" s="11" t="s">
        <v>120</v>
      </c>
      <c r="D143" s="256">
        <f t="shared" ref="D143:H143" si="18">D64</f>
        <v>16577682.870000001</v>
      </c>
      <c r="E143" s="256">
        <f t="shared" si="18"/>
        <v>0</v>
      </c>
      <c r="F143" s="256">
        <f>F64</f>
        <v>0</v>
      </c>
      <c r="G143" s="256">
        <f t="shared" si="18"/>
        <v>1155059</v>
      </c>
      <c r="H143" s="256">
        <f t="shared" si="18"/>
        <v>15422623.870000001</v>
      </c>
      <c r="I143" s="228"/>
    </row>
    <row r="144" spans="1:11" ht="18" customHeight="1" x14ac:dyDescent="0.45">
      <c r="A144" s="12" t="s">
        <v>59</v>
      </c>
      <c r="B144" s="11" t="s">
        <v>121</v>
      </c>
      <c r="D144" s="256">
        <f t="shared" ref="D144:H144" si="19">D74</f>
        <v>902244</v>
      </c>
      <c r="E144" s="256">
        <f t="shared" si="19"/>
        <v>0</v>
      </c>
      <c r="F144" s="256">
        <f>F74</f>
        <v>0</v>
      </c>
      <c r="G144" s="256">
        <f t="shared" si="19"/>
        <v>902244</v>
      </c>
      <c r="H144" s="256">
        <f t="shared" si="19"/>
        <v>0</v>
      </c>
      <c r="I144" s="228"/>
    </row>
    <row r="145" spans="1:9" ht="18" customHeight="1" x14ac:dyDescent="0.45">
      <c r="A145" s="12" t="s">
        <v>69</v>
      </c>
      <c r="B145" s="11" t="s">
        <v>122</v>
      </c>
      <c r="D145" s="256">
        <f t="shared" ref="D145:H145" si="20">D82</f>
        <v>249912</v>
      </c>
      <c r="E145" s="256">
        <f t="shared" si="20"/>
        <v>0</v>
      </c>
      <c r="F145" s="256">
        <f>F82</f>
        <v>0</v>
      </c>
      <c r="G145" s="256">
        <f t="shared" si="20"/>
        <v>6928</v>
      </c>
      <c r="H145" s="256">
        <f t="shared" si="20"/>
        <v>242984</v>
      </c>
      <c r="I145" s="228"/>
    </row>
    <row r="146" spans="1:9" ht="18" customHeight="1" x14ac:dyDescent="0.45">
      <c r="A146" s="12" t="s">
        <v>88</v>
      </c>
      <c r="B146" s="11" t="s">
        <v>123</v>
      </c>
      <c r="D146" s="256">
        <f t="shared" ref="D146:G146" si="21">D98</f>
        <v>480413</v>
      </c>
      <c r="E146" s="256">
        <f t="shared" si="21"/>
        <v>308425</v>
      </c>
      <c r="F146" s="256">
        <f>F98</f>
        <v>0</v>
      </c>
      <c r="G146" s="256">
        <f t="shared" si="21"/>
        <v>35104</v>
      </c>
      <c r="H146" s="256">
        <f>H98</f>
        <v>753734</v>
      </c>
      <c r="I146" s="228"/>
    </row>
    <row r="147" spans="1:9" ht="18" customHeight="1" x14ac:dyDescent="0.45">
      <c r="A147" s="12" t="s">
        <v>95</v>
      </c>
      <c r="B147" s="11" t="s">
        <v>124</v>
      </c>
      <c r="D147" s="224">
        <f t="shared" ref="D147:H147" si="22">D108</f>
        <v>178722</v>
      </c>
      <c r="E147" s="224">
        <f t="shared" si="22"/>
        <v>114740</v>
      </c>
      <c r="F147" s="224">
        <f>F108</f>
        <v>0</v>
      </c>
      <c r="G147" s="224">
        <f t="shared" si="22"/>
        <v>24941</v>
      </c>
      <c r="H147" s="224">
        <f t="shared" si="22"/>
        <v>268521</v>
      </c>
      <c r="I147" s="228"/>
    </row>
    <row r="148" spans="1:9" ht="18" customHeight="1" x14ac:dyDescent="0.45">
      <c r="A148" s="12" t="s">
        <v>96</v>
      </c>
      <c r="B148" s="11" t="s">
        <v>125</v>
      </c>
      <c r="D148" s="257" t="s">
        <v>126</v>
      </c>
      <c r="E148" s="257" t="s">
        <v>126</v>
      </c>
      <c r="F148" s="257"/>
      <c r="G148" s="257" t="s">
        <v>126</v>
      </c>
      <c r="H148" s="256">
        <f>H111</f>
        <v>7067000</v>
      </c>
      <c r="I148" s="228"/>
    </row>
    <row r="149" spans="1:9" ht="18" customHeight="1" x14ac:dyDescent="0.45">
      <c r="A149" s="12" t="s">
        <v>116</v>
      </c>
      <c r="B149" s="11" t="s">
        <v>127</v>
      </c>
      <c r="D149" s="224">
        <f t="shared" ref="D149:H149" si="23">D137</f>
        <v>513629</v>
      </c>
      <c r="E149" s="224">
        <f t="shared" si="23"/>
        <v>0</v>
      </c>
      <c r="F149" s="224">
        <f>F137</f>
        <v>0</v>
      </c>
      <c r="G149" s="224">
        <f t="shared" si="23"/>
        <v>0</v>
      </c>
      <c r="H149" s="224">
        <f t="shared" si="23"/>
        <v>513629</v>
      </c>
      <c r="I149" s="228"/>
    </row>
    <row r="150" spans="1:9" ht="18" customHeight="1" x14ac:dyDescent="0.45">
      <c r="A150" s="12" t="s">
        <v>5</v>
      </c>
      <c r="B150" s="11" t="s">
        <v>6</v>
      </c>
      <c r="D150" s="224">
        <f>D18</f>
        <v>6072947.6603591777</v>
      </c>
      <c r="E150" s="224">
        <f>E18</f>
        <v>0</v>
      </c>
      <c r="F150" s="224">
        <f>F18</f>
        <v>0</v>
      </c>
      <c r="G150" s="224">
        <f>G18</f>
        <v>4909630.1411375506</v>
      </c>
      <c r="H150" s="224">
        <f>H18</f>
        <v>1163317.5192216299</v>
      </c>
      <c r="I150" s="228"/>
    </row>
    <row r="151" spans="1:9" ht="18" customHeight="1" x14ac:dyDescent="0.45">
      <c r="B151" s="11"/>
      <c r="D151" s="243"/>
      <c r="E151" s="243"/>
      <c r="F151" s="243"/>
      <c r="G151" s="243"/>
      <c r="H151" s="243"/>
      <c r="I151" s="228"/>
    </row>
    <row r="152" spans="1:9" ht="18" customHeight="1" x14ac:dyDescent="0.45">
      <c r="A152" s="16" t="s">
        <v>128</v>
      </c>
      <c r="B152" s="11" t="s">
        <v>117</v>
      </c>
      <c r="D152" s="258">
        <f t="shared" ref="D152:G152" si="24">SUM(D141:D150)</f>
        <v>32778379.530359179</v>
      </c>
      <c r="E152" s="258">
        <f t="shared" si="24"/>
        <v>4910752</v>
      </c>
      <c r="F152" s="258">
        <f t="shared" si="24"/>
        <v>1539495</v>
      </c>
      <c r="G152" s="258">
        <f t="shared" si="24"/>
        <v>7092566.1411375506</v>
      </c>
      <c r="H152" s="258">
        <f>SUM(H141:H150)</f>
        <v>36124070.389221638</v>
      </c>
      <c r="I152" s="228"/>
    </row>
    <row r="153" spans="1:9" ht="18" customHeight="1" x14ac:dyDescent="0.45">
      <c r="I153" s="228"/>
    </row>
    <row r="154" spans="1:9" ht="18" customHeight="1" x14ac:dyDescent="0.55000000000000004">
      <c r="A154" s="16" t="s">
        <v>324</v>
      </c>
      <c r="B154" s="11" t="s">
        <v>325</v>
      </c>
      <c r="D154" s="259">
        <f>H152/E121</f>
        <v>9.6467967509077268E-2</v>
      </c>
      <c r="I154" s="228"/>
    </row>
    <row r="155" spans="1:9" ht="18" customHeight="1" x14ac:dyDescent="0.55000000000000004">
      <c r="A155" s="16" t="s">
        <v>326</v>
      </c>
      <c r="B155" s="11" t="s">
        <v>327</v>
      </c>
      <c r="D155" s="259">
        <f>H152/E127</f>
        <v>2.3196603345034124</v>
      </c>
    </row>
  </sheetData>
  <mergeCells count="2">
    <mergeCell ref="C2:D2"/>
    <mergeCell ref="B13:D13"/>
  </mergeCells>
  <hyperlinks>
    <hyperlink ref="C11" r:id="rId1" xr:uid="{3B3F6909-FA94-437E-99AC-4613EB46965C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5A8B2-683E-42F0-8FE5-2771E05F240D}">
  <dimension ref="A1:R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31.83984375" style="9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6.68359375" customWidth="1"/>
    <col min="10" max="10" width="12.578125" style="9" bestFit="1" customWidth="1"/>
    <col min="11" max="11" width="9" style="9" bestFit="1" customWidth="1"/>
    <col min="12" max="14" width="9" style="9"/>
    <col min="15" max="15" width="9" style="9" bestFit="1" customWidth="1"/>
    <col min="16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0" t="s">
        <v>195</v>
      </c>
      <c r="D5" s="540"/>
      <c r="E5" s="540"/>
      <c r="F5" s="50"/>
    </row>
    <row r="6" spans="1:8" ht="18" customHeight="1" x14ac:dyDescent="0.55000000000000004">
      <c r="B6" s="12" t="s">
        <v>267</v>
      </c>
      <c r="C6" s="123">
        <v>210023</v>
      </c>
      <c r="D6" s="123"/>
      <c r="E6" s="123"/>
      <c r="F6" s="53"/>
    </row>
    <row r="7" spans="1:8" ht="18" customHeight="1" x14ac:dyDescent="0.55000000000000004">
      <c r="B7" s="12" t="s">
        <v>268</v>
      </c>
      <c r="C7" s="124"/>
      <c r="D7" s="124"/>
      <c r="E7" s="124"/>
      <c r="F7" s="54"/>
    </row>
    <row r="8" spans="1:8" ht="18" customHeight="1" x14ac:dyDescent="0.55000000000000004">
      <c r="C8" s="137"/>
      <c r="D8" s="137"/>
      <c r="E8" s="137"/>
      <c r="F8" s="27"/>
    </row>
    <row r="9" spans="1:8" ht="18" customHeight="1" x14ac:dyDescent="0.55000000000000004">
      <c r="B9" s="12" t="s">
        <v>269</v>
      </c>
      <c r="C9" s="56" t="s">
        <v>468</v>
      </c>
      <c r="D9" s="56"/>
      <c r="E9" s="56"/>
      <c r="F9" s="50"/>
    </row>
    <row r="10" spans="1:8" ht="18" customHeight="1" x14ac:dyDescent="0.55000000000000004">
      <c r="B10" s="12" t="s">
        <v>271</v>
      </c>
      <c r="C10" s="547"/>
      <c r="D10" s="547"/>
      <c r="E10" s="547"/>
      <c r="F10" s="58"/>
    </row>
    <row r="11" spans="1:8" ht="18" customHeight="1" x14ac:dyDescent="0.55000000000000004">
      <c r="B11" s="12" t="s">
        <v>273</v>
      </c>
      <c r="C11" s="560" t="s">
        <v>469</v>
      </c>
      <c r="D11" s="560"/>
      <c r="E11" s="560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9" ht="18" customHeight="1" x14ac:dyDescent="0.55000000000000004">
      <c r="A17" s="16" t="s">
        <v>276</v>
      </c>
      <c r="B17" s="11" t="s">
        <v>277</v>
      </c>
    </row>
    <row r="18" spans="1:9" ht="18" customHeight="1" x14ac:dyDescent="0.55000000000000004">
      <c r="A18" s="12" t="s">
        <v>5</v>
      </c>
      <c r="B18" s="9" t="s">
        <v>6</v>
      </c>
      <c r="D18" s="62">
        <v>11452051</v>
      </c>
      <c r="E18" s="62">
        <v>0</v>
      </c>
      <c r="F18" s="62"/>
      <c r="G18" s="62">
        <v>9258327</v>
      </c>
      <c r="H18" s="62">
        <f>(D18+E18)-G18</f>
        <v>2193724</v>
      </c>
      <c r="I18" s="7"/>
    </row>
    <row r="19" spans="1:9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9" ht="18" customHeight="1" x14ac:dyDescent="0.55000000000000004">
      <c r="A20" s="16" t="s">
        <v>279</v>
      </c>
      <c r="B20" s="11" t="s">
        <v>280</v>
      </c>
    </row>
    <row r="21" spans="1:9" ht="18" customHeight="1" x14ac:dyDescent="0.55000000000000004">
      <c r="A21" s="12" t="s">
        <v>7</v>
      </c>
      <c r="B21" s="9" t="s">
        <v>8</v>
      </c>
      <c r="D21" s="91">
        <v>2031932.86</v>
      </c>
      <c r="E21" s="91">
        <v>762206.39816776197</v>
      </c>
      <c r="F21" s="91"/>
      <c r="G21" s="91">
        <v>1140224</v>
      </c>
      <c r="H21" s="18">
        <f>(D21+E21)-F21-G21</f>
        <v>1653915.2581677623</v>
      </c>
    </row>
    <row r="22" spans="1:9" ht="18" customHeight="1" x14ac:dyDescent="0.55000000000000004">
      <c r="A22" s="12" t="s">
        <v>9</v>
      </c>
      <c r="B22" s="9" t="s">
        <v>10</v>
      </c>
      <c r="D22" s="83"/>
      <c r="E22" s="91"/>
      <c r="F22" s="91"/>
      <c r="G22" s="83"/>
      <c r="H22" s="18">
        <f t="shared" ref="H22:H34" si="0">(D22+E22)-F22-G22</f>
        <v>0</v>
      </c>
    </row>
    <row r="23" spans="1:9" ht="18" customHeight="1" x14ac:dyDescent="0.55000000000000004">
      <c r="A23" s="12" t="s">
        <v>11</v>
      </c>
      <c r="B23" s="9" t="s">
        <v>12</v>
      </c>
      <c r="D23" s="83"/>
      <c r="E23" s="91"/>
      <c r="F23" s="91"/>
      <c r="G23" s="83"/>
      <c r="H23" s="18">
        <f t="shared" si="0"/>
        <v>0</v>
      </c>
    </row>
    <row r="24" spans="1:9" ht="18" customHeight="1" x14ac:dyDescent="0.55000000000000004">
      <c r="A24" s="12" t="s">
        <v>13</v>
      </c>
      <c r="B24" s="9" t="s">
        <v>14</v>
      </c>
      <c r="D24" s="83">
        <v>390968.18</v>
      </c>
      <c r="E24" s="83">
        <v>0</v>
      </c>
      <c r="F24" s="91"/>
      <c r="G24" s="83">
        <v>249095.44999999998</v>
      </c>
      <c r="H24" s="18">
        <f t="shared" si="0"/>
        <v>141872.73000000001</v>
      </c>
    </row>
    <row r="25" spans="1:9" ht="18" customHeight="1" x14ac:dyDescent="0.55000000000000004">
      <c r="A25" s="12" t="s">
        <v>15</v>
      </c>
      <c r="B25" s="9" t="s">
        <v>16</v>
      </c>
      <c r="D25" s="83"/>
      <c r="E25" s="91"/>
      <c r="F25" s="91"/>
      <c r="G25" s="83"/>
      <c r="H25" s="18">
        <f t="shared" si="0"/>
        <v>0</v>
      </c>
    </row>
    <row r="26" spans="1:9" ht="18" customHeight="1" x14ac:dyDescent="0.55000000000000004">
      <c r="A26" s="12" t="s">
        <v>17</v>
      </c>
      <c r="B26" s="9" t="s">
        <v>18</v>
      </c>
      <c r="D26" s="83"/>
      <c r="E26" s="91"/>
      <c r="F26" s="91"/>
      <c r="G26" s="83"/>
      <c r="H26" s="18">
        <f t="shared" si="0"/>
        <v>0</v>
      </c>
    </row>
    <row r="27" spans="1:9" ht="18" customHeight="1" x14ac:dyDescent="0.55000000000000004">
      <c r="A27" s="12" t="s">
        <v>19</v>
      </c>
      <c r="B27" s="9" t="s">
        <v>20</v>
      </c>
      <c r="D27" s="83"/>
      <c r="E27" s="91"/>
      <c r="F27" s="91"/>
      <c r="G27" s="83"/>
      <c r="H27" s="18">
        <f t="shared" si="0"/>
        <v>0</v>
      </c>
    </row>
    <row r="28" spans="1:9" ht="18" customHeight="1" x14ac:dyDescent="0.55000000000000004">
      <c r="A28" s="12" t="s">
        <v>21</v>
      </c>
      <c r="B28" s="9" t="s">
        <v>22</v>
      </c>
      <c r="D28" s="83"/>
      <c r="E28" s="91"/>
      <c r="F28" s="91"/>
      <c r="G28" s="83"/>
      <c r="H28" s="18">
        <f t="shared" si="0"/>
        <v>0</v>
      </c>
    </row>
    <row r="29" spans="1:9" ht="18" customHeight="1" x14ac:dyDescent="0.55000000000000004">
      <c r="A29" s="12" t="s">
        <v>23</v>
      </c>
      <c r="B29" s="9" t="s">
        <v>24</v>
      </c>
      <c r="D29" s="83">
        <v>1406024.6099999999</v>
      </c>
      <c r="E29" s="83">
        <v>745407.32641889167</v>
      </c>
      <c r="F29" s="91"/>
      <c r="G29" s="17"/>
      <c r="H29" s="18">
        <f t="shared" si="0"/>
        <v>2151431.9364188914</v>
      </c>
    </row>
    <row r="30" spans="1:9" ht="18" customHeight="1" x14ac:dyDescent="0.55000000000000004">
      <c r="A30" s="12" t="s">
        <v>25</v>
      </c>
      <c r="B30" s="21" t="s">
        <v>196</v>
      </c>
      <c r="D30" s="83">
        <v>66321.399999999994</v>
      </c>
      <c r="E30" s="83">
        <v>35160.44961571326</v>
      </c>
      <c r="F30" s="91"/>
      <c r="G30" s="17"/>
      <c r="H30" s="18">
        <f t="shared" si="0"/>
        <v>101481.84961571326</v>
      </c>
    </row>
    <row r="31" spans="1:9" ht="18" customHeight="1" x14ac:dyDescent="0.55000000000000004">
      <c r="A31" s="12" t="s">
        <v>26</v>
      </c>
      <c r="B31" s="21"/>
      <c r="D31" s="83"/>
      <c r="E31" s="91"/>
      <c r="F31" s="91"/>
      <c r="G31" s="17"/>
      <c r="H31" s="18">
        <f t="shared" si="0"/>
        <v>0</v>
      </c>
    </row>
    <row r="32" spans="1:9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10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10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10" ht="18" customHeight="1" x14ac:dyDescent="0.55000000000000004">
      <c r="H35" s="81"/>
    </row>
    <row r="36" spans="1:10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3895247.05</v>
      </c>
      <c r="E36" s="18">
        <f t="shared" si="1"/>
        <v>1542774.1742023667</v>
      </c>
      <c r="F36" s="18">
        <f>SUM(F21:F34)</f>
        <v>0</v>
      </c>
      <c r="G36" s="18">
        <f t="shared" si="1"/>
        <v>1389319.45</v>
      </c>
      <c r="H36" s="18">
        <f t="shared" si="1"/>
        <v>4048701.7742023668</v>
      </c>
    </row>
    <row r="37" spans="1:10" ht="18" customHeight="1" thickBot="1" x14ac:dyDescent="0.6">
      <c r="B37" s="11"/>
      <c r="D37" s="65"/>
      <c r="E37" s="65"/>
      <c r="F37" s="65"/>
      <c r="G37" s="65"/>
      <c r="H37" s="82"/>
    </row>
    <row r="38" spans="1:10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10" ht="18.75" customHeight="1" x14ac:dyDescent="0.55000000000000004">
      <c r="A39" s="16" t="s">
        <v>283</v>
      </c>
      <c r="B39" s="11" t="s">
        <v>284</v>
      </c>
    </row>
    <row r="40" spans="1:10" ht="18" customHeight="1" x14ac:dyDescent="0.55000000000000004">
      <c r="A40" s="12" t="s">
        <v>30</v>
      </c>
      <c r="B40" s="9" t="s">
        <v>31</v>
      </c>
      <c r="D40" s="83">
        <v>7323286</v>
      </c>
      <c r="E40" s="83">
        <v>3882457.6746639591</v>
      </c>
      <c r="F40" s="91"/>
      <c r="G40" s="17"/>
      <c r="H40" s="18">
        <f>(D40+E40)-F40-G40</f>
        <v>11205743.674663959</v>
      </c>
      <c r="J40" s="48"/>
    </row>
    <row r="41" spans="1:10" ht="18" customHeight="1" x14ac:dyDescent="0.55000000000000004">
      <c r="A41" s="12" t="s">
        <v>32</v>
      </c>
      <c r="B41" s="9" t="s">
        <v>33</v>
      </c>
      <c r="D41" s="83">
        <v>2456575.38</v>
      </c>
      <c r="E41" s="83">
        <v>1302359.342168465</v>
      </c>
      <c r="F41" s="91"/>
      <c r="G41" s="17"/>
      <c r="H41" s="18">
        <f t="shared" ref="H41:H47" si="2">(D41+E41)-F41-G41</f>
        <v>3758934.7221684651</v>
      </c>
      <c r="J41" s="48"/>
    </row>
    <row r="42" spans="1:10" ht="18" customHeight="1" x14ac:dyDescent="0.55000000000000004">
      <c r="A42" s="12" t="s">
        <v>34</v>
      </c>
      <c r="B42" s="9" t="s">
        <v>35</v>
      </c>
      <c r="D42" s="83">
        <v>546155.82559999987</v>
      </c>
      <c r="E42" s="83">
        <v>289545.82364571729</v>
      </c>
      <c r="F42" s="91"/>
      <c r="G42" s="17"/>
      <c r="H42" s="18">
        <f t="shared" si="2"/>
        <v>835701.6492457171</v>
      </c>
      <c r="J42" s="48"/>
    </row>
    <row r="43" spans="1:10" ht="18" customHeight="1" x14ac:dyDescent="0.55000000000000004">
      <c r="A43" s="12" t="s">
        <v>36</v>
      </c>
      <c r="B43" s="9" t="s">
        <v>37</v>
      </c>
      <c r="D43" s="83">
        <v>0</v>
      </c>
      <c r="E43" s="91">
        <v>0</v>
      </c>
      <c r="F43" s="91"/>
      <c r="G43" s="17"/>
      <c r="H43" s="18">
        <f t="shared" si="2"/>
        <v>0</v>
      </c>
      <c r="J43" s="48"/>
    </row>
    <row r="44" spans="1:10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10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10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10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10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10326017.205599999</v>
      </c>
      <c r="E49" s="18">
        <f t="shared" si="3"/>
        <v>5474362.8404781418</v>
      </c>
      <c r="F49" s="18">
        <f>SUM(F40:F47)</f>
        <v>0</v>
      </c>
      <c r="G49" s="18">
        <f t="shared" si="3"/>
        <v>0</v>
      </c>
      <c r="H49" s="18">
        <f t="shared" si="3"/>
        <v>15800380.046078142</v>
      </c>
    </row>
    <row r="50" spans="1:10" ht="18" customHeight="1" thickBot="1" x14ac:dyDescent="0.6">
      <c r="D50" s="24"/>
      <c r="E50" s="24"/>
      <c r="F50" s="24"/>
      <c r="G50" s="24"/>
      <c r="H50" s="24"/>
    </row>
    <row r="51" spans="1:10" ht="25.5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10" ht="30.75" customHeight="1" x14ac:dyDescent="0.55000000000000004">
      <c r="A52" s="16" t="s">
        <v>287</v>
      </c>
      <c r="B52" s="25" t="s">
        <v>288</v>
      </c>
    </row>
    <row r="53" spans="1:10" ht="18" customHeight="1" x14ac:dyDescent="0.4">
      <c r="A53" s="12" t="s">
        <v>42</v>
      </c>
      <c r="B53" s="9" t="s">
        <v>43</v>
      </c>
      <c r="D53" s="113">
        <v>36357346.149999999</v>
      </c>
      <c r="E53" s="26"/>
      <c r="F53" s="26"/>
      <c r="G53" s="113">
        <v>1199950</v>
      </c>
      <c r="H53" s="18">
        <f>(D53+E53)-F53-G53</f>
        <v>35157396.149999999</v>
      </c>
      <c r="I53" s="119"/>
      <c r="J53" s="30"/>
    </row>
    <row r="54" spans="1:10" ht="18" customHeight="1" x14ac:dyDescent="0.4">
      <c r="A54" s="12" t="s">
        <v>44</v>
      </c>
      <c r="B54" s="31" t="s">
        <v>470</v>
      </c>
      <c r="D54" s="83">
        <v>9434</v>
      </c>
      <c r="E54" s="83">
        <v>0</v>
      </c>
      <c r="F54" s="20"/>
      <c r="G54" s="17"/>
      <c r="H54" s="18">
        <f t="shared" ref="H54:H62" si="4">(D54+E54)-F54-G54</f>
        <v>9434</v>
      </c>
      <c r="I54" s="9"/>
    </row>
    <row r="55" spans="1:10" ht="18" customHeight="1" x14ac:dyDescent="0.4">
      <c r="A55" s="12" t="s">
        <v>45</v>
      </c>
      <c r="B55" s="34" t="s">
        <v>471</v>
      </c>
      <c r="D55" s="83">
        <v>6423890</v>
      </c>
      <c r="E55" s="83">
        <v>0</v>
      </c>
      <c r="F55" s="83"/>
      <c r="G55" s="83">
        <v>4833349</v>
      </c>
      <c r="H55" s="18">
        <f t="shared" si="4"/>
        <v>1590541</v>
      </c>
      <c r="I55" s="120"/>
    </row>
    <row r="56" spans="1:10" ht="18" customHeight="1" x14ac:dyDescent="0.4">
      <c r="A56" s="12" t="s">
        <v>46</v>
      </c>
      <c r="B56" s="31" t="s">
        <v>472</v>
      </c>
      <c r="D56" s="83">
        <v>161377.52000000002</v>
      </c>
      <c r="E56" s="20"/>
      <c r="F56" s="20"/>
      <c r="G56" s="17"/>
      <c r="H56" s="18">
        <f t="shared" si="4"/>
        <v>161377.52000000002</v>
      </c>
      <c r="I56" s="9"/>
    </row>
    <row r="57" spans="1:10" ht="18" customHeight="1" x14ac:dyDescent="0.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  <c r="I57" s="120"/>
    </row>
    <row r="58" spans="1:10" ht="18" customHeight="1" x14ac:dyDescent="0.55000000000000004">
      <c r="A58" s="12" t="s">
        <v>48</v>
      </c>
      <c r="B58" s="31"/>
      <c r="D58" s="17"/>
      <c r="E58" s="17"/>
      <c r="F58" s="20"/>
      <c r="G58" s="17"/>
      <c r="H58" s="18">
        <f>(D58+E58)-F58-G58</f>
        <v>0</v>
      </c>
    </row>
    <row r="59" spans="1:10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10" ht="18" customHeight="1" x14ac:dyDescent="0.55000000000000004">
      <c r="A60" s="12" t="s">
        <v>50</v>
      </c>
      <c r="B60" s="28"/>
      <c r="C60" s="27"/>
      <c r="D60" s="32"/>
      <c r="E60" s="26"/>
      <c r="F60" s="26"/>
      <c r="G60" s="26"/>
      <c r="H60" s="18">
        <f t="shared" si="4"/>
        <v>0</v>
      </c>
    </row>
    <row r="61" spans="1:10" ht="18" customHeight="1" x14ac:dyDescent="0.55000000000000004">
      <c r="A61" s="12" t="s">
        <v>51</v>
      </c>
      <c r="B61" s="28" t="s">
        <v>473</v>
      </c>
      <c r="C61" s="27"/>
      <c r="D61" s="32">
        <v>1882452</v>
      </c>
      <c r="E61" s="32">
        <v>997986.45233663113</v>
      </c>
      <c r="F61" s="32"/>
      <c r="G61" s="32">
        <v>270267</v>
      </c>
      <c r="H61" s="18">
        <f t="shared" si="4"/>
        <v>2610171.4523366312</v>
      </c>
    </row>
    <row r="62" spans="1:10" ht="18" customHeight="1" x14ac:dyDescent="0.55000000000000004">
      <c r="A62" s="12" t="s">
        <v>52</v>
      </c>
      <c r="B62" s="28"/>
      <c r="C62" s="27"/>
      <c r="D62" s="32"/>
      <c r="E62" s="26"/>
      <c r="F62" s="26"/>
      <c r="G62" s="26"/>
      <c r="H62" s="18">
        <f t="shared" si="4"/>
        <v>0</v>
      </c>
    </row>
    <row r="63" spans="1:10" ht="18" customHeight="1" x14ac:dyDescent="0.55000000000000004">
      <c r="A63" s="12"/>
      <c r="E63" s="68"/>
      <c r="F63" s="29"/>
    </row>
    <row r="64" spans="1:10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44834499.670000002</v>
      </c>
      <c r="E64" s="18">
        <f t="shared" ref="E64:G64" si="5">SUM(E53:E62)</f>
        <v>997986.45233663113</v>
      </c>
      <c r="F64" s="18">
        <f t="shared" si="5"/>
        <v>0</v>
      </c>
      <c r="G64" s="18">
        <f t="shared" si="5"/>
        <v>6303566</v>
      </c>
      <c r="H64" s="18">
        <f>SUM(H53:H62)</f>
        <v>39528920.122336634</v>
      </c>
      <c r="I64" s="260"/>
      <c r="J64" s="95"/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111">
        <v>129156.32</v>
      </c>
      <c r="E68" s="111">
        <v>68472.533479554681</v>
      </c>
      <c r="F68" s="111"/>
      <c r="G68" s="111">
        <v>0</v>
      </c>
      <c r="H68" s="18">
        <f>(D68+E68)-F68-G68</f>
        <v>197628.8534795547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111">
        <v>0</v>
      </c>
      <c r="E69" s="111">
        <v>0</v>
      </c>
      <c r="F69" s="111"/>
      <c r="G69" s="111">
        <v>0</v>
      </c>
      <c r="H69" s="18">
        <f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>(D70+E70)-F70-G70</f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ref="H71:H72" si="6">(D71+E71)-F71-G71</f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G74" si="7">SUM(D68:D72)</f>
        <v>129156.32</v>
      </c>
      <c r="E74" s="36">
        <f t="shared" si="7"/>
        <v>68472.533479554681</v>
      </c>
      <c r="F74" s="36">
        <f t="shared" si="7"/>
        <v>0</v>
      </c>
      <c r="G74" s="18">
        <f t="shared" si="7"/>
        <v>0</v>
      </c>
      <c r="H74" s="18">
        <f>SUM(H68:H72)</f>
        <v>197628.8534795547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83">
        <v>25000</v>
      </c>
      <c r="E77" s="37"/>
      <c r="F77" s="23"/>
      <c r="G77" s="17"/>
      <c r="H77" s="18">
        <f>(D77-F77-G77)</f>
        <v>25000</v>
      </c>
    </row>
    <row r="78" spans="1:10" ht="18" customHeight="1" x14ac:dyDescent="0.55000000000000004">
      <c r="A78" s="12" t="s">
        <v>63</v>
      </c>
      <c r="B78" s="9" t="s">
        <v>64</v>
      </c>
      <c r="D78" s="83">
        <v>0</v>
      </c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83">
        <v>30886.128000000001</v>
      </c>
      <c r="E79" s="37"/>
      <c r="F79" s="23"/>
      <c r="G79" s="17"/>
      <c r="H79" s="18">
        <f t="shared" si="8"/>
        <v>30886.128000000001</v>
      </c>
    </row>
    <row r="80" spans="1:10" ht="18" customHeight="1" x14ac:dyDescent="0.55000000000000004">
      <c r="A80" s="12" t="s">
        <v>67</v>
      </c>
      <c r="B80" s="9" t="s">
        <v>68</v>
      </c>
      <c r="D80" s="83">
        <v>5791861</v>
      </c>
      <c r="E80" s="37"/>
      <c r="F80" s="23"/>
      <c r="G80" s="17">
        <v>4326301</v>
      </c>
      <c r="H80" s="18">
        <f t="shared" si="8"/>
        <v>1465560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5847747.1279999996</v>
      </c>
      <c r="E82" s="39"/>
      <c r="F82" s="18">
        <f t="shared" si="9"/>
        <v>0</v>
      </c>
      <c r="G82" s="18">
        <f t="shared" si="9"/>
        <v>4326301</v>
      </c>
      <c r="H82" s="18">
        <f t="shared" si="9"/>
        <v>1521446.128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>
        <v>0</v>
      </c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v>0</v>
      </c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83">
        <v>47785</v>
      </c>
      <c r="E88" s="83">
        <v>25333.332602853046</v>
      </c>
      <c r="F88" s="83"/>
      <c r="G88" s="83"/>
      <c r="H88" s="18">
        <f>(D88+E88)-F88-G88</f>
        <v>73118.332602853043</v>
      </c>
    </row>
    <row r="89" spans="1:8" ht="18" customHeight="1" x14ac:dyDescent="0.55000000000000004">
      <c r="A89" s="12" t="s">
        <v>76</v>
      </c>
      <c r="B89" s="9" t="s">
        <v>77</v>
      </c>
      <c r="D89" s="83">
        <v>49531.493099999992</v>
      </c>
      <c r="E89" s="83">
        <v>26259.240117572892</v>
      </c>
      <c r="F89" s="83"/>
      <c r="G89" s="83">
        <v>1000</v>
      </c>
      <c r="H89" s="18">
        <f t="shared" si="10"/>
        <v>74790.733217572881</v>
      </c>
    </row>
    <row r="90" spans="1:8" ht="18" customHeight="1" x14ac:dyDescent="0.55000000000000004">
      <c r="A90" s="12" t="s">
        <v>78</v>
      </c>
      <c r="B90" s="9" t="s">
        <v>79</v>
      </c>
      <c r="D90" s="83">
        <v>67864.160000000003</v>
      </c>
      <c r="E90" s="83">
        <v>35978.347537788759</v>
      </c>
      <c r="F90" s="83">
        <v>0</v>
      </c>
      <c r="G90" s="83">
        <v>0</v>
      </c>
      <c r="H90" s="18">
        <f t="shared" si="10"/>
        <v>103842.50753778877</v>
      </c>
    </row>
    <row r="91" spans="1:8" ht="18" customHeight="1" x14ac:dyDescent="0.55000000000000004">
      <c r="A91" s="12" t="s">
        <v>80</v>
      </c>
      <c r="B91" s="9" t="s">
        <v>81</v>
      </c>
      <c r="D91" s="83">
        <v>1044932</v>
      </c>
      <c r="E91" s="83">
        <v>553973.21132917108</v>
      </c>
      <c r="F91" s="83">
        <v>0</v>
      </c>
      <c r="G91" s="83">
        <v>0</v>
      </c>
      <c r="H91" s="18">
        <f t="shared" si="10"/>
        <v>1598905.211329171</v>
      </c>
    </row>
    <row r="92" spans="1:8" ht="18" customHeight="1" x14ac:dyDescent="0.55000000000000004">
      <c r="A92" s="12" t="s">
        <v>82</v>
      </c>
      <c r="B92" s="9" t="s">
        <v>83</v>
      </c>
      <c r="D92" s="103"/>
      <c r="E92" s="91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83"/>
      <c r="E93" s="91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83"/>
      <c r="E94" s="91"/>
      <c r="F94" s="20"/>
      <c r="G94" s="17"/>
      <c r="H94" s="18">
        <f>(D94+E94)-F94-G94</f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1210112.6531</v>
      </c>
      <c r="E98" s="18">
        <f t="shared" si="11"/>
        <v>641544.13158738578</v>
      </c>
      <c r="F98" s="18">
        <f t="shared" si="11"/>
        <v>0</v>
      </c>
      <c r="G98" s="18">
        <f t="shared" si="11"/>
        <v>1000</v>
      </c>
      <c r="H98" s="18">
        <f t="shared" si="11"/>
        <v>1850656.7846873857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363</v>
      </c>
      <c r="D102" s="17">
        <v>1588.28</v>
      </c>
      <c r="E102" s="20">
        <v>842.03</v>
      </c>
      <c r="F102" s="20"/>
      <c r="G102" s="17"/>
      <c r="H102" s="18">
        <f>(D102+E102)-F102-G102</f>
        <v>2430.31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>SUM(D102:D106)</f>
        <v>1588.28</v>
      </c>
      <c r="E108" s="18">
        <f>SUM(E102:E106)</f>
        <v>842.03</v>
      </c>
      <c r="F108" s="18">
        <f t="shared" ref="F108:H108" si="13">SUM(F102:F106)</f>
        <v>0</v>
      </c>
      <c r="G108" s="18">
        <f t="shared" si="13"/>
        <v>0</v>
      </c>
      <c r="H108" s="18">
        <f t="shared" si="13"/>
        <v>2430.31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83">
        <v>5004158.1400000006</v>
      </c>
      <c r="G111" s="17"/>
      <c r="H111" s="18">
        <f>F111-G111</f>
        <v>5004158.1400000006</v>
      </c>
    </row>
    <row r="112" spans="1:8" ht="18" customHeight="1" x14ac:dyDescent="0.55000000000000004">
      <c r="B112" s="11"/>
      <c r="D112" s="11"/>
    </row>
    <row r="113" spans="1:18" ht="18" customHeight="1" x14ac:dyDescent="0.55000000000000004">
      <c r="A113" s="16"/>
      <c r="B113" s="11" t="s">
        <v>310</v>
      </c>
    </row>
    <row r="114" spans="1:18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0.53015240353359938</v>
      </c>
      <c r="F114" s="41" t="s">
        <v>314</v>
      </c>
      <c r="G114" s="42"/>
    </row>
    <row r="115" spans="1:18" ht="18" customHeight="1" x14ac:dyDescent="0.55000000000000004">
      <c r="A115" s="12"/>
      <c r="B115" s="11"/>
      <c r="F115" s="27"/>
    </row>
    <row r="116" spans="1:18" ht="18" customHeight="1" x14ac:dyDescent="0.55000000000000004">
      <c r="A116" s="12" t="s">
        <v>315</v>
      </c>
      <c r="B116" s="11" t="s">
        <v>316</v>
      </c>
      <c r="F116" s="27"/>
    </row>
    <row r="117" spans="1:18" ht="18" customHeight="1" x14ac:dyDescent="0.55000000000000004">
      <c r="A117" s="12" t="s">
        <v>98</v>
      </c>
      <c r="B117" s="9" t="s">
        <v>99</v>
      </c>
      <c r="E117" s="17">
        <v>620931000</v>
      </c>
      <c r="F117" s="43"/>
    </row>
    <row r="118" spans="1:18" ht="18" customHeight="1" x14ac:dyDescent="0.55000000000000004">
      <c r="A118" s="12" t="s">
        <v>100</v>
      </c>
      <c r="B118" s="9" t="s">
        <v>101</v>
      </c>
      <c r="E118" s="17">
        <v>15996000</v>
      </c>
      <c r="F118" s="43"/>
    </row>
    <row r="119" spans="1:18" ht="18" customHeight="1" x14ac:dyDescent="0.55000000000000004">
      <c r="A119" s="12" t="s">
        <v>102</v>
      </c>
      <c r="B119" s="11" t="s">
        <v>103</v>
      </c>
      <c r="E119" s="18">
        <f>E117+E118</f>
        <v>636927000</v>
      </c>
      <c r="F119" s="44"/>
    </row>
    <row r="120" spans="1:18" ht="18" customHeight="1" x14ac:dyDescent="0.55000000000000004">
      <c r="A120" s="12"/>
      <c r="B120" s="11"/>
      <c r="F120" s="27"/>
    </row>
    <row r="121" spans="1:18" ht="18" customHeight="1" x14ac:dyDescent="0.55000000000000004">
      <c r="A121" s="12" t="s">
        <v>104</v>
      </c>
      <c r="B121" s="11" t="s">
        <v>105</v>
      </c>
      <c r="E121" s="17">
        <v>647110000</v>
      </c>
      <c r="F121" s="43"/>
    </row>
    <row r="122" spans="1:18" ht="18" customHeight="1" x14ac:dyDescent="0.55000000000000004">
      <c r="A122" s="12"/>
      <c r="F122" s="27"/>
    </row>
    <row r="123" spans="1:18" ht="18" customHeight="1" x14ac:dyDescent="0.55000000000000004">
      <c r="A123" s="12" t="s">
        <v>106</v>
      </c>
      <c r="B123" s="11" t="s">
        <v>107</v>
      </c>
      <c r="E123" s="17">
        <f>E119-E121</f>
        <v>-10183000</v>
      </c>
      <c r="F123" s="43"/>
    </row>
    <row r="124" spans="1:18" ht="18" customHeight="1" x14ac:dyDescent="0.55000000000000004">
      <c r="A124" s="12"/>
      <c r="F124" s="27"/>
    </row>
    <row r="125" spans="1:18" ht="18" customHeight="1" x14ac:dyDescent="0.55000000000000004">
      <c r="A125" s="12" t="s">
        <v>108</v>
      </c>
      <c r="B125" s="11" t="s">
        <v>109</v>
      </c>
      <c r="E125" s="17">
        <v>47448000</v>
      </c>
      <c r="F125" s="43"/>
    </row>
    <row r="126" spans="1:18" ht="18" customHeight="1" x14ac:dyDescent="0.55000000000000004">
      <c r="A126" s="12"/>
      <c r="F126" s="27"/>
    </row>
    <row r="127" spans="1:18" ht="18" customHeight="1" x14ac:dyDescent="0.55000000000000004">
      <c r="A127" s="12" t="s">
        <v>110</v>
      </c>
      <c r="B127" s="11" t="s">
        <v>111</v>
      </c>
      <c r="E127" s="17">
        <f>E123+E125</f>
        <v>37265000</v>
      </c>
      <c r="F127" s="43"/>
    </row>
    <row r="128" spans="1:18" ht="18" customHeight="1" x14ac:dyDescent="0.55000000000000004">
      <c r="A128" s="12"/>
      <c r="R128" s="9" t="s">
        <v>474</v>
      </c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G141" si="16">D36</f>
        <v>3895247.05</v>
      </c>
      <c r="E141" s="45">
        <f t="shared" si="16"/>
        <v>1542774.1742023667</v>
      </c>
      <c r="F141" s="45">
        <f>F36</f>
        <v>0</v>
      </c>
      <c r="G141" s="45">
        <f t="shared" si="16"/>
        <v>1389319.45</v>
      </c>
      <c r="H141" s="45">
        <f>H36</f>
        <v>4048701.7742023668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10326017.205599999</v>
      </c>
      <c r="E142" s="45">
        <f t="shared" si="17"/>
        <v>5474362.8404781418</v>
      </c>
      <c r="F142" s="45">
        <f>F49</f>
        <v>0</v>
      </c>
      <c r="G142" s="45">
        <f t="shared" si="17"/>
        <v>0</v>
      </c>
      <c r="H142" s="45">
        <f t="shared" si="17"/>
        <v>15800380.046078142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G143" si="18">D64</f>
        <v>44834499.670000002</v>
      </c>
      <c r="E143" s="45">
        <f t="shared" si="18"/>
        <v>997986.45233663113</v>
      </c>
      <c r="F143" s="45">
        <f>F64</f>
        <v>0</v>
      </c>
      <c r="G143" s="45">
        <f t="shared" si="18"/>
        <v>6303566</v>
      </c>
      <c r="H143" s="45">
        <f>H64</f>
        <v>39528920.122336634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129156.32</v>
      </c>
      <c r="E144" s="45">
        <f t="shared" si="19"/>
        <v>68472.533479554681</v>
      </c>
      <c r="F144" s="45">
        <f>F74</f>
        <v>0</v>
      </c>
      <c r="G144" s="45">
        <f t="shared" si="19"/>
        <v>0</v>
      </c>
      <c r="H144" s="45">
        <f t="shared" si="19"/>
        <v>197628.8534795547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5847747.1279999996</v>
      </c>
      <c r="E145" s="45">
        <f t="shared" si="20"/>
        <v>0</v>
      </c>
      <c r="F145" s="45">
        <f>F82</f>
        <v>0</v>
      </c>
      <c r="G145" s="45">
        <f t="shared" si="20"/>
        <v>4326301</v>
      </c>
      <c r="H145" s="45">
        <f t="shared" si="20"/>
        <v>1521446.128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1210112.6531</v>
      </c>
      <c r="E146" s="45">
        <f t="shared" si="21"/>
        <v>641544.13158738578</v>
      </c>
      <c r="F146" s="45">
        <f>F98</f>
        <v>0</v>
      </c>
      <c r="G146" s="45">
        <f t="shared" si="21"/>
        <v>1000</v>
      </c>
      <c r="H146" s="45">
        <f t="shared" si="21"/>
        <v>1850656.7846873857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1588.28</v>
      </c>
      <c r="E147" s="18">
        <f t="shared" si="22"/>
        <v>842.03</v>
      </c>
      <c r="F147" s="18">
        <f>F108</f>
        <v>0</v>
      </c>
      <c r="G147" s="18">
        <f t="shared" si="22"/>
        <v>0</v>
      </c>
      <c r="H147" s="18">
        <f t="shared" si="22"/>
        <v>2430.31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5004158.1400000006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11452051</v>
      </c>
      <c r="E150" s="18">
        <f>E18</f>
        <v>0</v>
      </c>
      <c r="F150" s="18">
        <f>F18</f>
        <v>0</v>
      </c>
      <c r="G150" s="18">
        <f>G18</f>
        <v>9258327</v>
      </c>
      <c r="H150" s="18">
        <f>H18</f>
        <v>2193724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77696419.306699991</v>
      </c>
      <c r="E152" s="77">
        <f t="shared" si="24"/>
        <v>8725982.1620840784</v>
      </c>
      <c r="F152" s="77">
        <f t="shared" si="24"/>
        <v>0</v>
      </c>
      <c r="G152" s="77">
        <f t="shared" si="24"/>
        <v>21278513.449999999</v>
      </c>
      <c r="H152" s="77">
        <f t="shared" si="24"/>
        <v>70148046.158784091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0.10840204317470614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1.8824110065419051</v>
      </c>
    </row>
  </sheetData>
  <mergeCells count="5">
    <mergeCell ref="C2:D2"/>
    <mergeCell ref="C5:E5"/>
    <mergeCell ref="C10:E10"/>
    <mergeCell ref="C11:E11"/>
    <mergeCell ref="B13:D13"/>
  </mergeCells>
  <hyperlinks>
    <hyperlink ref="C11:E11" r:id="rId1" display="toshiyoye@luminishealth.org" xr:uid="{E4235F0E-7FD6-482C-BEC7-8C10E22D97D4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7415-6987-48B3-8FA8-0281E26B6842}">
  <dimension ref="A1:J159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173" t="s">
        <v>436</v>
      </c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62" t="s">
        <v>132</v>
      </c>
      <c r="D5" s="562"/>
      <c r="E5" s="562"/>
      <c r="F5" s="50"/>
    </row>
    <row r="6" spans="1:8" ht="18" customHeight="1" x14ac:dyDescent="0.55000000000000004">
      <c r="B6" s="12" t="s">
        <v>267</v>
      </c>
      <c r="C6" s="561">
        <v>210024</v>
      </c>
      <c r="D6" s="561"/>
      <c r="E6" s="561"/>
      <c r="F6" s="53"/>
    </row>
    <row r="7" spans="1:8" ht="18" customHeight="1" x14ac:dyDescent="0.55000000000000004">
      <c r="B7" s="12" t="s">
        <v>268</v>
      </c>
      <c r="C7" s="121">
        <v>1843</v>
      </c>
      <c r="D7" s="94" t="s">
        <v>350</v>
      </c>
      <c r="E7" s="94" t="s">
        <v>350</v>
      </c>
      <c r="F7" s="54"/>
    </row>
    <row r="8" spans="1:8" ht="18" customHeight="1" x14ac:dyDescent="0.55000000000000004">
      <c r="C8" s="261" t="s">
        <v>350</v>
      </c>
      <c r="D8" s="261" t="s">
        <v>350</v>
      </c>
      <c r="E8" s="261" t="s">
        <v>350</v>
      </c>
      <c r="F8" s="27"/>
    </row>
    <row r="9" spans="1:8" ht="18" customHeight="1" x14ac:dyDescent="0.55000000000000004">
      <c r="B9" s="12" t="s">
        <v>269</v>
      </c>
      <c r="C9" s="93" t="s">
        <v>349</v>
      </c>
      <c r="D9" s="93" t="s">
        <v>350</v>
      </c>
      <c r="E9" s="93" t="s">
        <v>350</v>
      </c>
      <c r="F9" s="50"/>
    </row>
    <row r="10" spans="1:8" ht="18" customHeight="1" x14ac:dyDescent="0.55000000000000004">
      <c r="B10" s="12" t="s">
        <v>271</v>
      </c>
      <c r="C10" s="94" t="s">
        <v>351</v>
      </c>
      <c r="D10" s="94" t="s">
        <v>350</v>
      </c>
      <c r="E10" s="94" t="s">
        <v>350</v>
      </c>
      <c r="F10" s="58"/>
    </row>
    <row r="11" spans="1:8" ht="18" customHeight="1" x14ac:dyDescent="0.55000000000000004">
      <c r="B11" s="12" t="s">
        <v>273</v>
      </c>
      <c r="C11" s="567" t="s">
        <v>352</v>
      </c>
      <c r="D11" s="567"/>
      <c r="E11" s="567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6706664</v>
      </c>
      <c r="E18" s="61"/>
      <c r="F18" s="61"/>
      <c r="G18" s="61">
        <v>5421954</v>
      </c>
      <c r="H18" s="62">
        <v>1284710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83">
        <v>146319</v>
      </c>
      <c r="E21" s="91">
        <v>38438</v>
      </c>
      <c r="F21" s="91"/>
      <c r="G21" s="83"/>
      <c r="H21" s="18">
        <v>184757</v>
      </c>
    </row>
    <row r="22" spans="1:8" ht="18" customHeight="1" x14ac:dyDescent="0.55000000000000004">
      <c r="A22" s="12" t="s">
        <v>9</v>
      </c>
      <c r="B22" s="9" t="s">
        <v>10</v>
      </c>
      <c r="D22" s="83"/>
      <c r="E22" s="91"/>
      <c r="F22" s="91"/>
      <c r="G22" s="83"/>
      <c r="H22" s="18">
        <v>0</v>
      </c>
    </row>
    <row r="23" spans="1:8" ht="18" customHeight="1" x14ac:dyDescent="0.55000000000000004">
      <c r="A23" s="12" t="s">
        <v>11</v>
      </c>
      <c r="B23" s="9" t="s">
        <v>12</v>
      </c>
      <c r="D23" s="83">
        <v>968</v>
      </c>
      <c r="E23" s="91">
        <v>608</v>
      </c>
      <c r="F23" s="91"/>
      <c r="G23" s="83"/>
      <c r="H23" s="18">
        <v>1576</v>
      </c>
    </row>
    <row r="24" spans="1:8" ht="18" customHeight="1" x14ac:dyDescent="0.55000000000000004">
      <c r="A24" s="12" t="s">
        <v>13</v>
      </c>
      <c r="B24" s="9" t="s">
        <v>14</v>
      </c>
      <c r="D24" s="83"/>
      <c r="E24" s="91"/>
      <c r="F24" s="91"/>
      <c r="G24" s="83"/>
      <c r="H24" s="18">
        <v>0</v>
      </c>
    </row>
    <row r="25" spans="1:8" ht="18" customHeight="1" x14ac:dyDescent="0.55000000000000004">
      <c r="A25" s="12" t="s">
        <v>15</v>
      </c>
      <c r="B25" s="9" t="s">
        <v>16</v>
      </c>
      <c r="D25" s="262">
        <v>216242</v>
      </c>
      <c r="E25" s="263">
        <v>135800</v>
      </c>
      <c r="F25" s="263"/>
      <c r="G25" s="262">
        <v>32132</v>
      </c>
      <c r="H25" s="264">
        <v>319910</v>
      </c>
    </row>
    <row r="26" spans="1:8" ht="18" customHeight="1" x14ac:dyDescent="0.55000000000000004">
      <c r="A26" s="12" t="s">
        <v>17</v>
      </c>
      <c r="B26" s="9" t="s">
        <v>18</v>
      </c>
      <c r="D26" s="83">
        <v>24381</v>
      </c>
      <c r="E26" s="91"/>
      <c r="F26" s="91"/>
      <c r="G26" s="83"/>
      <c r="H26" s="18">
        <v>24381</v>
      </c>
    </row>
    <row r="27" spans="1:8" ht="18" customHeight="1" x14ac:dyDescent="0.55000000000000004">
      <c r="A27" s="12" t="s">
        <v>19</v>
      </c>
      <c r="B27" s="9" t="s">
        <v>20</v>
      </c>
      <c r="D27" s="83"/>
      <c r="E27" s="91"/>
      <c r="F27" s="91"/>
      <c r="G27" s="83"/>
      <c r="H27" s="264">
        <v>0</v>
      </c>
    </row>
    <row r="28" spans="1:8" ht="18" customHeight="1" x14ac:dyDescent="0.55000000000000004">
      <c r="A28" s="12" t="s">
        <v>21</v>
      </c>
      <c r="B28" s="9" t="s">
        <v>22</v>
      </c>
      <c r="D28" s="83"/>
      <c r="E28" s="91"/>
      <c r="F28" s="91"/>
      <c r="G28" s="83"/>
      <c r="H28" s="18">
        <v>0</v>
      </c>
    </row>
    <row r="29" spans="1:8" ht="18" customHeight="1" x14ac:dyDescent="0.55000000000000004">
      <c r="A29" s="12" t="s">
        <v>23</v>
      </c>
      <c r="B29" s="9" t="s">
        <v>24</v>
      </c>
      <c r="D29" s="262">
        <v>243958</v>
      </c>
      <c r="E29" s="91">
        <v>2484</v>
      </c>
      <c r="F29" s="91"/>
      <c r="G29" s="83"/>
      <c r="H29" s="264">
        <v>246442</v>
      </c>
    </row>
    <row r="30" spans="1:8" ht="18" customHeight="1" x14ac:dyDescent="0.55000000000000004">
      <c r="A30" s="12" t="s">
        <v>25</v>
      </c>
      <c r="B30" s="265" t="s">
        <v>437</v>
      </c>
      <c r="D30" s="83">
        <v>45129</v>
      </c>
      <c r="E30" s="91">
        <v>28341</v>
      </c>
      <c r="F30" s="91"/>
      <c r="G30" s="83"/>
      <c r="H30" s="18">
        <v>73470</v>
      </c>
    </row>
    <row r="31" spans="1:8" ht="18" customHeight="1" x14ac:dyDescent="0.55000000000000004">
      <c r="A31" s="12" t="s">
        <v>26</v>
      </c>
      <c r="B31" s="21"/>
      <c r="D31" s="83"/>
      <c r="E31" s="91"/>
      <c r="F31" s="91"/>
      <c r="G31" s="83"/>
      <c r="H31" s="18">
        <v>0</v>
      </c>
    </row>
    <row r="32" spans="1:8" ht="18" customHeight="1" x14ac:dyDescent="0.55000000000000004">
      <c r="A32" s="12" t="s">
        <v>27</v>
      </c>
      <c r="B32" s="21"/>
      <c r="D32" s="83"/>
      <c r="E32" s="91"/>
      <c r="F32" s="91"/>
      <c r="G32" s="83"/>
      <c r="H32" s="18">
        <v>0</v>
      </c>
    </row>
    <row r="33" spans="1:8" ht="18" customHeight="1" x14ac:dyDescent="0.55000000000000004">
      <c r="A33" s="12" t="s">
        <v>328</v>
      </c>
      <c r="B33" s="21"/>
      <c r="D33" s="83"/>
      <c r="E33" s="91"/>
      <c r="F33" s="91"/>
      <c r="G33" s="83"/>
      <c r="H33" s="18">
        <v>0</v>
      </c>
    </row>
    <row r="34" spans="1:8" ht="18" customHeight="1" x14ac:dyDescent="0.55000000000000004">
      <c r="A34" s="12" t="s">
        <v>28</v>
      </c>
      <c r="B34" s="21"/>
      <c r="D34" s="83"/>
      <c r="E34" s="91"/>
      <c r="F34" s="91"/>
      <c r="G34" s="83"/>
      <c r="H34" s="18">
        <v>0</v>
      </c>
    </row>
    <row r="35" spans="1:8" ht="18" customHeight="1" x14ac:dyDescent="0.55000000000000004">
      <c r="D35" s="48"/>
      <c r="E35" s="48"/>
      <c r="F35" s="48"/>
      <c r="G35" s="48"/>
      <c r="H35" s="266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v>676997</v>
      </c>
      <c r="E36" s="18">
        <v>205671</v>
      </c>
      <c r="F36" s="18">
        <v>0</v>
      </c>
      <c r="G36" s="18">
        <v>32132</v>
      </c>
      <c r="H36" s="18">
        <v>850536</v>
      </c>
    </row>
    <row r="37" spans="1:8" ht="18" customHeight="1" thickBot="1" x14ac:dyDescent="0.6">
      <c r="B37" s="11"/>
      <c r="D37" s="267"/>
      <c r="E37" s="267"/>
      <c r="F37" s="267"/>
      <c r="G37" s="267"/>
      <c r="H37" s="268"/>
    </row>
    <row r="38" spans="1:8" ht="42.75" customHeight="1" x14ac:dyDescent="0.55000000000000004">
      <c r="D38" s="269" t="s">
        <v>0</v>
      </c>
      <c r="E38" s="269" t="s">
        <v>1</v>
      </c>
      <c r="F38" s="269" t="s">
        <v>2</v>
      </c>
      <c r="G38" s="269" t="s">
        <v>3</v>
      </c>
      <c r="H38" s="269" t="s">
        <v>4</v>
      </c>
    </row>
    <row r="39" spans="1:8" ht="18.75" customHeight="1" x14ac:dyDescent="0.55000000000000004">
      <c r="A39" s="16" t="s">
        <v>283</v>
      </c>
      <c r="B39" s="11" t="s">
        <v>284</v>
      </c>
      <c r="D39" s="48"/>
      <c r="E39" s="48"/>
      <c r="F39" s="48"/>
      <c r="G39" s="48"/>
      <c r="H39" s="48"/>
    </row>
    <row r="40" spans="1:8" ht="18" customHeight="1" x14ac:dyDescent="0.55000000000000004">
      <c r="A40" s="12" t="s">
        <v>30</v>
      </c>
      <c r="B40" s="9" t="s">
        <v>31</v>
      </c>
      <c r="D40" s="83">
        <v>12772288</v>
      </c>
      <c r="E40" s="91">
        <v>8020997</v>
      </c>
      <c r="F40" s="91"/>
      <c r="G40" s="83"/>
      <c r="H40" s="18">
        <v>20793285</v>
      </c>
    </row>
    <row r="41" spans="1:8" ht="18" customHeight="1" x14ac:dyDescent="0.55000000000000004">
      <c r="A41" s="12" t="s">
        <v>32</v>
      </c>
      <c r="B41" s="9" t="s">
        <v>33</v>
      </c>
      <c r="D41" s="83">
        <v>288121</v>
      </c>
      <c r="E41" s="91">
        <v>180940</v>
      </c>
      <c r="F41" s="91"/>
      <c r="G41" s="83"/>
      <c r="H41" s="18">
        <v>469061</v>
      </c>
    </row>
    <row r="42" spans="1:8" ht="18" customHeight="1" x14ac:dyDescent="0.55000000000000004">
      <c r="A42" s="12" t="s">
        <v>34</v>
      </c>
      <c r="B42" s="9" t="s">
        <v>35</v>
      </c>
      <c r="D42" s="83">
        <v>10619</v>
      </c>
      <c r="E42" s="91">
        <v>6669</v>
      </c>
      <c r="F42" s="91"/>
      <c r="G42" s="83"/>
      <c r="H42" s="18">
        <v>17288</v>
      </c>
    </row>
    <row r="43" spans="1:8" ht="18" customHeight="1" x14ac:dyDescent="0.55000000000000004">
      <c r="A43" s="12" t="s">
        <v>36</v>
      </c>
      <c r="B43" s="9" t="s">
        <v>37</v>
      </c>
      <c r="D43" s="83"/>
      <c r="E43" s="91"/>
      <c r="F43" s="91"/>
      <c r="G43" s="83"/>
      <c r="H43" s="18">
        <v>0</v>
      </c>
    </row>
    <row r="44" spans="1:8" ht="18" customHeight="1" x14ac:dyDescent="0.55000000000000004">
      <c r="A44" s="12" t="s">
        <v>38</v>
      </c>
      <c r="B44" s="21"/>
      <c r="D44" s="96"/>
      <c r="E44" s="97"/>
      <c r="F44" s="97"/>
      <c r="G44" s="96"/>
      <c r="H44" s="18">
        <v>0</v>
      </c>
    </row>
    <row r="45" spans="1:8" ht="18" customHeight="1" x14ac:dyDescent="0.55000000000000004">
      <c r="A45" s="12" t="s">
        <v>39</v>
      </c>
      <c r="B45" s="21"/>
      <c r="D45" s="83"/>
      <c r="E45" s="91"/>
      <c r="F45" s="91"/>
      <c r="G45" s="83"/>
      <c r="H45" s="18">
        <v>0</v>
      </c>
    </row>
    <row r="46" spans="1:8" ht="18" customHeight="1" x14ac:dyDescent="0.55000000000000004">
      <c r="A46" s="12" t="s">
        <v>40</v>
      </c>
      <c r="B46" s="21"/>
      <c r="D46" s="83"/>
      <c r="E46" s="91"/>
      <c r="F46" s="91"/>
      <c r="G46" s="83"/>
      <c r="H46" s="18">
        <v>0</v>
      </c>
    </row>
    <row r="47" spans="1:8" ht="18" customHeight="1" x14ac:dyDescent="0.55000000000000004">
      <c r="A47" s="12" t="s">
        <v>285</v>
      </c>
      <c r="B47" s="21"/>
      <c r="D47" s="83"/>
      <c r="E47" s="91"/>
      <c r="F47" s="91"/>
      <c r="G47" s="83"/>
      <c r="H47" s="18">
        <v>0</v>
      </c>
    </row>
    <row r="48" spans="1:8" ht="18" customHeight="1" x14ac:dyDescent="0.55000000000000004">
      <c r="D48" s="48"/>
      <c r="E48" s="48"/>
      <c r="F48" s="48"/>
      <c r="G48" s="48"/>
      <c r="H48" s="48"/>
    </row>
    <row r="49" spans="1:9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v>13071028</v>
      </c>
      <c r="E49" s="18">
        <v>8208606</v>
      </c>
      <c r="F49" s="18">
        <v>0</v>
      </c>
      <c r="G49" s="18">
        <v>0</v>
      </c>
      <c r="H49" s="18">
        <v>21279634</v>
      </c>
    </row>
    <row r="50" spans="1:9" ht="18" customHeight="1" thickBot="1" x14ac:dyDescent="0.6">
      <c r="D50" s="267"/>
      <c r="E50" s="267"/>
      <c r="F50" s="267"/>
      <c r="G50" s="267"/>
      <c r="H50" s="267"/>
    </row>
    <row r="51" spans="1:9" ht="42.75" customHeight="1" x14ac:dyDescent="0.55000000000000004">
      <c r="D51" s="269" t="s">
        <v>0</v>
      </c>
      <c r="E51" s="269" t="s">
        <v>1</v>
      </c>
      <c r="F51" s="269" t="s">
        <v>2</v>
      </c>
      <c r="G51" s="269" t="s">
        <v>3</v>
      </c>
      <c r="H51" s="269" t="s">
        <v>4</v>
      </c>
    </row>
    <row r="52" spans="1:9" ht="18" customHeight="1" x14ac:dyDescent="0.55000000000000004">
      <c r="A52" s="16" t="s">
        <v>287</v>
      </c>
      <c r="B52" s="25" t="s">
        <v>288</v>
      </c>
      <c r="D52" s="48"/>
      <c r="E52" s="48"/>
      <c r="F52" s="48"/>
      <c r="G52" s="48"/>
      <c r="H52" s="48"/>
    </row>
    <row r="53" spans="1:9" ht="18" customHeight="1" x14ac:dyDescent="0.55000000000000004">
      <c r="A53" s="12" t="s">
        <v>42</v>
      </c>
      <c r="B53" s="9" t="s">
        <v>43</v>
      </c>
      <c r="D53" s="72">
        <v>25746992</v>
      </c>
      <c r="E53" s="72"/>
      <c r="F53" s="72"/>
      <c r="G53" s="72">
        <v>15425365</v>
      </c>
      <c r="H53" s="18">
        <v>10321627</v>
      </c>
      <c r="I53" s="7"/>
    </row>
    <row r="54" spans="1:9" ht="18" customHeight="1" x14ac:dyDescent="0.55000000000000004">
      <c r="A54" s="12" t="s">
        <v>44</v>
      </c>
      <c r="B54" s="31"/>
      <c r="D54" s="83"/>
      <c r="E54" s="91"/>
      <c r="F54" s="91"/>
      <c r="G54" s="83"/>
      <c r="H54" s="18">
        <v>0</v>
      </c>
    </row>
    <row r="55" spans="1:9" ht="18" customHeight="1" x14ac:dyDescent="0.55000000000000004">
      <c r="A55" s="12" t="s">
        <v>45</v>
      </c>
      <c r="B55" s="34"/>
      <c r="D55" s="83"/>
      <c r="E55" s="91"/>
      <c r="F55" s="91"/>
      <c r="G55" s="83"/>
      <c r="H55" s="18">
        <v>0</v>
      </c>
    </row>
    <row r="56" spans="1:9" ht="18" customHeight="1" x14ac:dyDescent="0.55000000000000004">
      <c r="A56" s="12" t="s">
        <v>46</v>
      </c>
      <c r="B56" s="31"/>
      <c r="D56" s="83"/>
      <c r="E56" s="91"/>
      <c r="F56" s="91"/>
      <c r="G56" s="83"/>
      <c r="H56" s="18">
        <v>0</v>
      </c>
    </row>
    <row r="57" spans="1:9" ht="18" customHeight="1" x14ac:dyDescent="0.55000000000000004">
      <c r="A57" s="12" t="s">
        <v>47</v>
      </c>
      <c r="B57" s="31"/>
      <c r="D57" s="83"/>
      <c r="E57" s="91"/>
      <c r="F57" s="91"/>
      <c r="G57" s="83"/>
      <c r="H57" s="18">
        <v>0</v>
      </c>
    </row>
    <row r="58" spans="1:9" ht="18" customHeight="1" x14ac:dyDescent="0.55000000000000004">
      <c r="A58" s="12" t="s">
        <v>48</v>
      </c>
      <c r="B58" s="31"/>
      <c r="D58" s="83"/>
      <c r="E58" s="91"/>
      <c r="F58" s="91"/>
      <c r="G58" s="83"/>
      <c r="H58" s="18">
        <v>0</v>
      </c>
    </row>
    <row r="59" spans="1:9" ht="18" customHeight="1" x14ac:dyDescent="0.55000000000000004">
      <c r="A59" s="12" t="s">
        <v>49</v>
      </c>
      <c r="B59" s="67"/>
      <c r="D59" s="102"/>
      <c r="E59" s="270"/>
      <c r="F59" s="270"/>
      <c r="G59" s="102"/>
      <c r="H59" s="18">
        <v>0</v>
      </c>
    </row>
    <row r="60" spans="1:9" ht="18" customHeight="1" x14ac:dyDescent="0.55000000000000004">
      <c r="A60" s="12" t="s">
        <v>50</v>
      </c>
      <c r="B60" s="28"/>
      <c r="C60" s="27"/>
      <c r="D60" s="72"/>
      <c r="E60" s="72"/>
      <c r="F60" s="72"/>
      <c r="G60" s="72"/>
      <c r="H60" s="18">
        <v>0</v>
      </c>
    </row>
    <row r="61" spans="1:9" ht="18" customHeight="1" x14ac:dyDescent="0.55000000000000004">
      <c r="A61" s="12" t="s">
        <v>51</v>
      </c>
      <c r="B61" s="28"/>
      <c r="C61" s="27"/>
      <c r="D61" s="72"/>
      <c r="E61" s="72"/>
      <c r="F61" s="72"/>
      <c r="G61" s="72"/>
      <c r="H61" s="18">
        <v>0</v>
      </c>
    </row>
    <row r="62" spans="1:9" ht="18" customHeight="1" x14ac:dyDescent="0.55000000000000004">
      <c r="A62" s="12" t="s">
        <v>52</v>
      </c>
      <c r="B62" s="28"/>
      <c r="C62" s="27"/>
      <c r="D62" s="72"/>
      <c r="E62" s="72"/>
      <c r="F62" s="72"/>
      <c r="G62" s="72"/>
      <c r="H62" s="18">
        <v>0</v>
      </c>
    </row>
    <row r="63" spans="1:9" ht="18" customHeight="1" x14ac:dyDescent="0.55000000000000004">
      <c r="A63" s="12"/>
      <c r="D63" s="48"/>
      <c r="E63" s="271"/>
      <c r="F63" s="272"/>
      <c r="G63" s="48"/>
      <c r="H63" s="48"/>
    </row>
    <row r="64" spans="1:9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v>25746992</v>
      </c>
      <c r="E64" s="18">
        <v>0</v>
      </c>
      <c r="F64" s="18">
        <v>0</v>
      </c>
      <c r="G64" s="18">
        <v>15425365</v>
      </c>
      <c r="H64" s="18">
        <v>10321627</v>
      </c>
    </row>
    <row r="65" spans="1:10" ht="18" customHeight="1" x14ac:dyDescent="0.55000000000000004">
      <c r="D65" s="273"/>
      <c r="E65" s="273"/>
      <c r="F65" s="273"/>
      <c r="G65" s="273"/>
      <c r="H65" s="273"/>
    </row>
    <row r="66" spans="1:10" ht="42.75" customHeight="1" x14ac:dyDescent="0.55000000000000004">
      <c r="D66" s="269" t="s">
        <v>0</v>
      </c>
      <c r="E66" s="269" t="s">
        <v>1</v>
      </c>
      <c r="F66" s="269" t="s">
        <v>2</v>
      </c>
      <c r="G66" s="269" t="s">
        <v>3</v>
      </c>
      <c r="H66" s="269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272"/>
      <c r="E67" s="272"/>
      <c r="F67" s="272"/>
      <c r="G67" s="272"/>
      <c r="H67" s="272"/>
    </row>
    <row r="68" spans="1:10" ht="18" customHeight="1" x14ac:dyDescent="0.55000000000000004">
      <c r="A68" s="12" t="s">
        <v>54</v>
      </c>
      <c r="B68" s="9" t="s">
        <v>55</v>
      </c>
      <c r="D68" s="83">
        <v>1611646</v>
      </c>
      <c r="E68" s="91">
        <v>1012114</v>
      </c>
      <c r="F68" s="91"/>
      <c r="G68" s="83"/>
      <c r="H68" s="18">
        <v>2623760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83"/>
      <c r="E69" s="91"/>
      <c r="F69" s="91"/>
      <c r="G69" s="83"/>
      <c r="H69" s="18">
        <v>0</v>
      </c>
    </row>
    <row r="70" spans="1:10" ht="18" customHeight="1" x14ac:dyDescent="0.55000000000000004">
      <c r="A70" s="12" t="s">
        <v>58</v>
      </c>
      <c r="B70" s="31"/>
      <c r="C70" s="11"/>
      <c r="D70" s="102"/>
      <c r="E70" s="91"/>
      <c r="F70" s="270"/>
      <c r="G70" s="102"/>
      <c r="H70" s="18">
        <v>0</v>
      </c>
    </row>
    <row r="71" spans="1:10" ht="18" customHeight="1" x14ac:dyDescent="0.55000000000000004">
      <c r="A71" s="12" t="s">
        <v>293</v>
      </c>
      <c r="B71" s="31"/>
      <c r="C71" s="11"/>
      <c r="D71" s="102"/>
      <c r="E71" s="91"/>
      <c r="F71" s="270"/>
      <c r="G71" s="102"/>
      <c r="H71" s="18">
        <v>0</v>
      </c>
    </row>
    <row r="72" spans="1:10" ht="18" customHeight="1" x14ac:dyDescent="0.55000000000000004">
      <c r="A72" s="12" t="s">
        <v>294</v>
      </c>
      <c r="B72" s="34"/>
      <c r="C72" s="11"/>
      <c r="D72" s="83"/>
      <c r="E72" s="91"/>
      <c r="F72" s="91"/>
      <c r="G72" s="83"/>
      <c r="H72" s="18">
        <v>0</v>
      </c>
    </row>
    <row r="73" spans="1:10" ht="18" customHeight="1" x14ac:dyDescent="0.55000000000000004">
      <c r="A73" s="12"/>
      <c r="C73" s="11"/>
      <c r="D73" s="274"/>
      <c r="E73" s="272"/>
      <c r="F73" s="272"/>
      <c r="G73" s="274"/>
      <c r="H73" s="272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v>1611646</v>
      </c>
      <c r="E74" s="36">
        <v>1012114</v>
      </c>
      <c r="F74" s="36">
        <v>0</v>
      </c>
      <c r="G74" s="18">
        <v>0</v>
      </c>
      <c r="H74" s="18">
        <v>2623760</v>
      </c>
    </row>
    <row r="75" spans="1:10" ht="42.75" customHeight="1" x14ac:dyDescent="0.55000000000000004">
      <c r="D75" s="269" t="s">
        <v>0</v>
      </c>
      <c r="E75" s="269" t="s">
        <v>1</v>
      </c>
      <c r="F75" s="269" t="s">
        <v>2</v>
      </c>
      <c r="G75" s="269" t="s">
        <v>3</v>
      </c>
      <c r="H75" s="269" t="s">
        <v>4</v>
      </c>
    </row>
    <row r="76" spans="1:10" ht="18" customHeight="1" x14ac:dyDescent="0.55000000000000004">
      <c r="A76" s="16" t="s">
        <v>296</v>
      </c>
      <c r="B76" s="11" t="s">
        <v>60</v>
      </c>
      <c r="D76" s="48"/>
      <c r="E76" s="48"/>
      <c r="F76" s="48"/>
      <c r="G76" s="48"/>
      <c r="H76" s="48"/>
    </row>
    <row r="77" spans="1:10" ht="18" customHeight="1" x14ac:dyDescent="0.55000000000000004">
      <c r="A77" s="12" t="s">
        <v>61</v>
      </c>
      <c r="B77" s="9" t="s">
        <v>62</v>
      </c>
      <c r="D77" s="83">
        <v>199597</v>
      </c>
      <c r="E77" s="125"/>
      <c r="F77" s="97"/>
      <c r="G77" s="83"/>
      <c r="H77" s="18">
        <v>199597</v>
      </c>
    </row>
    <row r="78" spans="1:10" ht="18" customHeight="1" x14ac:dyDescent="0.55000000000000004">
      <c r="A78" s="12" t="s">
        <v>63</v>
      </c>
      <c r="B78" s="9" t="s">
        <v>64</v>
      </c>
      <c r="D78" s="83"/>
      <c r="E78" s="125"/>
      <c r="F78" s="97"/>
      <c r="G78" s="83"/>
      <c r="H78" s="18"/>
    </row>
    <row r="79" spans="1:10" ht="18" customHeight="1" x14ac:dyDescent="0.55000000000000004">
      <c r="A79" s="12" t="s">
        <v>65</v>
      </c>
      <c r="B79" s="9" t="s">
        <v>66</v>
      </c>
      <c r="D79" s="83">
        <v>6002</v>
      </c>
      <c r="E79" s="125">
        <v>996</v>
      </c>
      <c r="F79" s="97"/>
      <c r="G79" s="83"/>
      <c r="H79" s="18">
        <v>6998</v>
      </c>
    </row>
    <row r="80" spans="1:10" ht="18" customHeight="1" x14ac:dyDescent="0.55000000000000004">
      <c r="A80" s="12" t="s">
        <v>67</v>
      </c>
      <c r="B80" s="9" t="s">
        <v>68</v>
      </c>
      <c r="D80" s="83"/>
      <c r="E80" s="125"/>
      <c r="F80" s="97"/>
      <c r="G80" s="83"/>
      <c r="H80" s="18">
        <v>0</v>
      </c>
    </row>
    <row r="81" spans="1:8" ht="18" customHeight="1" x14ac:dyDescent="0.55000000000000004">
      <c r="A81" s="12"/>
      <c r="D81" s="48"/>
      <c r="E81" s="48"/>
      <c r="F81" s="48"/>
      <c r="G81" s="48"/>
      <c r="H81" s="145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v>205599</v>
      </c>
      <c r="E82" s="131">
        <v>996</v>
      </c>
      <c r="F82" s="18">
        <v>0</v>
      </c>
      <c r="G82" s="18">
        <v>0</v>
      </c>
      <c r="H82" s="18">
        <v>206595</v>
      </c>
    </row>
    <row r="83" spans="1:8" ht="18" customHeight="1" thickBot="1" x14ac:dyDescent="0.6">
      <c r="A83" s="12"/>
      <c r="D83" s="267"/>
      <c r="E83" s="267"/>
      <c r="F83" s="267"/>
      <c r="G83" s="267"/>
      <c r="H83" s="267"/>
    </row>
    <row r="84" spans="1:8" ht="42.75" customHeight="1" x14ac:dyDescent="0.55000000000000004">
      <c r="D84" s="269" t="s">
        <v>0</v>
      </c>
      <c r="E84" s="269" t="s">
        <v>1</v>
      </c>
      <c r="F84" s="269" t="s">
        <v>2</v>
      </c>
      <c r="G84" s="269" t="s">
        <v>3</v>
      </c>
      <c r="H84" s="269" t="s">
        <v>4</v>
      </c>
    </row>
    <row r="85" spans="1:8" ht="18" customHeight="1" x14ac:dyDescent="0.55000000000000004">
      <c r="A85" s="16" t="s">
        <v>298</v>
      </c>
      <c r="B85" s="11" t="s">
        <v>299</v>
      </c>
      <c r="D85" s="48"/>
      <c r="E85" s="48"/>
      <c r="F85" s="48"/>
      <c r="G85" s="48"/>
      <c r="H85" s="48"/>
    </row>
    <row r="86" spans="1:8" ht="18" customHeight="1" x14ac:dyDescent="0.55000000000000004">
      <c r="A86" s="12" t="s">
        <v>70</v>
      </c>
      <c r="B86" s="9" t="s">
        <v>71</v>
      </c>
      <c r="D86" s="83">
        <v>42837</v>
      </c>
      <c r="E86" s="91"/>
      <c r="F86" s="91"/>
      <c r="G86" s="83"/>
      <c r="H86" s="18">
        <v>42837</v>
      </c>
    </row>
    <row r="87" spans="1:8" ht="18" customHeight="1" x14ac:dyDescent="0.55000000000000004">
      <c r="A87" s="12" t="s">
        <v>72</v>
      </c>
      <c r="B87" s="9" t="s">
        <v>73</v>
      </c>
      <c r="D87" s="83"/>
      <c r="E87" s="91"/>
      <c r="F87" s="91"/>
      <c r="G87" s="83"/>
      <c r="H87" s="18">
        <v>0</v>
      </c>
    </row>
    <row r="88" spans="1:8" ht="18" customHeight="1" x14ac:dyDescent="0.55000000000000004">
      <c r="A88" s="12" t="s">
        <v>74</v>
      </c>
      <c r="B88" s="9" t="s">
        <v>75</v>
      </c>
      <c r="D88" s="83">
        <v>12935</v>
      </c>
      <c r="E88" s="91"/>
      <c r="F88" s="91"/>
      <c r="G88" s="83"/>
      <c r="H88" s="18">
        <v>12935</v>
      </c>
    </row>
    <row r="89" spans="1:8" ht="18" customHeight="1" x14ac:dyDescent="0.55000000000000004">
      <c r="A89" s="12" t="s">
        <v>76</v>
      </c>
      <c r="B89" s="9" t="s">
        <v>77</v>
      </c>
      <c r="D89" s="83"/>
      <c r="E89" s="91"/>
      <c r="F89" s="91"/>
      <c r="G89" s="83"/>
      <c r="H89" s="18">
        <v>0</v>
      </c>
    </row>
    <row r="90" spans="1:8" ht="18" customHeight="1" x14ac:dyDescent="0.55000000000000004">
      <c r="A90" s="12" t="s">
        <v>78</v>
      </c>
      <c r="B90" s="9" t="s">
        <v>79</v>
      </c>
      <c r="D90" s="83"/>
      <c r="E90" s="91"/>
      <c r="F90" s="91"/>
      <c r="G90" s="83"/>
      <c r="H90" s="18">
        <v>0</v>
      </c>
    </row>
    <row r="91" spans="1:8" ht="18" customHeight="1" x14ac:dyDescent="0.55000000000000004">
      <c r="A91" s="12" t="s">
        <v>80</v>
      </c>
      <c r="B91" s="9" t="s">
        <v>81</v>
      </c>
      <c r="D91" s="83"/>
      <c r="E91" s="91"/>
      <c r="F91" s="91"/>
      <c r="G91" s="83"/>
      <c r="H91" s="18">
        <v>0</v>
      </c>
    </row>
    <row r="92" spans="1:8" ht="18" customHeight="1" x14ac:dyDescent="0.55000000000000004">
      <c r="A92" s="12" t="s">
        <v>82</v>
      </c>
      <c r="B92" s="9" t="s">
        <v>83</v>
      </c>
      <c r="D92" s="103">
        <v>33172</v>
      </c>
      <c r="E92" s="91"/>
      <c r="F92" s="126"/>
      <c r="G92" s="103"/>
      <c r="H92" s="18">
        <v>33172</v>
      </c>
    </row>
    <row r="93" spans="1:8" ht="18" customHeight="1" x14ac:dyDescent="0.55000000000000004">
      <c r="A93" s="12" t="s">
        <v>84</v>
      </c>
      <c r="B93" s="9" t="s">
        <v>85</v>
      </c>
      <c r="D93" s="83">
        <v>16208</v>
      </c>
      <c r="E93" s="91">
        <v>10179</v>
      </c>
      <c r="F93" s="91"/>
      <c r="G93" s="83"/>
      <c r="H93" s="18">
        <v>26387</v>
      </c>
    </row>
    <row r="94" spans="1:8" ht="18" customHeight="1" x14ac:dyDescent="0.55000000000000004">
      <c r="A94" s="12" t="s">
        <v>86</v>
      </c>
      <c r="B94" s="31"/>
      <c r="D94" s="83"/>
      <c r="E94" s="91"/>
      <c r="F94" s="91"/>
      <c r="G94" s="83"/>
      <c r="H94" s="18">
        <v>0</v>
      </c>
    </row>
    <row r="95" spans="1:8" ht="18" customHeight="1" x14ac:dyDescent="0.55000000000000004">
      <c r="A95" s="12" t="s">
        <v>87</v>
      </c>
      <c r="B95" s="31"/>
      <c r="D95" s="83"/>
      <c r="E95" s="91"/>
      <c r="F95" s="91"/>
      <c r="G95" s="83"/>
      <c r="H95" s="18">
        <v>0</v>
      </c>
    </row>
    <row r="96" spans="1:8" ht="18" customHeight="1" x14ac:dyDescent="0.55000000000000004">
      <c r="A96" s="12" t="s">
        <v>300</v>
      </c>
      <c r="B96" s="31"/>
      <c r="D96" s="83"/>
      <c r="E96" s="91"/>
      <c r="F96" s="91"/>
      <c r="G96" s="83"/>
      <c r="H96" s="18">
        <v>0</v>
      </c>
    </row>
    <row r="97" spans="1:8" ht="18" customHeight="1" x14ac:dyDescent="0.55000000000000004">
      <c r="A97" s="12"/>
      <c r="D97" s="48"/>
      <c r="E97" s="48"/>
      <c r="F97" s="48"/>
      <c r="G97" s="48"/>
      <c r="H97" s="48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v>105152</v>
      </c>
      <c r="E98" s="18">
        <v>10179</v>
      </c>
      <c r="F98" s="18">
        <v>0</v>
      </c>
      <c r="G98" s="18">
        <v>0</v>
      </c>
      <c r="H98" s="18">
        <v>115331</v>
      </c>
    </row>
    <row r="99" spans="1:8" ht="18" customHeight="1" thickBot="1" x14ac:dyDescent="0.6">
      <c r="B99" s="11"/>
      <c r="D99" s="267"/>
      <c r="E99" s="267"/>
      <c r="F99" s="267"/>
      <c r="G99" s="267"/>
      <c r="H99" s="267"/>
    </row>
    <row r="100" spans="1:8" ht="42.75" customHeight="1" x14ac:dyDescent="0.55000000000000004">
      <c r="D100" s="269" t="s">
        <v>0</v>
      </c>
      <c r="E100" s="269" t="s">
        <v>1</v>
      </c>
      <c r="F100" s="269" t="s">
        <v>2</v>
      </c>
      <c r="G100" s="269" t="s">
        <v>3</v>
      </c>
      <c r="H100" s="269" t="s">
        <v>4</v>
      </c>
    </row>
    <row r="101" spans="1:8" ht="18" customHeight="1" x14ac:dyDescent="0.55000000000000004">
      <c r="A101" s="16" t="s">
        <v>302</v>
      </c>
      <c r="B101" s="11" t="s">
        <v>303</v>
      </c>
      <c r="D101" s="48"/>
      <c r="E101" s="48"/>
      <c r="F101" s="48"/>
      <c r="G101" s="48"/>
      <c r="H101" s="48"/>
    </row>
    <row r="102" spans="1:8" ht="18" customHeight="1" x14ac:dyDescent="0.55000000000000004">
      <c r="A102" s="12" t="s">
        <v>89</v>
      </c>
      <c r="B102" s="9" t="s">
        <v>90</v>
      </c>
      <c r="D102" s="83">
        <v>733605</v>
      </c>
      <c r="E102" s="91">
        <v>293719</v>
      </c>
      <c r="F102" s="91"/>
      <c r="G102" s="83"/>
      <c r="H102" s="18">
        <v>1027324</v>
      </c>
    </row>
    <row r="103" spans="1:8" ht="18" customHeight="1" x14ac:dyDescent="0.55000000000000004">
      <c r="A103" s="12" t="s">
        <v>91</v>
      </c>
      <c r="B103" s="9" t="s">
        <v>92</v>
      </c>
      <c r="D103" s="83">
        <v>578</v>
      </c>
      <c r="E103" s="91">
        <v>363</v>
      </c>
      <c r="F103" s="91"/>
      <c r="G103" s="83"/>
      <c r="H103" s="18">
        <v>941</v>
      </c>
    </row>
    <row r="104" spans="1:8" ht="18" customHeight="1" x14ac:dyDescent="0.55000000000000004">
      <c r="A104" s="12" t="s">
        <v>93</v>
      </c>
      <c r="B104" s="31" t="s">
        <v>438</v>
      </c>
      <c r="D104" s="83">
        <v>98830</v>
      </c>
      <c r="E104" s="91"/>
      <c r="F104" s="91"/>
      <c r="G104" s="83"/>
      <c r="H104" s="18">
        <v>98830</v>
      </c>
    </row>
    <row r="105" spans="1:8" ht="18" customHeight="1" x14ac:dyDescent="0.55000000000000004">
      <c r="A105" s="12" t="s">
        <v>94</v>
      </c>
      <c r="B105" s="31"/>
      <c r="D105" s="83"/>
      <c r="E105" s="91"/>
      <c r="F105" s="91"/>
      <c r="G105" s="83"/>
      <c r="H105" s="18">
        <v>0</v>
      </c>
    </row>
    <row r="106" spans="1:8" ht="18" customHeight="1" x14ac:dyDescent="0.55000000000000004">
      <c r="A106" s="12" t="s">
        <v>304</v>
      </c>
      <c r="B106" s="31"/>
      <c r="D106" s="83"/>
      <c r="E106" s="91"/>
      <c r="F106" s="91"/>
      <c r="G106" s="83"/>
      <c r="H106" s="18">
        <v>0</v>
      </c>
    </row>
    <row r="107" spans="1:8" ht="18" customHeight="1" x14ac:dyDescent="0.55000000000000004">
      <c r="B107" s="11"/>
      <c r="D107" s="48"/>
      <c r="E107" s="48"/>
      <c r="F107" s="48"/>
      <c r="G107" s="48"/>
      <c r="H107" s="48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v>833013</v>
      </c>
      <c r="E108" s="18">
        <v>294082</v>
      </c>
      <c r="F108" s="18">
        <v>0</v>
      </c>
      <c r="G108" s="18">
        <v>0</v>
      </c>
      <c r="H108" s="18">
        <v>1127095</v>
      </c>
    </row>
    <row r="109" spans="1:8" ht="18" customHeight="1" thickBot="1" x14ac:dyDescent="0.6">
      <c r="A109" s="73"/>
      <c r="B109" s="74"/>
      <c r="C109" s="75"/>
      <c r="D109" s="267"/>
      <c r="E109" s="267"/>
      <c r="F109" s="267"/>
      <c r="G109" s="267"/>
      <c r="H109" s="267"/>
    </row>
    <row r="110" spans="1:8" ht="25.5" x14ac:dyDescent="0.55000000000000004">
      <c r="A110" s="16" t="s">
        <v>306</v>
      </c>
      <c r="B110" s="11" t="s">
        <v>307</v>
      </c>
      <c r="D110" s="48"/>
      <c r="E110" s="48"/>
      <c r="F110" s="269"/>
      <c r="G110" s="269" t="s">
        <v>308</v>
      </c>
      <c r="H110" s="269" t="s">
        <v>4</v>
      </c>
    </row>
    <row r="111" spans="1:8" ht="18" customHeight="1" x14ac:dyDescent="0.55000000000000004">
      <c r="A111" s="16" t="s">
        <v>96</v>
      </c>
      <c r="B111" s="11" t="s">
        <v>97</v>
      </c>
      <c r="D111" s="48"/>
      <c r="E111" s="143" t="s">
        <v>309</v>
      </c>
      <c r="F111" s="83">
        <v>11690948</v>
      </c>
      <c r="G111" s="83"/>
      <c r="H111" s="18">
        <v>11690948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0.628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83">
        <v>482070224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83">
        <v>25591646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v>507661870</v>
      </c>
      <c r="F119" s="44"/>
    </row>
    <row r="120" spans="1:7" ht="18" customHeight="1" x14ac:dyDescent="0.55000000000000004">
      <c r="A120" s="12"/>
      <c r="B120" s="11"/>
      <c r="E120" s="48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83">
        <v>516967157</v>
      </c>
      <c r="F121" s="43"/>
    </row>
    <row r="122" spans="1:7" ht="18" customHeight="1" x14ac:dyDescent="0.55000000000000004">
      <c r="A122" s="12"/>
      <c r="E122" s="48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83">
        <v>-9305287</v>
      </c>
      <c r="F123" s="43"/>
    </row>
    <row r="124" spans="1:7" ht="18" customHeight="1" x14ac:dyDescent="0.55000000000000004">
      <c r="A124" s="12"/>
      <c r="E124" s="48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83">
        <v>5986365</v>
      </c>
      <c r="F125" s="43"/>
    </row>
    <row r="126" spans="1:7" ht="18" customHeight="1" x14ac:dyDescent="0.55000000000000004">
      <c r="A126" s="12"/>
      <c r="E126" s="48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83">
        <v>-3318922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v>676997</v>
      </c>
      <c r="E141" s="45">
        <v>205671</v>
      </c>
      <c r="F141" s="45">
        <v>0</v>
      </c>
      <c r="G141" s="45">
        <v>32132</v>
      </c>
      <c r="H141" s="45">
        <v>850536</v>
      </c>
    </row>
    <row r="142" spans="1:8" ht="18" customHeight="1" x14ac:dyDescent="0.55000000000000004">
      <c r="A142" s="12" t="s">
        <v>41</v>
      </c>
      <c r="B142" s="11" t="s">
        <v>119</v>
      </c>
      <c r="D142" s="45">
        <v>13071028</v>
      </c>
      <c r="E142" s="45">
        <v>8208606</v>
      </c>
      <c r="F142" s="45">
        <v>0</v>
      </c>
      <c r="G142" s="45">
        <v>0</v>
      </c>
      <c r="H142" s="45">
        <v>21279634</v>
      </c>
    </row>
    <row r="143" spans="1:8" ht="18" customHeight="1" x14ac:dyDescent="0.55000000000000004">
      <c r="A143" s="12" t="s">
        <v>53</v>
      </c>
      <c r="B143" s="11" t="s">
        <v>120</v>
      </c>
      <c r="D143" s="45">
        <v>25746992</v>
      </c>
      <c r="E143" s="45">
        <v>0</v>
      </c>
      <c r="F143" s="45">
        <v>0</v>
      </c>
      <c r="G143" s="45">
        <v>15425365</v>
      </c>
      <c r="H143" s="45">
        <v>10321627</v>
      </c>
    </row>
    <row r="144" spans="1:8" ht="18" customHeight="1" x14ac:dyDescent="0.55000000000000004">
      <c r="A144" s="12" t="s">
        <v>59</v>
      </c>
      <c r="B144" s="11" t="s">
        <v>121</v>
      </c>
      <c r="D144" s="45">
        <v>1611646</v>
      </c>
      <c r="E144" s="45">
        <v>1012114</v>
      </c>
      <c r="F144" s="45">
        <v>0</v>
      </c>
      <c r="G144" s="45">
        <v>0</v>
      </c>
      <c r="H144" s="45">
        <v>2623760</v>
      </c>
    </row>
    <row r="145" spans="1:9" ht="18" customHeight="1" x14ac:dyDescent="0.55000000000000004">
      <c r="A145" s="12" t="s">
        <v>69</v>
      </c>
      <c r="B145" s="11" t="s">
        <v>122</v>
      </c>
      <c r="D145" s="45">
        <v>205599</v>
      </c>
      <c r="E145" s="45">
        <v>996</v>
      </c>
      <c r="F145" s="45">
        <v>0</v>
      </c>
      <c r="G145" s="45">
        <v>0</v>
      </c>
      <c r="H145" s="45">
        <v>206595</v>
      </c>
    </row>
    <row r="146" spans="1:9" ht="18" customHeight="1" x14ac:dyDescent="0.55000000000000004">
      <c r="A146" s="12" t="s">
        <v>88</v>
      </c>
      <c r="B146" s="11" t="s">
        <v>123</v>
      </c>
      <c r="D146" s="45">
        <v>105152</v>
      </c>
      <c r="E146" s="45">
        <v>10179</v>
      </c>
      <c r="F146" s="45">
        <v>0</v>
      </c>
      <c r="G146" s="45">
        <v>0</v>
      </c>
      <c r="H146" s="45">
        <v>115331</v>
      </c>
    </row>
    <row r="147" spans="1:9" ht="18" customHeight="1" x14ac:dyDescent="0.55000000000000004">
      <c r="A147" s="12" t="s">
        <v>95</v>
      </c>
      <c r="B147" s="11" t="s">
        <v>124</v>
      </c>
      <c r="D147" s="18">
        <v>833013</v>
      </c>
      <c r="E147" s="18">
        <v>294082</v>
      </c>
      <c r="F147" s="18">
        <v>0</v>
      </c>
      <c r="G147" s="18">
        <v>0</v>
      </c>
      <c r="H147" s="18">
        <v>1127095</v>
      </c>
    </row>
    <row r="148" spans="1:9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v>11690948</v>
      </c>
    </row>
    <row r="149" spans="1:9" ht="18" customHeight="1" x14ac:dyDescent="0.55000000000000004">
      <c r="A149" s="12" t="s">
        <v>116</v>
      </c>
      <c r="B149" s="11" t="s">
        <v>127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</row>
    <row r="150" spans="1:9" ht="18" customHeight="1" x14ac:dyDescent="0.55000000000000004">
      <c r="A150" s="12" t="s">
        <v>5</v>
      </c>
      <c r="B150" s="11" t="s">
        <v>6</v>
      </c>
      <c r="D150" s="18">
        <v>6706664</v>
      </c>
      <c r="E150" s="18">
        <v>0</v>
      </c>
      <c r="F150" s="18">
        <v>0</v>
      </c>
      <c r="G150" s="18">
        <v>5421954</v>
      </c>
      <c r="H150" s="18">
        <v>1284710</v>
      </c>
    </row>
    <row r="151" spans="1:9" ht="18" customHeight="1" x14ac:dyDescent="0.55000000000000004">
      <c r="B151" s="11"/>
      <c r="D151" s="47"/>
      <c r="E151" s="47"/>
      <c r="F151" s="47"/>
      <c r="G151" s="47"/>
      <c r="H151" s="47"/>
    </row>
    <row r="152" spans="1:9" ht="18" customHeight="1" x14ac:dyDescent="0.55000000000000004">
      <c r="A152" s="16" t="s">
        <v>128</v>
      </c>
      <c r="B152" s="11" t="s">
        <v>117</v>
      </c>
      <c r="D152" s="77">
        <v>48957091</v>
      </c>
      <c r="E152" s="77">
        <v>9731648</v>
      </c>
      <c r="F152" s="77">
        <v>0</v>
      </c>
      <c r="G152" s="77">
        <v>20879451</v>
      </c>
      <c r="H152" s="77">
        <v>49500236</v>
      </c>
    </row>
    <row r="153" spans="1:9" ht="18" customHeight="1" x14ac:dyDescent="0.55000000000000004">
      <c r="H153" s="117"/>
      <c r="I153" s="7"/>
    </row>
    <row r="154" spans="1:9" ht="18" customHeight="1" x14ac:dyDescent="0.55000000000000004">
      <c r="A154" s="16" t="s">
        <v>324</v>
      </c>
      <c r="B154" s="11" t="s">
        <v>325</v>
      </c>
      <c r="D154" s="90">
        <v>9.5751220033500117E-2</v>
      </c>
      <c r="H154" s="48"/>
    </row>
    <row r="155" spans="1:9" ht="18" customHeight="1" x14ac:dyDescent="0.55000000000000004">
      <c r="A155" s="16" t="s">
        <v>326</v>
      </c>
      <c r="B155" s="11" t="s">
        <v>327</v>
      </c>
      <c r="D155" s="90">
        <v>-14.91455237574128</v>
      </c>
    </row>
    <row r="156" spans="1:9" ht="18" customHeight="1" x14ac:dyDescent="0.55000000000000004">
      <c r="E156" s="48"/>
      <c r="G156" s="48"/>
    </row>
    <row r="158" spans="1:9" ht="18" customHeight="1" x14ac:dyDescent="0.55000000000000004">
      <c r="E158" s="48"/>
      <c r="G158" s="48"/>
      <c r="H158" s="48"/>
    </row>
    <row r="159" spans="1:9" ht="18" customHeight="1" x14ac:dyDescent="0.55000000000000004">
      <c r="H159" s="48"/>
    </row>
  </sheetData>
  <mergeCells count="5">
    <mergeCell ref="C2:D2"/>
    <mergeCell ref="C5:E5"/>
    <mergeCell ref="C6:E6"/>
    <mergeCell ref="C11:E11"/>
    <mergeCell ref="B13:D13"/>
  </mergeCells>
  <hyperlinks>
    <hyperlink ref="C11" r:id="rId1" xr:uid="{D5100C7F-0604-4266-829A-4E2E5BDDC39C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572F-4629-4177-8337-AFF52119B3ED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198</v>
      </c>
      <c r="D5" s="548"/>
      <c r="E5" s="59"/>
      <c r="F5" s="50"/>
    </row>
    <row r="6" spans="1:8" ht="18" customHeight="1" x14ac:dyDescent="0.55000000000000004">
      <c r="B6" s="12" t="s">
        <v>267</v>
      </c>
      <c r="C6" s="52">
        <v>210027</v>
      </c>
      <c r="D6" s="52"/>
      <c r="E6" s="52"/>
      <c r="F6" s="53"/>
    </row>
    <row r="7" spans="1:8" ht="18" customHeight="1" x14ac:dyDescent="0.55000000000000004">
      <c r="B7" s="12" t="s">
        <v>268</v>
      </c>
      <c r="C7" s="51">
        <v>2014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364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365</v>
      </c>
      <c r="D10" s="57"/>
      <c r="E10" s="57"/>
      <c r="F10" s="58"/>
    </row>
    <row r="11" spans="1:8" ht="18" customHeight="1" x14ac:dyDescent="0.55000000000000004">
      <c r="B11" s="12" t="s">
        <v>273</v>
      </c>
      <c r="C11" s="564" t="s">
        <v>366</v>
      </c>
      <c r="D11" s="564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5579848</v>
      </c>
      <c r="E18" s="61"/>
      <c r="F18" s="61"/>
      <c r="G18" s="61">
        <v>4510988</v>
      </c>
      <c r="H18" s="62">
        <f>(D18+E18)-G18</f>
        <v>1068860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84157.399999999965</v>
      </c>
      <c r="E21" s="20">
        <v>53111.74</v>
      </c>
      <c r="F21" s="20"/>
      <c r="G21" s="17"/>
      <c r="H21" s="18">
        <f>(D21+E21)-F21-G21</f>
        <v>137269.13999999996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>
        <v>0</v>
      </c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>
        <v>0</v>
      </c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141188.26999999987</v>
      </c>
      <c r="E24" s="20">
        <v>89103.92</v>
      </c>
      <c r="F24" s="20"/>
      <c r="G24" s="17"/>
      <c r="H24" s="18">
        <f t="shared" si="0"/>
        <v>230292.18999999989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>
        <v>0</v>
      </c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>
        <v>0</v>
      </c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>
        <v>0</v>
      </c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>
        <v>0</v>
      </c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173894.91039999999</v>
      </c>
      <c r="E29" s="20">
        <v>109745.08</v>
      </c>
      <c r="F29" s="20"/>
      <c r="G29" s="17">
        <v>0</v>
      </c>
      <c r="H29" s="18">
        <f t="shared" si="0"/>
        <v>283639.99040000001</v>
      </c>
    </row>
    <row r="30" spans="1:8" ht="18" customHeight="1" x14ac:dyDescent="0.55000000000000004">
      <c r="A30" s="12" t="s">
        <v>25</v>
      </c>
      <c r="B30" s="21" t="s">
        <v>475</v>
      </c>
      <c r="D30" s="17">
        <v>80725.86</v>
      </c>
      <c r="E30" s="20">
        <v>50946.09</v>
      </c>
      <c r="F30" s="20"/>
      <c r="G30" s="17">
        <v>0</v>
      </c>
      <c r="H30" s="18">
        <f t="shared" si="0"/>
        <v>131671.95000000001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479966.44039999985</v>
      </c>
      <c r="E36" s="18">
        <f t="shared" si="1"/>
        <v>302906.82999999996</v>
      </c>
      <c r="F36" s="18">
        <f>SUM(F21:F34)</f>
        <v>0</v>
      </c>
      <c r="G36" s="18">
        <f t="shared" si="1"/>
        <v>0</v>
      </c>
      <c r="H36" s="18">
        <f t="shared" si="1"/>
        <v>782873.2703999998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318241.78000000003</v>
      </c>
      <c r="E40" s="20"/>
      <c r="F40" s="20"/>
      <c r="G40" s="17"/>
      <c r="H40" s="18">
        <f>(D40+E40)-F40-G40</f>
        <v>318241.78000000003</v>
      </c>
    </row>
    <row r="41" spans="1:8" ht="18" customHeight="1" x14ac:dyDescent="0.55000000000000004">
      <c r="A41" s="12" t="s">
        <v>32</v>
      </c>
      <c r="B41" s="9" t="s">
        <v>33</v>
      </c>
      <c r="D41" s="17">
        <v>162864.59</v>
      </c>
      <c r="E41" s="20"/>
      <c r="F41" s="20"/>
      <c r="G41" s="17"/>
      <c r="H41" s="18">
        <f t="shared" ref="H41:H47" si="2">(D41+E41)-F41-G41</f>
        <v>162864.59</v>
      </c>
    </row>
    <row r="42" spans="1:8" ht="18" customHeight="1" x14ac:dyDescent="0.55000000000000004">
      <c r="A42" s="12" t="s">
        <v>34</v>
      </c>
      <c r="B42" s="9" t="s">
        <v>35</v>
      </c>
      <c r="D42" s="17">
        <v>412598.28</v>
      </c>
      <c r="E42" s="20"/>
      <c r="F42" s="20"/>
      <c r="G42" s="17"/>
      <c r="H42" s="18">
        <f t="shared" si="2"/>
        <v>412598.28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893704.65</v>
      </c>
      <c r="E49" s="18">
        <f t="shared" si="3"/>
        <v>0</v>
      </c>
      <c r="F49" s="18">
        <f>SUM(F40:F47)</f>
        <v>0</v>
      </c>
      <c r="G49" s="18">
        <f t="shared" si="3"/>
        <v>0</v>
      </c>
      <c r="H49" s="18">
        <f t="shared" si="3"/>
        <v>893704.65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75">
        <v>72014495.160000011</v>
      </c>
      <c r="E53" s="275">
        <v>31975770.740000002</v>
      </c>
      <c r="F53" s="275">
        <v>0</v>
      </c>
      <c r="G53" s="275">
        <v>45525798.100000001</v>
      </c>
      <c r="H53" s="18">
        <f>(D53+E53)-F53-G53</f>
        <v>58464467.800000004</v>
      </c>
    </row>
    <row r="54" spans="1:8" ht="18" customHeight="1" x14ac:dyDescent="0.55000000000000004">
      <c r="A54" s="12" t="s">
        <v>44</v>
      </c>
      <c r="B54" s="31"/>
      <c r="D54" s="17"/>
      <c r="E54" s="20"/>
      <c r="F54" s="20"/>
      <c r="G54" s="17"/>
      <c r="H54" s="18">
        <f t="shared" ref="H54:H62" si="4">(D54+E54)-F54-G54</f>
        <v>0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72014495.160000011</v>
      </c>
      <c r="E64" s="18">
        <f t="shared" ref="E64:G64" si="5">SUM(E53:E62)</f>
        <v>31975770.740000002</v>
      </c>
      <c r="F64" s="18">
        <f t="shared" si="5"/>
        <v>0</v>
      </c>
      <c r="G64" s="18">
        <f t="shared" si="5"/>
        <v>45525798.100000001</v>
      </c>
      <c r="H64" s="18">
        <f>SUM(H53:H62)</f>
        <v>58464467.800000004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102955</v>
      </c>
      <c r="E77" s="37"/>
      <c r="F77" s="23">
        <v>0</v>
      </c>
      <c r="G77" s="17">
        <v>0</v>
      </c>
      <c r="H77" s="18">
        <f>(D77-F77-G77)</f>
        <v>102955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15669.65</v>
      </c>
      <c r="E79" s="37"/>
      <c r="F79" s="23">
        <v>0</v>
      </c>
      <c r="G79" s="17">
        <v>0</v>
      </c>
      <c r="H79" s="18">
        <f t="shared" si="8"/>
        <v>15669.65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118624.65</v>
      </c>
      <c r="E82" s="39"/>
      <c r="F82" s="18">
        <f t="shared" si="9"/>
        <v>0</v>
      </c>
      <c r="G82" s="18">
        <f t="shared" si="9"/>
        <v>0</v>
      </c>
      <c r="H82" s="18">
        <f t="shared" si="9"/>
        <v>118624.65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v>11920.64</v>
      </c>
      <c r="E87" s="20"/>
      <c r="F87" s="20"/>
      <c r="G87" s="17"/>
      <c r="H87" s="18">
        <f t="shared" ref="H87:H96" si="10">(D87+E87)-F87-G87</f>
        <v>11920.64</v>
      </c>
    </row>
    <row r="88" spans="1:8" ht="18" customHeight="1" x14ac:dyDescent="0.55000000000000004">
      <c r="A88" s="12" t="s">
        <v>74</v>
      </c>
      <c r="B88" s="9" t="s">
        <v>75</v>
      </c>
      <c r="D88" s="17">
        <v>19428.620000000003</v>
      </c>
      <c r="E88" s="20">
        <v>0</v>
      </c>
      <c r="F88" s="20">
        <v>0</v>
      </c>
      <c r="G88" s="17">
        <v>16396</v>
      </c>
      <c r="H88" s="18">
        <f t="shared" si="10"/>
        <v>3032.6200000000026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/>
      <c r="E91" s="20"/>
      <c r="F91" s="20"/>
      <c r="G91" s="17"/>
      <c r="H91" s="18">
        <f t="shared" si="10"/>
        <v>0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>
        <v>586375.82000000007</v>
      </c>
      <c r="E93" s="20">
        <v>0</v>
      </c>
      <c r="F93" s="20">
        <v>0</v>
      </c>
      <c r="G93" s="17">
        <v>0</v>
      </c>
      <c r="H93" s="18">
        <f t="shared" si="10"/>
        <v>586375.82000000007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617725.08000000007</v>
      </c>
      <c r="E98" s="18">
        <f t="shared" si="11"/>
        <v>0</v>
      </c>
      <c r="F98" s="18">
        <f t="shared" si="11"/>
        <v>0</v>
      </c>
      <c r="G98" s="18">
        <f t="shared" si="11"/>
        <v>16396</v>
      </c>
      <c r="H98" s="18">
        <f t="shared" si="11"/>
        <v>601329.08000000007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7165.04</v>
      </c>
      <c r="E102" s="20">
        <v>0</v>
      </c>
      <c r="F102" s="20">
        <v>0</v>
      </c>
      <c r="G102" s="17">
        <v>0</v>
      </c>
      <c r="H102" s="18">
        <f>(D102+E102)-F102-G102</f>
        <v>7165.04</v>
      </c>
    </row>
    <row r="103" spans="1:8" ht="18" customHeight="1" x14ac:dyDescent="0.55000000000000004">
      <c r="A103" s="12" t="s">
        <v>91</v>
      </c>
      <c r="B103" s="9" t="s">
        <v>92</v>
      </c>
      <c r="D103" s="17">
        <v>552.30999999999995</v>
      </c>
      <c r="E103" s="20"/>
      <c r="F103" s="20"/>
      <c r="G103" s="17"/>
      <c r="H103" s="18">
        <f t="shared" ref="H103:H106" si="12">(D103+E103)-F103-G103</f>
        <v>552.30999999999995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7717.35</v>
      </c>
      <c r="E108" s="18">
        <f t="shared" si="13"/>
        <v>0</v>
      </c>
      <c r="F108" s="18">
        <f t="shared" si="13"/>
        <v>0</v>
      </c>
      <c r="G108" s="18">
        <f t="shared" si="13"/>
        <v>0</v>
      </c>
      <c r="H108" s="18">
        <f t="shared" si="13"/>
        <v>7717.35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14905332.789999999</v>
      </c>
      <c r="G111" s="17"/>
      <c r="H111" s="18">
        <f>F111-G111</f>
        <v>14905332.789999999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0.63109999999999999</v>
      </c>
      <c r="F114" s="41" t="s">
        <v>314</v>
      </c>
      <c r="G114" s="42">
        <v>0.55889999999999995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369316657.94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11129584.789999999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380446242.73000002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353692553.31999999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v>26753689.410000026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14783716.030000001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41537405.440000027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>
        <v>42031.42</v>
      </c>
      <c r="E131" s="20"/>
      <c r="F131" s="20"/>
      <c r="G131" s="17">
        <v>38509.49</v>
      </c>
      <c r="H131" s="18">
        <f>(D131+E131)-F131-G131</f>
        <v>3521.9300000000003</v>
      </c>
    </row>
    <row r="132" spans="1:8" ht="18" customHeight="1" x14ac:dyDescent="0.55000000000000004">
      <c r="A132" s="12" t="s">
        <v>114</v>
      </c>
      <c r="B132" s="9" t="s">
        <v>115</v>
      </c>
      <c r="D132" s="17">
        <v>350242.24</v>
      </c>
      <c r="E132" s="20"/>
      <c r="F132" s="20"/>
      <c r="G132" s="17">
        <v>350000</v>
      </c>
      <c r="H132" s="18">
        <f t="shared" ref="H132:H135" si="14">(D132+E132)-F132-G132</f>
        <v>242.23999999999069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392273.66</v>
      </c>
      <c r="E137" s="18">
        <f t="shared" si="15"/>
        <v>0</v>
      </c>
      <c r="F137" s="18">
        <f t="shared" si="15"/>
        <v>0</v>
      </c>
      <c r="G137" s="18">
        <f t="shared" si="15"/>
        <v>388509.49</v>
      </c>
      <c r="H137" s="18">
        <f t="shared" si="15"/>
        <v>3764.169999999991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479966.44039999985</v>
      </c>
      <c r="E141" s="45">
        <f t="shared" si="16"/>
        <v>302906.82999999996</v>
      </c>
      <c r="F141" s="45">
        <f>F36</f>
        <v>0</v>
      </c>
      <c r="G141" s="45">
        <f t="shared" si="16"/>
        <v>0</v>
      </c>
      <c r="H141" s="45">
        <f t="shared" si="16"/>
        <v>782873.2703999998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893704.65</v>
      </c>
      <c r="E142" s="45">
        <f t="shared" si="17"/>
        <v>0</v>
      </c>
      <c r="F142" s="45">
        <f>F49</f>
        <v>0</v>
      </c>
      <c r="G142" s="45">
        <f t="shared" si="17"/>
        <v>0</v>
      </c>
      <c r="H142" s="45">
        <f t="shared" si="17"/>
        <v>893704.65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72014495.160000011</v>
      </c>
      <c r="E143" s="45">
        <f t="shared" si="18"/>
        <v>31975770.740000002</v>
      </c>
      <c r="F143" s="45">
        <f>F64</f>
        <v>0</v>
      </c>
      <c r="G143" s="45">
        <f t="shared" si="18"/>
        <v>45525798.100000001</v>
      </c>
      <c r="H143" s="45">
        <f t="shared" si="18"/>
        <v>58464467.800000004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118624.65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118624.65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617725.08000000007</v>
      </c>
      <c r="E146" s="45">
        <f t="shared" si="21"/>
        <v>0</v>
      </c>
      <c r="F146" s="45">
        <f>F98</f>
        <v>0</v>
      </c>
      <c r="G146" s="45">
        <f t="shared" si="21"/>
        <v>16396</v>
      </c>
      <c r="H146" s="45">
        <f t="shared" si="21"/>
        <v>601329.08000000007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7717.35</v>
      </c>
      <c r="E147" s="18">
        <f t="shared" si="22"/>
        <v>0</v>
      </c>
      <c r="F147" s="18">
        <f>F108</f>
        <v>0</v>
      </c>
      <c r="G147" s="18">
        <f t="shared" si="22"/>
        <v>0</v>
      </c>
      <c r="H147" s="18">
        <f t="shared" si="22"/>
        <v>7717.35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14905332.789999999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392273.66</v>
      </c>
      <c r="E149" s="18">
        <f t="shared" si="23"/>
        <v>0</v>
      </c>
      <c r="F149" s="18">
        <f>F137</f>
        <v>0</v>
      </c>
      <c r="G149" s="18">
        <f t="shared" si="23"/>
        <v>388509.49</v>
      </c>
      <c r="H149" s="18">
        <f t="shared" si="23"/>
        <v>3764.169999999991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5579848</v>
      </c>
      <c r="E150" s="18">
        <f>E18</f>
        <v>0</v>
      </c>
      <c r="F150" s="18">
        <f>F18</f>
        <v>0</v>
      </c>
      <c r="G150" s="18">
        <f>G18</f>
        <v>4510988</v>
      </c>
      <c r="H150" s="18">
        <f>H18</f>
        <v>1068860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80104354.990400001</v>
      </c>
      <c r="E152" s="77">
        <f t="shared" si="24"/>
        <v>32278677.57</v>
      </c>
      <c r="F152" s="77">
        <f t="shared" si="24"/>
        <v>0</v>
      </c>
      <c r="G152" s="77">
        <f t="shared" si="24"/>
        <v>50441691.590000004</v>
      </c>
      <c r="H152" s="77">
        <f t="shared" si="24"/>
        <v>76846673.760400012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0.21726969663077331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1.8500595534644919</v>
      </c>
    </row>
  </sheetData>
  <mergeCells count="4">
    <mergeCell ref="C2:D2"/>
    <mergeCell ref="C5:D5"/>
    <mergeCell ref="C11:D11"/>
    <mergeCell ref="B13:D13"/>
  </mergeCells>
  <hyperlinks>
    <hyperlink ref="C11" r:id="rId1" xr:uid="{9638584D-A2DE-4D07-BD48-75386FCFA685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F0BA-094F-4C81-8318-A08381EEC574}">
  <dimension ref="A2:E27"/>
  <sheetViews>
    <sheetView topLeftCell="A3" workbookViewId="0">
      <selection activeCell="B18" sqref="B18"/>
    </sheetView>
  </sheetViews>
  <sheetFormatPr defaultRowHeight="14.4" x14ac:dyDescent="0.55000000000000004"/>
  <cols>
    <col min="1" max="1" width="31.68359375" customWidth="1"/>
    <col min="2" max="2" width="20.83984375" customWidth="1"/>
  </cols>
  <sheetData>
    <row r="2" spans="1:5" ht="14.7" thickBot="1" x14ac:dyDescent="0.6">
      <c r="A2" s="483" t="s">
        <v>633</v>
      </c>
      <c r="E2" s="106"/>
    </row>
    <row r="3" spans="1:5" ht="42.6" thickBot="1" x14ac:dyDescent="0.6">
      <c r="A3" s="480" t="s">
        <v>119</v>
      </c>
      <c r="B3" s="477" t="s">
        <v>628</v>
      </c>
    </row>
    <row r="4" spans="1:5" ht="14.7" thickBot="1" x14ac:dyDescent="0.6">
      <c r="A4" s="478" t="s">
        <v>629</v>
      </c>
      <c r="B4" s="479">
        <f>'Attachment III-All'!H25</f>
        <v>596228227.39999998</v>
      </c>
    </row>
    <row r="5" spans="1:5" ht="14.7" thickBot="1" x14ac:dyDescent="0.6">
      <c r="A5" s="478" t="s">
        <v>630</v>
      </c>
      <c r="B5" s="479">
        <f>'Attachment III-All'!H26</f>
        <v>52949988.519999996</v>
      </c>
    </row>
    <row r="6" spans="1:5" ht="14.7" thickBot="1" x14ac:dyDescent="0.6">
      <c r="A6" s="478" t="s">
        <v>35</v>
      </c>
      <c r="B6" s="479">
        <f>'Attachment III-All'!H27</f>
        <v>30640738</v>
      </c>
    </row>
    <row r="7" spans="1:5" ht="27.9" thickBot="1" x14ac:dyDescent="0.6">
      <c r="A7" s="478" t="s">
        <v>631</v>
      </c>
      <c r="B7" s="479">
        <f>'Attachment III-All'!H28</f>
        <v>4603458.0600000005</v>
      </c>
    </row>
    <row r="8" spans="1:5" ht="14.7" thickBot="1" x14ac:dyDescent="0.6">
      <c r="A8" s="478" t="s">
        <v>130</v>
      </c>
      <c r="B8" s="479">
        <f>'Attachment III-All'!H29</f>
        <v>2434817.7200000007</v>
      </c>
    </row>
    <row r="9" spans="1:5" ht="14.7" thickBot="1" x14ac:dyDescent="0.6">
      <c r="A9" s="481" t="s">
        <v>632</v>
      </c>
      <c r="B9" s="482">
        <f>SUM(B4:B8)</f>
        <v>686857229.69999993</v>
      </c>
    </row>
    <row r="15" spans="1:5" ht="14.7" thickBot="1" x14ac:dyDescent="0.6">
      <c r="A15" s="483" t="s">
        <v>635</v>
      </c>
      <c r="E15" s="106"/>
    </row>
    <row r="16" spans="1:5" ht="42.6" thickBot="1" x14ac:dyDescent="0.6">
      <c r="A16" s="480" t="s">
        <v>118</v>
      </c>
      <c r="B16" s="477" t="s">
        <v>628</v>
      </c>
    </row>
    <row r="17" spans="1:2" ht="14.7" thickBot="1" x14ac:dyDescent="0.6">
      <c r="A17" s="484" t="s">
        <v>8</v>
      </c>
      <c r="B17" s="485">
        <f>'Attachment III-All'!H9</f>
        <v>21014836.134799998</v>
      </c>
    </row>
    <row r="18" spans="1:2" ht="14.7" thickBot="1" x14ac:dyDescent="0.6">
      <c r="A18" s="484" t="s">
        <v>10</v>
      </c>
      <c r="B18" s="485">
        <f>'Attachment III-All'!H10</f>
        <v>4075666.11</v>
      </c>
    </row>
    <row r="19" spans="1:2" ht="14.7" thickBot="1" x14ac:dyDescent="0.6">
      <c r="A19" s="484" t="s">
        <v>12</v>
      </c>
      <c r="B19" s="485">
        <f>'Attachment III-All'!H11</f>
        <v>1912580.6100000003</v>
      </c>
    </row>
    <row r="20" spans="1:2" ht="14.7" thickBot="1" x14ac:dyDescent="0.6">
      <c r="A20" s="484" t="s">
        <v>14</v>
      </c>
      <c r="B20" s="485">
        <f>'Attachment III-All'!H12</f>
        <v>21051503.789999999</v>
      </c>
    </row>
    <row r="21" spans="1:2" ht="14.7" thickBot="1" x14ac:dyDescent="0.6">
      <c r="A21" s="484" t="s">
        <v>16</v>
      </c>
      <c r="B21" s="485">
        <f>'Attachment III-All'!H13</f>
        <v>4050022.8099999996</v>
      </c>
    </row>
    <row r="22" spans="1:2" ht="14.7" thickBot="1" x14ac:dyDescent="0.6">
      <c r="A22" s="484" t="s">
        <v>18</v>
      </c>
      <c r="B22" s="485">
        <f>'Attachment III-All'!H14</f>
        <v>1055857.5399999998</v>
      </c>
    </row>
    <row r="23" spans="1:2" ht="14.7" thickBot="1" x14ac:dyDescent="0.6">
      <c r="A23" s="484" t="s">
        <v>20</v>
      </c>
      <c r="B23" s="485">
        <f>'Attachment III-All'!H15</f>
        <v>9156031.6499999985</v>
      </c>
    </row>
    <row r="24" spans="1:2" ht="14.7" thickBot="1" x14ac:dyDescent="0.6">
      <c r="A24" s="484" t="s">
        <v>22</v>
      </c>
      <c r="B24" s="485">
        <f>'Attachment III-All'!H16</f>
        <v>690873.87000000011</v>
      </c>
    </row>
    <row r="25" spans="1:2" ht="14.7" thickBot="1" x14ac:dyDescent="0.6">
      <c r="A25" s="484" t="s">
        <v>24</v>
      </c>
      <c r="B25" s="485">
        <f>'Attachment III-All'!H17</f>
        <v>85283412.325399995</v>
      </c>
    </row>
    <row r="26" spans="1:2" ht="14.7" thickBot="1" x14ac:dyDescent="0.6">
      <c r="A26" s="486" t="s">
        <v>130</v>
      </c>
      <c r="B26" s="485">
        <f>'Attachment III-All'!H18</f>
        <v>11441849.389800001</v>
      </c>
    </row>
    <row r="27" spans="1:2" ht="14.7" thickBot="1" x14ac:dyDescent="0.6">
      <c r="A27" s="488" t="s">
        <v>634</v>
      </c>
      <c r="B27" s="487">
        <f>SUM(B17:B26)</f>
        <v>159732634.22999999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7004-D40D-4E8B-8F4F-DA36C8A9BADA}">
  <dimension ref="A1:J156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33.1562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 t="s">
        <v>461</v>
      </c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9" t="s">
        <v>210</v>
      </c>
      <c r="D5" s="59"/>
      <c r="E5" s="59"/>
      <c r="F5" s="50"/>
    </row>
    <row r="6" spans="1:8" ht="18" customHeight="1" x14ac:dyDescent="0.55000000000000004">
      <c r="B6" s="12" t="s">
        <v>267</v>
      </c>
      <c r="C6" s="78">
        <v>210028</v>
      </c>
      <c r="D6" s="52"/>
      <c r="E6" s="52"/>
      <c r="F6" s="53"/>
    </row>
    <row r="7" spans="1:8" ht="18" customHeight="1" x14ac:dyDescent="0.55000000000000004">
      <c r="B7" s="12" t="s">
        <v>268</v>
      </c>
      <c r="C7" s="79">
        <v>1128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349</v>
      </c>
      <c r="D9" s="59"/>
      <c r="E9" s="59"/>
      <c r="F9" s="50"/>
    </row>
    <row r="10" spans="1:8" ht="18" customHeight="1" x14ac:dyDescent="0.55000000000000004">
      <c r="B10" s="12" t="s">
        <v>271</v>
      </c>
      <c r="C10" s="89">
        <v>4108649249</v>
      </c>
      <c r="D10" s="57"/>
      <c r="E10" s="57"/>
      <c r="F10" s="58"/>
    </row>
    <row r="11" spans="1:8" ht="18" customHeight="1" x14ac:dyDescent="0.55000000000000004">
      <c r="B11" s="12" t="s">
        <v>273</v>
      </c>
      <c r="C11" s="80" t="s">
        <v>352</v>
      </c>
      <c r="D11" s="59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2">
        <v>3142443.0680308719</v>
      </c>
      <c r="E18" s="62"/>
      <c r="F18" s="62"/>
      <c r="G18" s="62">
        <v>2540485.1262460314</v>
      </c>
      <c r="H18" s="62">
        <v>601957.94178484054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83">
        <v>102706</v>
      </c>
      <c r="E21" s="91">
        <v>54513</v>
      </c>
      <c r="F21" s="91"/>
      <c r="G21" s="83">
        <v>845</v>
      </c>
      <c r="H21" s="18">
        <v>156374</v>
      </c>
    </row>
    <row r="22" spans="1:8" ht="18" customHeight="1" x14ac:dyDescent="0.55000000000000004">
      <c r="A22" s="12" t="s">
        <v>9</v>
      </c>
      <c r="B22" s="9" t="s">
        <v>10</v>
      </c>
      <c r="D22" s="83">
        <v>4078</v>
      </c>
      <c r="E22" s="91">
        <v>2617</v>
      </c>
      <c r="F22" s="91"/>
      <c r="G22" s="83">
        <v>0</v>
      </c>
      <c r="H22" s="18">
        <v>6695</v>
      </c>
    </row>
    <row r="23" spans="1:8" ht="18" customHeight="1" x14ac:dyDescent="0.55000000000000004">
      <c r="A23" s="12" t="s">
        <v>11</v>
      </c>
      <c r="B23" s="9" t="s">
        <v>12</v>
      </c>
      <c r="D23" s="83"/>
      <c r="E23" s="91"/>
      <c r="F23" s="91"/>
      <c r="G23" s="83"/>
      <c r="H23" s="18">
        <v>0</v>
      </c>
    </row>
    <row r="24" spans="1:8" ht="18" customHeight="1" x14ac:dyDescent="0.55000000000000004">
      <c r="A24" s="12" t="s">
        <v>13</v>
      </c>
      <c r="B24" s="9" t="s">
        <v>14</v>
      </c>
      <c r="D24" s="83">
        <v>14184</v>
      </c>
      <c r="E24" s="83">
        <v>18</v>
      </c>
      <c r="F24" s="83"/>
      <c r="G24" s="83">
        <v>7805</v>
      </c>
      <c r="H24" s="18">
        <v>6397</v>
      </c>
    </row>
    <row r="25" spans="1:8" ht="18" customHeight="1" x14ac:dyDescent="0.55000000000000004">
      <c r="A25" s="12" t="s">
        <v>15</v>
      </c>
      <c r="B25" s="9" t="s">
        <v>16</v>
      </c>
      <c r="D25" s="83">
        <v>91383</v>
      </c>
      <c r="E25" s="83">
        <v>69428</v>
      </c>
      <c r="F25" s="83"/>
      <c r="G25" s="83">
        <v>0</v>
      </c>
      <c r="H25" s="18">
        <v>160811</v>
      </c>
    </row>
    <row r="26" spans="1:8" ht="18" customHeight="1" x14ac:dyDescent="0.55000000000000004">
      <c r="A26" s="12" t="s">
        <v>17</v>
      </c>
      <c r="B26" s="9" t="s">
        <v>18</v>
      </c>
      <c r="D26" s="83"/>
      <c r="E26" s="91"/>
      <c r="F26" s="91"/>
      <c r="G26" s="83"/>
      <c r="H26" s="18">
        <v>0</v>
      </c>
    </row>
    <row r="27" spans="1:8" ht="18" customHeight="1" x14ac:dyDescent="0.55000000000000004">
      <c r="A27" s="12" t="s">
        <v>19</v>
      </c>
      <c r="B27" s="9" t="s">
        <v>20</v>
      </c>
      <c r="D27" s="83"/>
      <c r="E27" s="91"/>
      <c r="F27" s="91"/>
      <c r="G27" s="83"/>
      <c r="H27" s="18">
        <v>0</v>
      </c>
    </row>
    <row r="28" spans="1:8" ht="18" customHeight="1" x14ac:dyDescent="0.55000000000000004">
      <c r="A28" s="12" t="s">
        <v>21</v>
      </c>
      <c r="B28" s="9" t="s">
        <v>22</v>
      </c>
      <c r="D28" s="83"/>
      <c r="E28" s="91"/>
      <c r="F28" s="91"/>
      <c r="G28" s="83"/>
      <c r="H28" s="18">
        <v>0</v>
      </c>
    </row>
    <row r="29" spans="1:8" ht="18" customHeight="1" x14ac:dyDescent="0.55000000000000004">
      <c r="A29" s="12" t="s">
        <v>23</v>
      </c>
      <c r="B29" s="9" t="s">
        <v>24</v>
      </c>
      <c r="D29" s="83">
        <v>375592</v>
      </c>
      <c r="E29" s="83">
        <v>186309</v>
      </c>
      <c r="F29" s="83"/>
      <c r="G29" s="83"/>
      <c r="H29" s="18">
        <v>561901</v>
      </c>
    </row>
    <row r="30" spans="1:8" ht="18" customHeight="1" x14ac:dyDescent="0.55000000000000004">
      <c r="A30" s="12" t="s">
        <v>25</v>
      </c>
      <c r="B30" s="21"/>
      <c r="D30" s="83"/>
      <c r="E30" s="91"/>
      <c r="F30" s="91"/>
      <c r="G30" s="83"/>
      <c r="H30" s="18">
        <v>0</v>
      </c>
    </row>
    <row r="31" spans="1:8" ht="18" customHeight="1" x14ac:dyDescent="0.55000000000000004">
      <c r="A31" s="12" t="s">
        <v>26</v>
      </c>
      <c r="B31" s="21"/>
      <c r="D31" s="83"/>
      <c r="E31" s="91"/>
      <c r="F31" s="91"/>
      <c r="G31" s="83"/>
      <c r="H31" s="18">
        <v>0</v>
      </c>
    </row>
    <row r="32" spans="1:8" ht="18" customHeight="1" x14ac:dyDescent="0.55000000000000004">
      <c r="A32" s="12" t="s">
        <v>27</v>
      </c>
      <c r="B32" s="21"/>
      <c r="D32" s="83"/>
      <c r="E32" s="91"/>
      <c r="F32" s="91"/>
      <c r="G32" s="83"/>
      <c r="H32" s="18"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v>587943</v>
      </c>
      <c r="E36" s="18">
        <v>312885</v>
      </c>
      <c r="F36" s="18">
        <v>0</v>
      </c>
      <c r="G36" s="18">
        <v>8650</v>
      </c>
      <c r="H36" s="18">
        <v>892178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v>0</v>
      </c>
    </row>
    <row r="41" spans="1:8" ht="18" customHeight="1" x14ac:dyDescent="0.55000000000000004">
      <c r="A41" s="12" t="s">
        <v>32</v>
      </c>
      <c r="B41" s="9" t="s">
        <v>33</v>
      </c>
      <c r="D41" s="17">
        <v>170493</v>
      </c>
      <c r="E41" s="20"/>
      <c r="F41" s="20"/>
      <c r="G41" s="17"/>
      <c r="H41" s="18">
        <v>170493</v>
      </c>
    </row>
    <row r="42" spans="1:8" ht="18" customHeight="1" x14ac:dyDescent="0.55000000000000004">
      <c r="A42" s="12" t="s">
        <v>34</v>
      </c>
      <c r="B42" s="9" t="s">
        <v>35</v>
      </c>
      <c r="D42" s="17">
        <v>16874</v>
      </c>
      <c r="E42" s="20">
        <v>501</v>
      </c>
      <c r="F42" s="20"/>
      <c r="G42" s="17"/>
      <c r="H42" s="18">
        <v>17375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v>0</v>
      </c>
    </row>
    <row r="49" spans="1:9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v>187367</v>
      </c>
      <c r="E49" s="18">
        <v>501</v>
      </c>
      <c r="F49" s="18">
        <v>0</v>
      </c>
      <c r="G49" s="18">
        <v>0</v>
      </c>
      <c r="H49" s="18">
        <v>187868</v>
      </c>
    </row>
    <row r="50" spans="1:9" ht="18" customHeight="1" thickBot="1" x14ac:dyDescent="0.6">
      <c r="D50" s="24"/>
      <c r="E50" s="24"/>
      <c r="F50" s="24"/>
      <c r="G50" s="24"/>
      <c r="H50" s="24"/>
    </row>
    <row r="51" spans="1:9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9" ht="18" customHeight="1" x14ac:dyDescent="0.55000000000000004">
      <c r="A52" s="16" t="s">
        <v>287</v>
      </c>
      <c r="B52" s="25" t="s">
        <v>288</v>
      </c>
    </row>
    <row r="53" spans="1:9" ht="18" customHeight="1" x14ac:dyDescent="0.55000000000000004">
      <c r="A53" s="12" t="s">
        <v>42</v>
      </c>
      <c r="B53" s="9" t="s">
        <v>43</v>
      </c>
      <c r="D53" s="83">
        <v>21270308</v>
      </c>
      <c r="E53" s="83"/>
      <c r="F53" s="83"/>
      <c r="G53" s="83">
        <v>9740190</v>
      </c>
      <c r="H53" s="18">
        <v>11530118</v>
      </c>
      <c r="I53" s="7"/>
    </row>
    <row r="54" spans="1:9" ht="18" customHeight="1" x14ac:dyDescent="0.55000000000000004">
      <c r="A54" s="12" t="s">
        <v>44</v>
      </c>
      <c r="B54" s="31"/>
      <c r="D54" s="17"/>
      <c r="E54" s="20"/>
      <c r="F54" s="20"/>
      <c r="G54" s="17"/>
      <c r="H54" s="18">
        <v>0</v>
      </c>
    </row>
    <row r="55" spans="1:9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v>0</v>
      </c>
    </row>
    <row r="56" spans="1:9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v>0</v>
      </c>
    </row>
    <row r="57" spans="1:9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v>0</v>
      </c>
    </row>
    <row r="58" spans="1:9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v>0</v>
      </c>
    </row>
    <row r="59" spans="1:9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v>0</v>
      </c>
    </row>
    <row r="60" spans="1:9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v>0</v>
      </c>
    </row>
    <row r="61" spans="1:9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v>0</v>
      </c>
    </row>
    <row r="62" spans="1:9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v>0</v>
      </c>
    </row>
    <row r="63" spans="1:9" ht="18" customHeight="1" x14ac:dyDescent="0.55000000000000004">
      <c r="A63" s="12"/>
      <c r="E63" s="68"/>
      <c r="F63" s="29"/>
    </row>
    <row r="64" spans="1:9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v>21270308</v>
      </c>
      <c r="E64" s="18">
        <v>0</v>
      </c>
      <c r="F64" s="18">
        <v>0</v>
      </c>
      <c r="G64" s="18">
        <v>9740190</v>
      </c>
      <c r="H64" s="18">
        <v>11530118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v>0</v>
      </c>
      <c r="E74" s="36">
        <v>0</v>
      </c>
      <c r="F74" s="36">
        <v>0</v>
      </c>
      <c r="G74" s="18">
        <v>0</v>
      </c>
      <c r="H74" s="18"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83">
        <v>35447</v>
      </c>
      <c r="E77" s="37"/>
      <c r="F77" s="23"/>
      <c r="G77" s="17"/>
      <c r="H77" s="18">
        <v>35447</v>
      </c>
    </row>
    <row r="78" spans="1:10" ht="18" customHeight="1" x14ac:dyDescent="0.55000000000000004">
      <c r="A78" s="12" t="s">
        <v>63</v>
      </c>
      <c r="B78" s="9" t="s">
        <v>64</v>
      </c>
      <c r="D78" s="83"/>
      <c r="E78" s="37"/>
      <c r="F78" s="23"/>
      <c r="G78" s="17"/>
      <c r="H78" s="18">
        <v>0</v>
      </c>
    </row>
    <row r="79" spans="1:10" ht="18" customHeight="1" x14ac:dyDescent="0.55000000000000004">
      <c r="A79" s="12" t="s">
        <v>65</v>
      </c>
      <c r="B79" s="9" t="s">
        <v>66</v>
      </c>
      <c r="D79" s="83">
        <v>68366</v>
      </c>
      <c r="E79" s="37"/>
      <c r="F79" s="23"/>
      <c r="G79" s="17"/>
      <c r="H79" s="18">
        <v>68366</v>
      </c>
    </row>
    <row r="80" spans="1:10" ht="18" customHeight="1" x14ac:dyDescent="0.55000000000000004">
      <c r="A80" s="12" t="s">
        <v>67</v>
      </c>
      <c r="B80" s="9" t="s">
        <v>68</v>
      </c>
      <c r="D80" s="83"/>
      <c r="E80" s="37"/>
      <c r="F80" s="23"/>
      <c r="G80" s="17"/>
      <c r="H80" s="18"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v>103813</v>
      </c>
      <c r="E82" s="39"/>
      <c r="F82" s="18">
        <v>0</v>
      </c>
      <c r="G82" s="18">
        <v>0</v>
      </c>
      <c r="H82" s="18">
        <v>103813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83">
        <v>83279</v>
      </c>
      <c r="E86" s="83">
        <v>63625</v>
      </c>
      <c r="F86" s="17"/>
      <c r="G86" s="17"/>
      <c r="H86" s="18">
        <v>146904</v>
      </c>
    </row>
    <row r="87" spans="1:8" ht="18" customHeight="1" x14ac:dyDescent="0.55000000000000004">
      <c r="A87" s="12" t="s">
        <v>72</v>
      </c>
      <c r="B87" s="9" t="s">
        <v>73</v>
      </c>
      <c r="D87" s="83">
        <v>463154</v>
      </c>
      <c r="E87" s="83">
        <v>0</v>
      </c>
      <c r="F87" s="17"/>
      <c r="G87" s="17"/>
      <c r="H87" s="18">
        <v>463154</v>
      </c>
    </row>
    <row r="88" spans="1:8" ht="18" customHeight="1" x14ac:dyDescent="0.55000000000000004">
      <c r="A88" s="12" t="s">
        <v>74</v>
      </c>
      <c r="B88" s="9" t="s">
        <v>75</v>
      </c>
      <c r="D88" s="83"/>
      <c r="E88" s="83"/>
      <c r="F88" s="17"/>
      <c r="G88" s="17"/>
      <c r="H88" s="18">
        <v>0</v>
      </c>
    </row>
    <row r="89" spans="1:8" ht="18" customHeight="1" x14ac:dyDescent="0.55000000000000004">
      <c r="A89" s="12" t="s">
        <v>76</v>
      </c>
      <c r="B89" s="9" t="s">
        <v>77</v>
      </c>
      <c r="D89" s="83"/>
      <c r="E89" s="83"/>
      <c r="F89" s="17"/>
      <c r="G89" s="17"/>
      <c r="H89" s="18">
        <v>0</v>
      </c>
    </row>
    <row r="90" spans="1:8" ht="18" customHeight="1" x14ac:dyDescent="0.55000000000000004">
      <c r="A90" s="12" t="s">
        <v>78</v>
      </c>
      <c r="B90" s="9" t="s">
        <v>79</v>
      </c>
      <c r="D90" s="83">
        <v>3500</v>
      </c>
      <c r="E90" s="83">
        <v>0</v>
      </c>
      <c r="F90" s="17"/>
      <c r="G90" s="17"/>
      <c r="H90" s="18">
        <v>3500</v>
      </c>
    </row>
    <row r="91" spans="1:8" ht="18" customHeight="1" x14ac:dyDescent="0.55000000000000004">
      <c r="A91" s="12" t="s">
        <v>80</v>
      </c>
      <c r="B91" s="9" t="s">
        <v>81</v>
      </c>
      <c r="D91" s="83">
        <v>2981</v>
      </c>
      <c r="E91" s="83">
        <v>1599</v>
      </c>
      <c r="F91" s="17"/>
      <c r="G91" s="17"/>
      <c r="H91" s="18">
        <v>4580</v>
      </c>
    </row>
    <row r="92" spans="1:8" ht="18" customHeight="1" x14ac:dyDescent="0.55000000000000004">
      <c r="A92" s="12" t="s">
        <v>82</v>
      </c>
      <c r="B92" s="9" t="s">
        <v>83</v>
      </c>
      <c r="D92" s="83">
        <v>32430</v>
      </c>
      <c r="E92" s="83">
        <v>264</v>
      </c>
      <c r="F92" s="17"/>
      <c r="G92" s="17"/>
      <c r="H92" s="18">
        <v>32694</v>
      </c>
    </row>
    <row r="93" spans="1:8" ht="18" customHeight="1" x14ac:dyDescent="0.55000000000000004">
      <c r="A93" s="12" t="s">
        <v>84</v>
      </c>
      <c r="B93" s="9" t="s">
        <v>85</v>
      </c>
      <c r="D93" s="83">
        <v>223796</v>
      </c>
      <c r="E93" s="83">
        <v>170980</v>
      </c>
      <c r="F93" s="17"/>
      <c r="G93" s="17"/>
      <c r="H93" s="18">
        <v>394776</v>
      </c>
    </row>
    <row r="94" spans="1:8" ht="18" customHeight="1" x14ac:dyDescent="0.55000000000000004">
      <c r="A94" s="12" t="s">
        <v>86</v>
      </c>
      <c r="B94" s="31"/>
      <c r="D94" s="83"/>
      <c r="E94" s="91"/>
      <c r="F94" s="20"/>
      <c r="G94" s="17"/>
      <c r="H94" s="18"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v>809140</v>
      </c>
      <c r="E98" s="18">
        <v>236468</v>
      </c>
      <c r="F98" s="18">
        <v>0</v>
      </c>
      <c r="G98" s="18">
        <v>0</v>
      </c>
      <c r="H98" s="18">
        <v>1045608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83">
        <v>47691</v>
      </c>
      <c r="E102" s="83"/>
      <c r="F102" s="17"/>
      <c r="G102" s="17"/>
      <c r="H102" s="18">
        <v>47691</v>
      </c>
    </row>
    <row r="103" spans="1:8" ht="18" customHeight="1" x14ac:dyDescent="0.55000000000000004">
      <c r="A103" s="12" t="s">
        <v>91</v>
      </c>
      <c r="B103" s="9" t="s">
        <v>92</v>
      </c>
      <c r="D103" s="83">
        <v>96186</v>
      </c>
      <c r="E103" s="83">
        <v>73487</v>
      </c>
      <c r="F103" s="17"/>
      <c r="G103" s="17"/>
      <c r="H103" s="18">
        <v>169673</v>
      </c>
    </row>
    <row r="104" spans="1:8" ht="18" customHeight="1" x14ac:dyDescent="0.55000000000000004">
      <c r="A104" s="12" t="s">
        <v>93</v>
      </c>
      <c r="B104" s="31" t="s">
        <v>211</v>
      </c>
      <c r="D104" s="83">
        <v>98830</v>
      </c>
      <c r="E104" s="83"/>
      <c r="F104" s="17"/>
      <c r="G104" s="17"/>
      <c r="H104" s="18">
        <v>98830</v>
      </c>
    </row>
    <row r="105" spans="1:8" ht="18" customHeight="1" x14ac:dyDescent="0.55000000000000004">
      <c r="A105" s="12" t="s">
        <v>94</v>
      </c>
      <c r="B105" s="31"/>
      <c r="D105" s="83"/>
      <c r="E105" s="91"/>
      <c r="F105" s="20"/>
      <c r="G105" s="17"/>
      <c r="H105" s="18"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v>242707</v>
      </c>
      <c r="E108" s="18">
        <v>73487</v>
      </c>
      <c r="F108" s="18">
        <v>0</v>
      </c>
      <c r="G108" s="18">
        <v>0</v>
      </c>
      <c r="H108" s="18">
        <v>316194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83">
        <v>5967195.5999999996</v>
      </c>
      <c r="G111" s="17"/>
      <c r="H111" s="18">
        <v>5967195.5999999996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0.76448598598273232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83">
        <v>198656505.33000001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83">
        <v>4887030.7299999995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v>203543536.06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83">
        <v>201299285.09000006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27">
        <v>2244250.9699999392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83">
        <v>2133115.91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83">
        <v>4377366.8799999394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v>587943</v>
      </c>
      <c r="E141" s="45">
        <v>312885</v>
      </c>
      <c r="F141" s="45">
        <v>0</v>
      </c>
      <c r="G141" s="45">
        <v>8650</v>
      </c>
      <c r="H141" s="45">
        <v>892178</v>
      </c>
    </row>
    <row r="142" spans="1:8" ht="18" customHeight="1" x14ac:dyDescent="0.55000000000000004">
      <c r="A142" s="12" t="s">
        <v>41</v>
      </c>
      <c r="B142" s="11" t="s">
        <v>119</v>
      </c>
      <c r="D142" s="45">
        <v>187367</v>
      </c>
      <c r="E142" s="45">
        <v>501</v>
      </c>
      <c r="F142" s="45">
        <v>0</v>
      </c>
      <c r="G142" s="45">
        <v>0</v>
      </c>
      <c r="H142" s="45">
        <v>187868</v>
      </c>
    </row>
    <row r="143" spans="1:8" ht="18" customHeight="1" x14ac:dyDescent="0.55000000000000004">
      <c r="A143" s="12" t="s">
        <v>53</v>
      </c>
      <c r="B143" s="11" t="s">
        <v>120</v>
      </c>
      <c r="D143" s="45">
        <v>21270308</v>
      </c>
      <c r="E143" s="45">
        <v>0</v>
      </c>
      <c r="F143" s="45">
        <v>0</v>
      </c>
      <c r="G143" s="45">
        <v>9740190</v>
      </c>
      <c r="H143" s="45">
        <v>11530118</v>
      </c>
    </row>
    <row r="144" spans="1:8" ht="18" customHeight="1" x14ac:dyDescent="0.55000000000000004">
      <c r="A144" s="12" t="s">
        <v>59</v>
      </c>
      <c r="B144" s="11" t="s">
        <v>121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v>103813</v>
      </c>
      <c r="E145" s="45">
        <v>0</v>
      </c>
      <c r="F145" s="45">
        <v>0</v>
      </c>
      <c r="G145" s="45">
        <v>0</v>
      </c>
      <c r="H145" s="45">
        <v>103813</v>
      </c>
    </row>
    <row r="146" spans="1:8" ht="18" customHeight="1" x14ac:dyDescent="0.55000000000000004">
      <c r="A146" s="12" t="s">
        <v>88</v>
      </c>
      <c r="B146" s="11" t="s">
        <v>123</v>
      </c>
      <c r="D146" s="45">
        <v>809140</v>
      </c>
      <c r="E146" s="45">
        <v>236468</v>
      </c>
      <c r="F146" s="45">
        <v>0</v>
      </c>
      <c r="G146" s="45">
        <v>0</v>
      </c>
      <c r="H146" s="45">
        <v>1045608</v>
      </c>
    </row>
    <row r="147" spans="1:8" ht="18" customHeight="1" x14ac:dyDescent="0.55000000000000004">
      <c r="A147" s="12" t="s">
        <v>95</v>
      </c>
      <c r="B147" s="11" t="s">
        <v>124</v>
      </c>
      <c r="D147" s="18">
        <v>242707</v>
      </c>
      <c r="E147" s="18">
        <v>73487</v>
      </c>
      <c r="F147" s="18">
        <v>0</v>
      </c>
      <c r="G147" s="18">
        <v>0</v>
      </c>
      <c r="H147" s="18">
        <v>316194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v>5967195.5999999996</v>
      </c>
    </row>
    <row r="149" spans="1:8" ht="18" customHeight="1" x14ac:dyDescent="0.55000000000000004">
      <c r="A149" s="12" t="s">
        <v>116</v>
      </c>
      <c r="B149" s="11" t="s">
        <v>127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v>3142443.0680308719</v>
      </c>
      <c r="E150" s="18">
        <v>0</v>
      </c>
      <c r="F150" s="18">
        <v>0</v>
      </c>
      <c r="G150" s="18">
        <v>2540485.1262460314</v>
      </c>
      <c r="H150" s="18">
        <v>601957.94178484054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v>26343721.068030871</v>
      </c>
      <c r="E152" s="77">
        <v>623341</v>
      </c>
      <c r="F152" s="77">
        <v>0</v>
      </c>
      <c r="G152" s="77">
        <v>12289325.126246031</v>
      </c>
      <c r="H152" s="77">
        <v>20644932.541784842</v>
      </c>
    </row>
    <row r="154" spans="1:8" ht="18" customHeight="1" x14ac:dyDescent="0.55000000000000004">
      <c r="A154" s="16" t="s">
        <v>324</v>
      </c>
      <c r="B154" s="11" t="s">
        <v>325</v>
      </c>
      <c r="D154" s="90">
        <v>0.10255839971093081</v>
      </c>
    </row>
    <row r="155" spans="1:8" ht="18" customHeight="1" x14ac:dyDescent="0.55000000000000004">
      <c r="A155" s="16" t="s">
        <v>326</v>
      </c>
      <c r="B155" s="11" t="s">
        <v>327</v>
      </c>
      <c r="D155" s="90">
        <v>4.716290205445409</v>
      </c>
    </row>
    <row r="156" spans="1:8" ht="18" customHeight="1" x14ac:dyDescent="0.55000000000000004">
      <c r="F156" s="48"/>
    </row>
  </sheetData>
  <mergeCells count="2">
    <mergeCell ref="C2:D2"/>
    <mergeCell ref="B13:D13"/>
  </mergeCells>
  <hyperlinks>
    <hyperlink ref="C11" r:id="rId1" xr:uid="{2B84883C-C8F9-4D44-A7BE-D8F2FC39642E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B4E8-F2D4-48F6-A3AC-4B4EB8652727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26171875" style="9" customWidth="1"/>
    <col min="5" max="6" width="21.26171875" style="9" customWidth="1"/>
    <col min="7" max="7" width="19.68359375" style="9" customWidth="1"/>
    <col min="8" max="8" width="17.578125" style="9" customWidth="1"/>
    <col min="9" max="9" width="11.68359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212</v>
      </c>
      <c r="D5" s="548"/>
      <c r="E5" s="548"/>
      <c r="F5" s="50"/>
    </row>
    <row r="6" spans="1:8" ht="18" customHeight="1" x14ac:dyDescent="0.55000000000000004">
      <c r="B6" s="12" t="s">
        <v>267</v>
      </c>
      <c r="C6" s="549" t="s">
        <v>368</v>
      </c>
      <c r="D6" s="549"/>
      <c r="E6" s="549"/>
      <c r="F6" s="53"/>
    </row>
    <row r="7" spans="1:8" ht="18" customHeight="1" x14ac:dyDescent="0.55000000000000004">
      <c r="B7" s="12" t="s">
        <v>268</v>
      </c>
      <c r="C7" s="550">
        <v>3080</v>
      </c>
      <c r="D7" s="550"/>
      <c r="E7" s="550"/>
      <c r="F7" s="54"/>
    </row>
    <row r="8" spans="1:8" ht="18" customHeight="1" x14ac:dyDescent="0.55000000000000004">
      <c r="C8" s="568"/>
      <c r="D8" s="568"/>
      <c r="E8" s="568"/>
      <c r="F8" s="27"/>
    </row>
    <row r="9" spans="1:8" ht="18" customHeight="1" x14ac:dyDescent="0.55000000000000004">
      <c r="B9" s="12" t="s">
        <v>269</v>
      </c>
      <c r="C9" s="548" t="s">
        <v>369</v>
      </c>
      <c r="D9" s="548"/>
      <c r="E9" s="548"/>
      <c r="F9" s="50"/>
    </row>
    <row r="10" spans="1:8" ht="18" customHeight="1" x14ac:dyDescent="0.55000000000000004">
      <c r="B10" s="12" t="s">
        <v>271</v>
      </c>
      <c r="C10" s="563" t="s">
        <v>370</v>
      </c>
      <c r="D10" s="563"/>
      <c r="E10" s="563"/>
      <c r="F10" s="58"/>
    </row>
    <row r="11" spans="1:8" ht="18" customHeight="1" x14ac:dyDescent="0.55000000000000004">
      <c r="B11" s="12" t="s">
        <v>273</v>
      </c>
      <c r="C11" s="548" t="s">
        <v>371</v>
      </c>
      <c r="D11" s="548"/>
      <c r="E11" s="548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2">
        <v>11353486.864964398</v>
      </c>
      <c r="E18" s="62">
        <v>0</v>
      </c>
      <c r="F18" s="62">
        <v>0</v>
      </c>
      <c r="G18" s="62">
        <v>9178643.4589396268</v>
      </c>
      <c r="H18" s="62">
        <f>(D18+E18)-G18</f>
        <v>2174843.4060247708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83">
        <v>1042984</v>
      </c>
      <c r="E21" s="91">
        <v>259344</v>
      </c>
      <c r="F21" s="91"/>
      <c r="G21" s="83">
        <v>307249</v>
      </c>
      <c r="H21" s="18">
        <f>(D21+E21)-F21-G21</f>
        <v>995079</v>
      </c>
    </row>
    <row r="22" spans="1:8" ht="18" customHeight="1" x14ac:dyDescent="0.55000000000000004">
      <c r="A22" s="12" t="s">
        <v>9</v>
      </c>
      <c r="B22" s="9" t="s">
        <v>10</v>
      </c>
      <c r="D22" s="83">
        <v>26448</v>
      </c>
      <c r="E22" s="91">
        <v>11593</v>
      </c>
      <c r="F22" s="91"/>
      <c r="G22" s="83">
        <v>4915</v>
      </c>
      <c r="H22" s="18">
        <f t="shared" ref="H22:H34" si="0">(D22+E22)-F22-G22</f>
        <v>33126</v>
      </c>
    </row>
    <row r="23" spans="1:8" ht="18" customHeight="1" x14ac:dyDescent="0.55000000000000004">
      <c r="A23" s="12" t="s">
        <v>11</v>
      </c>
      <c r="B23" s="9" t="s">
        <v>12</v>
      </c>
      <c r="D23" s="83">
        <v>0</v>
      </c>
      <c r="E23" s="91">
        <v>0</v>
      </c>
      <c r="F23" s="91"/>
      <c r="G23" s="83">
        <v>0</v>
      </c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83">
        <v>5015</v>
      </c>
      <c r="E24" s="91">
        <v>843</v>
      </c>
      <c r="F24" s="91"/>
      <c r="G24" s="83">
        <v>0</v>
      </c>
      <c r="H24" s="18">
        <f t="shared" si="0"/>
        <v>5858</v>
      </c>
    </row>
    <row r="25" spans="1:8" ht="18" customHeight="1" x14ac:dyDescent="0.55000000000000004">
      <c r="A25" s="12" t="s">
        <v>15</v>
      </c>
      <c r="B25" s="9" t="s">
        <v>16</v>
      </c>
      <c r="D25" s="83">
        <v>0</v>
      </c>
      <c r="E25" s="91">
        <v>0</v>
      </c>
      <c r="F25" s="91"/>
      <c r="G25" s="83">
        <v>0</v>
      </c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83">
        <v>0</v>
      </c>
      <c r="E26" s="91">
        <v>0</v>
      </c>
      <c r="F26" s="91"/>
      <c r="G26" s="83">
        <v>0</v>
      </c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83">
        <v>0</v>
      </c>
      <c r="E27" s="91">
        <v>0</v>
      </c>
      <c r="F27" s="91"/>
      <c r="G27" s="83">
        <v>0</v>
      </c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83">
        <v>0</v>
      </c>
      <c r="E28" s="91">
        <v>0</v>
      </c>
      <c r="F28" s="91"/>
      <c r="G28" s="83">
        <v>0</v>
      </c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83">
        <v>6107604</v>
      </c>
      <c r="E29" s="91">
        <v>1194870</v>
      </c>
      <c r="F29" s="91">
        <v>1062728</v>
      </c>
      <c r="G29" s="83">
        <v>0</v>
      </c>
      <c r="H29" s="18">
        <f t="shared" si="0"/>
        <v>6239746</v>
      </c>
    </row>
    <row r="30" spans="1:8" ht="18" customHeight="1" x14ac:dyDescent="0.55000000000000004">
      <c r="A30" s="12" t="s">
        <v>25</v>
      </c>
      <c r="B30" s="31" t="s">
        <v>213</v>
      </c>
      <c r="D30" s="83">
        <v>2331406</v>
      </c>
      <c r="E30" s="91">
        <v>445558</v>
      </c>
      <c r="F30" s="91">
        <v>633546</v>
      </c>
      <c r="G30" s="83">
        <v>1054985</v>
      </c>
      <c r="H30" s="18">
        <f t="shared" si="0"/>
        <v>1088433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9513457</v>
      </c>
      <c r="E36" s="18">
        <f t="shared" si="1"/>
        <v>1912208</v>
      </c>
      <c r="F36" s="18">
        <f>SUM(F21:F34)</f>
        <v>1696274</v>
      </c>
      <c r="G36" s="18">
        <f t="shared" si="1"/>
        <v>1367149</v>
      </c>
      <c r="H36" s="18">
        <f t="shared" si="1"/>
        <v>8362242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83">
        <v>29016234</v>
      </c>
      <c r="E40" s="91">
        <v>14972377</v>
      </c>
      <c r="F40" s="91"/>
      <c r="G40" s="83">
        <v>0</v>
      </c>
      <c r="H40" s="18">
        <f>(D40+E40)-F40-G40</f>
        <v>43988611</v>
      </c>
    </row>
    <row r="41" spans="1:8" ht="18" customHeight="1" x14ac:dyDescent="0.55000000000000004">
      <c r="A41" s="12" t="s">
        <v>32</v>
      </c>
      <c r="B41" s="9" t="s">
        <v>33</v>
      </c>
      <c r="D41" s="83">
        <v>4973347</v>
      </c>
      <c r="E41" s="91">
        <v>2566248</v>
      </c>
      <c r="F41" s="91">
        <v>754929</v>
      </c>
      <c r="G41" s="83">
        <v>0</v>
      </c>
      <c r="H41" s="18">
        <f t="shared" ref="H41:H47" si="2">(D41+E41)-F41-G41</f>
        <v>6784666</v>
      </c>
    </row>
    <row r="42" spans="1:8" ht="18" customHeight="1" x14ac:dyDescent="0.55000000000000004">
      <c r="A42" s="12" t="s">
        <v>34</v>
      </c>
      <c r="B42" s="9" t="s">
        <v>35</v>
      </c>
      <c r="D42" s="83">
        <v>1334185</v>
      </c>
      <c r="E42" s="91">
        <v>682129</v>
      </c>
      <c r="F42" s="91"/>
      <c r="G42" s="83">
        <v>4816</v>
      </c>
      <c r="H42" s="18">
        <f t="shared" si="2"/>
        <v>2011498</v>
      </c>
    </row>
    <row r="43" spans="1:8" ht="18" customHeight="1" x14ac:dyDescent="0.55000000000000004">
      <c r="A43" s="12" t="s">
        <v>36</v>
      </c>
      <c r="B43" s="9" t="s">
        <v>37</v>
      </c>
      <c r="D43" s="83">
        <v>0</v>
      </c>
      <c r="E43" s="91">
        <v>0</v>
      </c>
      <c r="F43" s="91"/>
      <c r="G43" s="83">
        <v>0</v>
      </c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35323766</v>
      </c>
      <c r="E49" s="18">
        <f t="shared" si="3"/>
        <v>18220754</v>
      </c>
      <c r="F49" s="18">
        <f>SUM(F40:F47)</f>
        <v>754929</v>
      </c>
      <c r="G49" s="18">
        <f t="shared" si="3"/>
        <v>4816</v>
      </c>
      <c r="H49" s="18">
        <f t="shared" si="3"/>
        <v>52784775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28">
        <v>11011509</v>
      </c>
      <c r="E53" s="128">
        <v>0</v>
      </c>
      <c r="F53" s="128"/>
      <c r="G53" s="128">
        <v>1095942</v>
      </c>
      <c r="H53" s="18">
        <f>(D53+E53)-F53-G53</f>
        <v>9915567</v>
      </c>
    </row>
    <row r="54" spans="1:8" ht="18" customHeight="1" x14ac:dyDescent="0.55000000000000004">
      <c r="A54" s="12" t="s">
        <v>44</v>
      </c>
      <c r="B54" s="31"/>
      <c r="D54" s="17"/>
      <c r="E54" s="20"/>
      <c r="F54" s="20"/>
      <c r="G54" s="17"/>
      <c r="H54" s="18">
        <f t="shared" ref="H54:H62" si="4">(D54+E54)-F54-G54</f>
        <v>0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11011509</v>
      </c>
      <c r="E64" s="18">
        <f t="shared" ref="E64:G64" si="5">SUM(E53:E62)</f>
        <v>0</v>
      </c>
      <c r="F64" s="18">
        <f t="shared" si="5"/>
        <v>0</v>
      </c>
      <c r="G64" s="18">
        <f t="shared" si="5"/>
        <v>1095942</v>
      </c>
      <c r="H64" s="18">
        <f>SUM(H53:H62)</f>
        <v>9915567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129">
        <v>0</v>
      </c>
      <c r="E68" s="130">
        <v>0</v>
      </c>
      <c r="F68" s="130"/>
      <c r="G68" s="129">
        <v>0</v>
      </c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129">
        <v>0</v>
      </c>
      <c r="E69" s="130">
        <v>0</v>
      </c>
      <c r="F69" s="130"/>
      <c r="G69" s="129">
        <v>0</v>
      </c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83">
        <v>287585</v>
      </c>
      <c r="E77" s="125">
        <v>0</v>
      </c>
      <c r="F77" s="97"/>
      <c r="G77" s="83">
        <v>0</v>
      </c>
      <c r="H77" s="18">
        <f>(D77-F77-G77)</f>
        <v>287585</v>
      </c>
    </row>
    <row r="78" spans="1:10" ht="18" customHeight="1" x14ac:dyDescent="0.55000000000000004">
      <c r="A78" s="12" t="s">
        <v>63</v>
      </c>
      <c r="B78" s="9" t="s">
        <v>64</v>
      </c>
      <c r="D78" s="83">
        <v>0</v>
      </c>
      <c r="E78" s="125">
        <v>0</v>
      </c>
      <c r="F78" s="97"/>
      <c r="G78" s="83">
        <v>0</v>
      </c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83">
        <v>229045</v>
      </c>
      <c r="E79" s="125">
        <v>0</v>
      </c>
      <c r="F79" s="97"/>
      <c r="G79" s="83">
        <v>5996</v>
      </c>
      <c r="H79" s="18">
        <f t="shared" si="8"/>
        <v>223049</v>
      </c>
    </row>
    <row r="80" spans="1:10" ht="18" customHeight="1" x14ac:dyDescent="0.55000000000000004">
      <c r="A80" s="12" t="s">
        <v>67</v>
      </c>
      <c r="B80" s="9" t="s">
        <v>68</v>
      </c>
      <c r="D80" s="83">
        <v>0</v>
      </c>
      <c r="E80" s="125">
        <v>0</v>
      </c>
      <c r="F80" s="97"/>
      <c r="G80" s="83">
        <v>0</v>
      </c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516630</v>
      </c>
      <c r="E82" s="131">
        <f>SUM(E77:E80)</f>
        <v>0</v>
      </c>
      <c r="F82" s="18">
        <f t="shared" si="9"/>
        <v>0</v>
      </c>
      <c r="G82" s="18">
        <f t="shared" si="9"/>
        <v>5996</v>
      </c>
      <c r="H82" s="18">
        <f t="shared" si="9"/>
        <v>510634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83">
        <v>42922</v>
      </c>
      <c r="E86" s="91">
        <v>19276</v>
      </c>
      <c r="F86" s="91"/>
      <c r="G86" s="83">
        <v>0</v>
      </c>
      <c r="H86" s="18">
        <v>62198</v>
      </c>
    </row>
    <row r="87" spans="1:8" ht="18" customHeight="1" x14ac:dyDescent="0.55000000000000004">
      <c r="A87" s="12" t="s">
        <v>72</v>
      </c>
      <c r="B87" s="9" t="s">
        <v>73</v>
      </c>
      <c r="D87" s="83">
        <v>0</v>
      </c>
      <c r="E87" s="91">
        <v>0</v>
      </c>
      <c r="F87" s="91"/>
      <c r="G87" s="83">
        <v>0</v>
      </c>
      <c r="H87" s="18">
        <v>0</v>
      </c>
    </row>
    <row r="88" spans="1:8" ht="18" customHeight="1" x14ac:dyDescent="0.55000000000000004">
      <c r="A88" s="12" t="s">
        <v>74</v>
      </c>
      <c r="B88" s="9" t="s">
        <v>75</v>
      </c>
      <c r="D88" s="83">
        <v>86362</v>
      </c>
      <c r="E88" s="91">
        <v>39516</v>
      </c>
      <c r="F88" s="91"/>
      <c r="G88" s="83">
        <v>0</v>
      </c>
      <c r="H88" s="18">
        <v>125878</v>
      </c>
    </row>
    <row r="89" spans="1:8" ht="18" customHeight="1" x14ac:dyDescent="0.55000000000000004">
      <c r="A89" s="12" t="s">
        <v>76</v>
      </c>
      <c r="B89" s="9" t="s">
        <v>77</v>
      </c>
      <c r="D89" s="83">
        <v>0</v>
      </c>
      <c r="E89" s="91">
        <v>0</v>
      </c>
      <c r="F89" s="91"/>
      <c r="G89" s="83">
        <v>0</v>
      </c>
      <c r="H89" s="18">
        <v>0</v>
      </c>
    </row>
    <row r="90" spans="1:8" ht="18" customHeight="1" x14ac:dyDescent="0.55000000000000004">
      <c r="A90" s="12" t="s">
        <v>78</v>
      </c>
      <c r="B90" s="9" t="s">
        <v>79</v>
      </c>
      <c r="D90" s="83">
        <v>0</v>
      </c>
      <c r="E90" s="91">
        <v>0</v>
      </c>
      <c r="F90" s="91"/>
      <c r="G90" s="83">
        <v>0</v>
      </c>
      <c r="H90" s="18">
        <v>0</v>
      </c>
    </row>
    <row r="91" spans="1:8" ht="18" customHeight="1" x14ac:dyDescent="0.55000000000000004">
      <c r="A91" s="12" t="s">
        <v>80</v>
      </c>
      <c r="B91" s="9" t="s">
        <v>81</v>
      </c>
      <c r="D91" s="83">
        <v>0</v>
      </c>
      <c r="E91" s="91">
        <v>0</v>
      </c>
      <c r="F91" s="91"/>
      <c r="G91" s="83">
        <v>0</v>
      </c>
      <c r="H91" s="18">
        <v>0</v>
      </c>
    </row>
    <row r="92" spans="1:8" ht="18" customHeight="1" x14ac:dyDescent="0.55000000000000004">
      <c r="A92" s="12" t="s">
        <v>82</v>
      </c>
      <c r="B92" s="9" t="s">
        <v>83</v>
      </c>
      <c r="D92" s="103">
        <v>0</v>
      </c>
      <c r="E92" s="91">
        <v>0</v>
      </c>
      <c r="F92" s="126"/>
      <c r="G92" s="103">
        <v>0</v>
      </c>
      <c r="H92" s="18">
        <v>0</v>
      </c>
    </row>
    <row r="93" spans="1:8" ht="18" customHeight="1" x14ac:dyDescent="0.55000000000000004">
      <c r="A93" s="12" t="s">
        <v>84</v>
      </c>
      <c r="B93" s="9" t="s">
        <v>85</v>
      </c>
      <c r="D93" s="83">
        <v>0</v>
      </c>
      <c r="E93" s="91">
        <v>0</v>
      </c>
      <c r="F93" s="91"/>
      <c r="G93" s="83">
        <v>0</v>
      </c>
      <c r="H93" s="18"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ref="H94:H96" si="10">(D94+E94)-F94-G94</f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129284</v>
      </c>
      <c r="E98" s="18">
        <f t="shared" si="11"/>
        <v>58792</v>
      </c>
      <c r="F98" s="18">
        <f t="shared" si="11"/>
        <v>0</v>
      </c>
      <c r="G98" s="18">
        <f t="shared" si="11"/>
        <v>0</v>
      </c>
      <c r="H98" s="18">
        <f t="shared" si="11"/>
        <v>188076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83">
        <v>146018</v>
      </c>
      <c r="E102" s="91">
        <v>75345</v>
      </c>
      <c r="F102" s="91"/>
      <c r="G102" s="83">
        <v>0</v>
      </c>
      <c r="H102" s="18">
        <v>221363</v>
      </c>
    </row>
    <row r="103" spans="1:8" ht="18" customHeight="1" x14ac:dyDescent="0.55000000000000004">
      <c r="A103" s="12" t="s">
        <v>91</v>
      </c>
      <c r="B103" s="9" t="s">
        <v>92</v>
      </c>
      <c r="D103" s="83">
        <v>13144</v>
      </c>
      <c r="E103" s="91">
        <v>6782</v>
      </c>
      <c r="F103" s="91"/>
      <c r="G103" s="83">
        <v>0</v>
      </c>
      <c r="H103" s="18">
        <v>19926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ref="H104:H106" si="12">(D104+E104)-F104-G104</f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159162</v>
      </c>
      <c r="E108" s="18">
        <f t="shared" si="13"/>
        <v>82127</v>
      </c>
      <c r="F108" s="18">
        <f t="shared" si="13"/>
        <v>0</v>
      </c>
      <c r="G108" s="18">
        <f t="shared" si="13"/>
        <v>0</v>
      </c>
      <c r="H108" s="18">
        <f t="shared" si="13"/>
        <v>241289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83">
        <v>30503000</v>
      </c>
      <c r="G111" s="17"/>
      <c r="H111" s="18">
        <f>F111-G111</f>
        <v>30503000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132">
        <v>0.51600000000000001</v>
      </c>
      <c r="F114" s="41" t="s">
        <v>314</v>
      </c>
      <c r="G114" s="133">
        <v>0.16800000000000001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83">
        <v>654365000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83">
        <v>109053000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763418000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83">
        <v>760312000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83">
        <v>3106000</v>
      </c>
      <c r="F123" s="43"/>
    </row>
    <row r="124" spans="1:7" ht="18" customHeight="1" x14ac:dyDescent="0.55000000000000004">
      <c r="A124" s="12"/>
      <c r="E124" s="48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83">
        <v>-6042000</v>
      </c>
      <c r="F125" s="43"/>
    </row>
    <row r="126" spans="1:7" ht="18" customHeight="1" x14ac:dyDescent="0.55000000000000004">
      <c r="A126" s="12"/>
      <c r="E126" s="48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83">
        <v>-2936000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9513457</v>
      </c>
      <c r="E141" s="45">
        <f t="shared" si="16"/>
        <v>1912208</v>
      </c>
      <c r="F141" s="45">
        <f>F36</f>
        <v>1696274</v>
      </c>
      <c r="G141" s="45">
        <f t="shared" si="16"/>
        <v>1367149</v>
      </c>
      <c r="H141" s="45">
        <f t="shared" si="16"/>
        <v>8362242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35323766</v>
      </c>
      <c r="E142" s="45">
        <f t="shared" si="17"/>
        <v>18220754</v>
      </c>
      <c r="F142" s="45">
        <f>F49</f>
        <v>754929</v>
      </c>
      <c r="G142" s="45">
        <f t="shared" si="17"/>
        <v>4816</v>
      </c>
      <c r="H142" s="45">
        <f t="shared" si="17"/>
        <v>52784775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11011509</v>
      </c>
      <c r="E143" s="45">
        <f t="shared" si="18"/>
        <v>0</v>
      </c>
      <c r="F143" s="45">
        <f>F64</f>
        <v>0</v>
      </c>
      <c r="G143" s="45">
        <f t="shared" si="18"/>
        <v>1095942</v>
      </c>
      <c r="H143" s="45">
        <f t="shared" si="18"/>
        <v>9915567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516630</v>
      </c>
      <c r="E145" s="45">
        <f t="shared" si="20"/>
        <v>0</v>
      </c>
      <c r="F145" s="45">
        <f>F82</f>
        <v>0</v>
      </c>
      <c r="G145" s="45">
        <f t="shared" si="20"/>
        <v>5996</v>
      </c>
      <c r="H145" s="45">
        <f t="shared" si="20"/>
        <v>510634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129284</v>
      </c>
      <c r="E146" s="45">
        <f t="shared" si="21"/>
        <v>58792</v>
      </c>
      <c r="F146" s="45">
        <f>F98</f>
        <v>0</v>
      </c>
      <c r="G146" s="45">
        <f t="shared" si="21"/>
        <v>0</v>
      </c>
      <c r="H146" s="45">
        <f t="shared" si="21"/>
        <v>188076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159162</v>
      </c>
      <c r="E147" s="18">
        <f t="shared" si="22"/>
        <v>82127</v>
      </c>
      <c r="F147" s="18">
        <f>F108</f>
        <v>0</v>
      </c>
      <c r="G147" s="18">
        <f t="shared" si="22"/>
        <v>0</v>
      </c>
      <c r="H147" s="18">
        <f t="shared" si="22"/>
        <v>241289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30503000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11353486.864964398</v>
      </c>
      <c r="E150" s="18">
        <f>E18</f>
        <v>0</v>
      </c>
      <c r="F150" s="18">
        <f>F18</f>
        <v>0</v>
      </c>
      <c r="G150" s="18">
        <f>G18</f>
        <v>9178643.4589396268</v>
      </c>
      <c r="H150" s="18">
        <f>H18</f>
        <v>2174843.4060247708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68007294.864964396</v>
      </c>
      <c r="E152" s="77">
        <f t="shared" si="24"/>
        <v>20273881</v>
      </c>
      <c r="F152" s="77">
        <f t="shared" si="24"/>
        <v>2451203</v>
      </c>
      <c r="G152" s="77">
        <f t="shared" si="24"/>
        <v>11652546.458939627</v>
      </c>
      <c r="H152" s="77">
        <f t="shared" si="24"/>
        <v>104680426.40602477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0.13768088154076849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-35.654096187338133</v>
      </c>
    </row>
  </sheetData>
  <mergeCells count="9">
    <mergeCell ref="C10:E10"/>
    <mergeCell ref="C11:E11"/>
    <mergeCell ref="B13:D13"/>
    <mergeCell ref="C2:D2"/>
    <mergeCell ref="C5:E5"/>
    <mergeCell ref="C6:E6"/>
    <mergeCell ref="C7:E7"/>
    <mergeCell ref="C8:E8"/>
    <mergeCell ref="C9:E9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01B8-5631-4485-91BF-AFA3FE4A444A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214</v>
      </c>
      <c r="D5" s="548"/>
      <c r="E5" s="548"/>
      <c r="F5" s="50"/>
    </row>
    <row r="6" spans="1:8" ht="18" customHeight="1" x14ac:dyDescent="0.55000000000000004">
      <c r="B6" s="12" t="s">
        <v>267</v>
      </c>
      <c r="C6" s="78">
        <v>210030</v>
      </c>
      <c r="D6" s="52"/>
      <c r="E6" s="52"/>
      <c r="F6" s="53"/>
    </row>
    <row r="7" spans="1:8" ht="18" customHeight="1" x14ac:dyDescent="0.55000000000000004">
      <c r="B7" s="12" t="s">
        <v>268</v>
      </c>
      <c r="C7" s="79"/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48" t="s">
        <v>340</v>
      </c>
      <c r="D9" s="548"/>
      <c r="E9" s="548"/>
      <c r="F9" s="50"/>
    </row>
    <row r="10" spans="1:8" ht="18" customHeight="1" x14ac:dyDescent="0.55000000000000004">
      <c r="B10" s="12" t="s">
        <v>271</v>
      </c>
      <c r="C10" s="563" t="s">
        <v>341</v>
      </c>
      <c r="D10" s="563"/>
      <c r="E10" s="563"/>
      <c r="F10" s="58"/>
    </row>
    <row r="11" spans="1:8" ht="18" customHeight="1" x14ac:dyDescent="0.55000000000000004">
      <c r="B11" s="12" t="s">
        <v>273</v>
      </c>
      <c r="C11" s="548" t="s">
        <v>342</v>
      </c>
      <c r="D11" s="548"/>
      <c r="E11" s="548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2">
        <v>826997</v>
      </c>
      <c r="E18" s="62"/>
      <c r="F18" s="62"/>
      <c r="G18" s="62">
        <v>668580</v>
      </c>
      <c r="H18" s="62">
        <f>(D18+E18)-G18</f>
        <v>158417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129071.66</v>
      </c>
      <c r="E21" s="20">
        <v>25039.9</v>
      </c>
      <c r="F21" s="20"/>
      <c r="G21" s="17"/>
      <c r="H21" s="18">
        <f>(D21+E21)-F21-G21</f>
        <v>154111.56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297059.14</v>
      </c>
      <c r="E29" s="20">
        <v>57629.47</v>
      </c>
      <c r="F29" s="20"/>
      <c r="G29" s="17"/>
      <c r="H29" s="18">
        <f t="shared" si="0"/>
        <v>354688.61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426130.80000000005</v>
      </c>
      <c r="E36" s="18">
        <f t="shared" si="1"/>
        <v>82669.37</v>
      </c>
      <c r="F36" s="18">
        <f>SUM(F21:F34)</f>
        <v>0</v>
      </c>
      <c r="G36" s="18">
        <f t="shared" si="1"/>
        <v>0</v>
      </c>
      <c r="H36" s="18">
        <f t="shared" si="1"/>
        <v>508800.17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/>
      <c r="E41" s="20"/>
      <c r="F41" s="20"/>
      <c r="G41" s="17"/>
      <c r="H41" s="18">
        <f t="shared" ref="H41:H47" si="2">(D41+E41)-F41-G41</f>
        <v>0</v>
      </c>
    </row>
    <row r="42" spans="1:8" ht="18" customHeight="1" x14ac:dyDescent="0.55000000000000004">
      <c r="A42" s="12" t="s">
        <v>34</v>
      </c>
      <c r="B42" s="9" t="s">
        <v>35</v>
      </c>
      <c r="D42" s="17"/>
      <c r="E42" s="20"/>
      <c r="F42" s="20"/>
      <c r="G42" s="17"/>
      <c r="H42" s="18">
        <f t="shared" si="2"/>
        <v>0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0</v>
      </c>
      <c r="E49" s="18">
        <f t="shared" si="3"/>
        <v>0</v>
      </c>
      <c r="F49" s="18">
        <f>SUM(F40:F47)</f>
        <v>0</v>
      </c>
      <c r="G49" s="18">
        <f t="shared" si="3"/>
        <v>0</v>
      </c>
      <c r="H49" s="18">
        <f t="shared" si="3"/>
        <v>0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7">
        <f>+'[37]Physician Subsidies'!D29</f>
        <v>29479811.970000003</v>
      </c>
      <c r="E53" s="20">
        <f>+'[37]Physician Subsidies'!E29</f>
        <v>860320.57000000007</v>
      </c>
      <c r="F53" s="26"/>
      <c r="G53" s="20">
        <f>+'[37]Physician Subsidies'!G29</f>
        <v>22244572.469999999</v>
      </c>
      <c r="H53" s="18">
        <f>(D53+E53)-F53-G53</f>
        <v>8095560.070000004</v>
      </c>
    </row>
    <row r="54" spans="1:8" ht="18" customHeight="1" x14ac:dyDescent="0.55000000000000004">
      <c r="A54" s="12" t="s">
        <v>44</v>
      </c>
      <c r="B54" s="31" t="s">
        <v>215</v>
      </c>
      <c r="D54" s="17">
        <v>53000</v>
      </c>
      <c r="E54" s="20">
        <v>76744</v>
      </c>
      <c r="F54" s="20"/>
      <c r="G54" s="17"/>
      <c r="H54" s="18">
        <f t="shared" ref="H54:H62" si="4">(D54+E54)-F54-G54</f>
        <v>129744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29532811.970000003</v>
      </c>
      <c r="E64" s="18">
        <f t="shared" ref="E64:G64" si="5">SUM(E53:E62)</f>
        <v>937064.57000000007</v>
      </c>
      <c r="F64" s="18">
        <f t="shared" si="5"/>
        <v>0</v>
      </c>
      <c r="G64" s="18">
        <f t="shared" si="5"/>
        <v>22244572.469999999</v>
      </c>
      <c r="H64" s="18">
        <f>SUM(H53:H62)</f>
        <v>8225304.070000004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5000</v>
      </c>
      <c r="E77" s="37"/>
      <c r="F77" s="23"/>
      <c r="G77" s="17"/>
      <c r="H77" s="18">
        <f>(D77-F77-G77)</f>
        <v>5000</v>
      </c>
    </row>
    <row r="78" spans="1:10" ht="18" customHeight="1" x14ac:dyDescent="0.55000000000000004">
      <c r="A78" s="12" t="s">
        <v>63</v>
      </c>
      <c r="B78" s="9" t="s">
        <v>64</v>
      </c>
      <c r="D78" s="17">
        <v>23571.5</v>
      </c>
      <c r="E78" s="37"/>
      <c r="F78" s="23"/>
      <c r="G78" s="17"/>
      <c r="H78" s="18">
        <f t="shared" ref="H78:H80" si="8">(D78-F78-G78)</f>
        <v>23571.5</v>
      </c>
    </row>
    <row r="79" spans="1:10" ht="18" customHeight="1" x14ac:dyDescent="0.55000000000000004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28571.5</v>
      </c>
      <c r="E82" s="39"/>
      <c r="F82" s="18">
        <f t="shared" si="9"/>
        <v>0</v>
      </c>
      <c r="G82" s="18">
        <f t="shared" si="9"/>
        <v>0</v>
      </c>
      <c r="H82" s="18">
        <f t="shared" si="9"/>
        <v>28571.5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v>1222.79</v>
      </c>
      <c r="E87" s="20">
        <v>237.22</v>
      </c>
      <c r="F87" s="20"/>
      <c r="G87" s="17"/>
      <c r="H87" s="18">
        <f t="shared" ref="H87:H96" si="10">(D87+E87)-F87-G87</f>
        <v>1460.01</v>
      </c>
    </row>
    <row r="88" spans="1:8" ht="18" customHeight="1" x14ac:dyDescent="0.55000000000000004">
      <c r="A88" s="12" t="s">
        <v>74</v>
      </c>
      <c r="B88" s="9" t="s">
        <v>75</v>
      </c>
      <c r="D88" s="17"/>
      <c r="E88" s="20"/>
      <c r="F88" s="20"/>
      <c r="G88" s="17"/>
      <c r="H88" s="18">
        <f t="shared" si="10"/>
        <v>0</v>
      </c>
    </row>
    <row r="89" spans="1:8" ht="18" customHeight="1" x14ac:dyDescent="0.55000000000000004">
      <c r="A89" s="12" t="s">
        <v>76</v>
      </c>
      <c r="B89" s="9" t="s">
        <v>77</v>
      </c>
      <c r="D89" s="17">
        <v>742.65</v>
      </c>
      <c r="E89" s="20">
        <v>144.07</v>
      </c>
      <c r="F89" s="20"/>
      <c r="G89" s="17"/>
      <c r="H89" s="18">
        <f t="shared" si="10"/>
        <v>886.72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4641.55</v>
      </c>
      <c r="E91" s="20">
        <v>900.46</v>
      </c>
      <c r="F91" s="20"/>
      <c r="G91" s="17"/>
      <c r="H91" s="18">
        <f t="shared" si="10"/>
        <v>5542.01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6606.99</v>
      </c>
      <c r="E98" s="18">
        <f t="shared" si="11"/>
        <v>1281.75</v>
      </c>
      <c r="F98" s="18">
        <f t="shared" si="11"/>
        <v>0</v>
      </c>
      <c r="G98" s="18">
        <f t="shared" si="11"/>
        <v>0</v>
      </c>
      <c r="H98" s="18">
        <f t="shared" si="11"/>
        <v>7888.74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17080.900000000001</v>
      </c>
      <c r="E102" s="20">
        <v>24733.14</v>
      </c>
      <c r="F102" s="20"/>
      <c r="G102" s="17"/>
      <c r="H102" s="18">
        <f>(D102+E102)-F102-G102</f>
        <v>41814.04</v>
      </c>
    </row>
    <row r="103" spans="1:8" ht="18" customHeight="1" x14ac:dyDescent="0.55000000000000004">
      <c r="A103" s="12" t="s">
        <v>91</v>
      </c>
      <c r="B103" s="9" t="s">
        <v>92</v>
      </c>
      <c r="D103" s="17">
        <v>37132.39</v>
      </c>
      <c r="E103" s="20">
        <v>53767.7</v>
      </c>
      <c r="F103" s="20"/>
      <c r="G103" s="17"/>
      <c r="H103" s="18">
        <f t="shared" ref="H103:H106" si="12">(D103+E103)-F103-G103</f>
        <v>90900.09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54213.29</v>
      </c>
      <c r="E108" s="18">
        <f t="shared" si="13"/>
        <v>78500.84</v>
      </c>
      <c r="F108" s="18">
        <f t="shared" si="13"/>
        <v>0</v>
      </c>
      <c r="G108" s="18">
        <f t="shared" si="13"/>
        <v>0</v>
      </c>
      <c r="H108" s="18">
        <f t="shared" si="13"/>
        <v>132714.13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1026000</v>
      </c>
      <c r="G111" s="17"/>
      <c r="H111" s="18">
        <f>F111-G111</f>
        <v>1026000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1.448</v>
      </c>
      <c r="F114" s="41" t="s">
        <v>314</v>
      </c>
      <c r="G114" s="42">
        <v>0.19400000000000001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83">
        <v>46599000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83">
        <v>1404000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48003000</v>
      </c>
      <c r="F119" s="44"/>
    </row>
    <row r="120" spans="1:7" ht="18" customHeight="1" x14ac:dyDescent="0.55000000000000004">
      <c r="A120" s="12"/>
      <c r="B120" s="11"/>
      <c r="E120" s="48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83">
        <v>45865000</v>
      </c>
      <c r="F121" s="43"/>
    </row>
    <row r="122" spans="1:7" ht="18" customHeight="1" x14ac:dyDescent="0.55000000000000004">
      <c r="A122" s="12"/>
      <c r="E122" s="48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83">
        <f>+E119-E121</f>
        <v>2138000</v>
      </c>
      <c r="F123" s="43"/>
    </row>
    <row r="124" spans="1:7" ht="18" customHeight="1" x14ac:dyDescent="0.55000000000000004">
      <c r="A124" s="12"/>
      <c r="E124" s="48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83">
        <v>576000</v>
      </c>
      <c r="F125" s="43"/>
    </row>
    <row r="126" spans="1:7" ht="18" customHeight="1" x14ac:dyDescent="0.55000000000000004">
      <c r="A126" s="12"/>
      <c r="E126" s="48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83">
        <f>+E123+E125</f>
        <v>2714000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426130.80000000005</v>
      </c>
      <c r="E141" s="45">
        <f t="shared" si="16"/>
        <v>82669.37</v>
      </c>
      <c r="F141" s="45">
        <f>F36</f>
        <v>0</v>
      </c>
      <c r="G141" s="45">
        <f t="shared" si="16"/>
        <v>0</v>
      </c>
      <c r="H141" s="45">
        <f t="shared" si="16"/>
        <v>508800.17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0</v>
      </c>
      <c r="E142" s="45">
        <f t="shared" si="17"/>
        <v>0</v>
      </c>
      <c r="F142" s="45">
        <f>F49</f>
        <v>0</v>
      </c>
      <c r="G142" s="45">
        <f t="shared" si="17"/>
        <v>0</v>
      </c>
      <c r="H142" s="45">
        <f t="shared" si="17"/>
        <v>0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29532811.970000003</v>
      </c>
      <c r="E143" s="45">
        <f t="shared" si="18"/>
        <v>937064.57000000007</v>
      </c>
      <c r="F143" s="45">
        <f>F64</f>
        <v>0</v>
      </c>
      <c r="G143" s="45">
        <f t="shared" si="18"/>
        <v>22244572.469999999</v>
      </c>
      <c r="H143" s="45">
        <f t="shared" si="18"/>
        <v>8225304.070000004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28571.5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28571.5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6606.99</v>
      </c>
      <c r="E146" s="45">
        <f t="shared" si="21"/>
        <v>1281.75</v>
      </c>
      <c r="F146" s="45">
        <f>F98</f>
        <v>0</v>
      </c>
      <c r="G146" s="45">
        <f t="shared" si="21"/>
        <v>0</v>
      </c>
      <c r="H146" s="45">
        <f t="shared" si="21"/>
        <v>7888.74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54213.29</v>
      </c>
      <c r="E147" s="18">
        <f t="shared" si="22"/>
        <v>78500.84</v>
      </c>
      <c r="F147" s="18">
        <f>F108</f>
        <v>0</v>
      </c>
      <c r="G147" s="18">
        <f t="shared" si="22"/>
        <v>0</v>
      </c>
      <c r="H147" s="18">
        <f t="shared" si="22"/>
        <v>132714.13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1026000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826997</v>
      </c>
      <c r="E150" s="18">
        <f>E18</f>
        <v>0</v>
      </c>
      <c r="F150" s="18">
        <f>F18</f>
        <v>0</v>
      </c>
      <c r="G150" s="18">
        <f>G18</f>
        <v>668580</v>
      </c>
      <c r="H150" s="18">
        <f>H18</f>
        <v>158417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30875331.550000001</v>
      </c>
      <c r="E152" s="77">
        <f t="shared" si="24"/>
        <v>1099516.53</v>
      </c>
      <c r="F152" s="77">
        <f t="shared" si="24"/>
        <v>0</v>
      </c>
      <c r="G152" s="77">
        <f t="shared" si="24"/>
        <v>22913152.469999999</v>
      </c>
      <c r="H152" s="77">
        <f t="shared" si="24"/>
        <v>10087695.610000005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0.21994321617791354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3.7169106890198989</v>
      </c>
    </row>
  </sheetData>
  <mergeCells count="6">
    <mergeCell ref="B13:D13"/>
    <mergeCell ref="C2:D2"/>
    <mergeCell ref="C5:E5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72A7-D6F5-4154-8B5C-E2A5340D9EAC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9" t="s">
        <v>216</v>
      </c>
      <c r="D5" s="59"/>
      <c r="E5" s="59"/>
      <c r="F5" s="50"/>
    </row>
    <row r="6" spans="1:8" ht="18" customHeight="1" x14ac:dyDescent="0.55000000000000004">
      <c r="B6" s="12" t="s">
        <v>267</v>
      </c>
      <c r="C6" s="52">
        <v>210032</v>
      </c>
      <c r="D6" s="52"/>
      <c r="E6" s="52"/>
      <c r="F6" s="53"/>
    </row>
    <row r="7" spans="1:8" ht="18" customHeight="1" x14ac:dyDescent="0.55000000000000004">
      <c r="B7" s="12" t="s">
        <v>268</v>
      </c>
      <c r="C7" s="51">
        <v>1149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372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476</v>
      </c>
      <c r="D10" s="57"/>
      <c r="E10" s="57"/>
      <c r="F10" s="58"/>
    </row>
    <row r="11" spans="1:8" ht="18" customHeight="1" x14ac:dyDescent="0.55000000000000004">
      <c r="B11" s="12" t="s">
        <v>273</v>
      </c>
      <c r="C11" s="80" t="s">
        <v>373</v>
      </c>
      <c r="D11" s="59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2397020.5830614469</v>
      </c>
      <c r="E18" s="61"/>
      <c r="F18" s="61"/>
      <c r="G18" s="61">
        <v>1937853.7675112372</v>
      </c>
      <c r="H18" s="62">
        <f>(D18+E18)-G18</f>
        <v>459166.81555020972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18428</v>
      </c>
      <c r="E21" s="20">
        <v>1960</v>
      </c>
      <c r="F21" s="20"/>
      <c r="G21" s="17"/>
      <c r="H21" s="18">
        <f>(D21+E21)-F21-G21</f>
        <v>20388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8733</v>
      </c>
      <c r="E24" s="20"/>
      <c r="F24" s="20"/>
      <c r="G24" s="17"/>
      <c r="H24" s="18">
        <f t="shared" si="0"/>
        <v>8733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3527</v>
      </c>
      <c r="E29" s="20">
        <v>1094</v>
      </c>
      <c r="F29" s="20"/>
      <c r="G29" s="17"/>
      <c r="H29" s="18">
        <f t="shared" si="0"/>
        <v>4621</v>
      </c>
    </row>
    <row r="30" spans="1:8" ht="18" customHeight="1" x14ac:dyDescent="0.55000000000000004">
      <c r="A30" s="12" t="s">
        <v>25</v>
      </c>
      <c r="B30" s="21" t="s">
        <v>477</v>
      </c>
      <c r="D30" s="17">
        <v>3841</v>
      </c>
      <c r="E30" s="20"/>
      <c r="F30" s="20"/>
      <c r="G30" s="17"/>
      <c r="H30" s="18">
        <f t="shared" si="0"/>
        <v>3841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34529</v>
      </c>
      <c r="E36" s="18">
        <f t="shared" si="1"/>
        <v>3054</v>
      </c>
      <c r="F36" s="18">
        <f>SUM(F21:F34)</f>
        <v>0</v>
      </c>
      <c r="G36" s="18">
        <f t="shared" si="1"/>
        <v>0</v>
      </c>
      <c r="H36" s="18">
        <f t="shared" si="1"/>
        <v>37583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>
        <v>131468</v>
      </c>
      <c r="E41" s="20">
        <v>53901</v>
      </c>
      <c r="F41" s="20"/>
      <c r="G41" s="17"/>
      <c r="H41" s="18">
        <f t="shared" ref="H41:H47" si="2">(D41+E41)-F41-G41</f>
        <v>185369</v>
      </c>
    </row>
    <row r="42" spans="1:8" ht="18" customHeight="1" x14ac:dyDescent="0.55000000000000004">
      <c r="A42" s="12" t="s">
        <v>34</v>
      </c>
      <c r="B42" s="9" t="s">
        <v>35</v>
      </c>
      <c r="D42" s="17"/>
      <c r="E42" s="20"/>
      <c r="F42" s="20"/>
      <c r="G42" s="17"/>
      <c r="H42" s="18">
        <f t="shared" si="2"/>
        <v>0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131468</v>
      </c>
      <c r="E49" s="18">
        <f t="shared" si="3"/>
        <v>53901</v>
      </c>
      <c r="F49" s="18">
        <f>SUM(F40:F47)</f>
        <v>0</v>
      </c>
      <c r="G49" s="18">
        <f t="shared" si="3"/>
        <v>0</v>
      </c>
      <c r="H49" s="18">
        <f t="shared" si="3"/>
        <v>185369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6"/>
      <c r="E53" s="26"/>
      <c r="F53" s="26"/>
      <c r="G53" s="26"/>
      <c r="H53" s="18">
        <f>(D53+E53)-F53-G53</f>
        <v>0</v>
      </c>
    </row>
    <row r="54" spans="1:8" ht="18" customHeight="1" x14ac:dyDescent="0.55000000000000004">
      <c r="A54" s="12" t="s">
        <v>44</v>
      </c>
      <c r="B54" s="31" t="s">
        <v>168</v>
      </c>
      <c r="D54" s="17">
        <v>22482803</v>
      </c>
      <c r="E54" s="20">
        <v>9217949</v>
      </c>
      <c r="F54" s="20"/>
      <c r="G54" s="17">
        <v>10753067</v>
      </c>
      <c r="H54" s="18">
        <f t="shared" ref="H54:H62" si="4">(D54+E54)-F54-G54</f>
        <v>20947685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22482803</v>
      </c>
      <c r="E64" s="18">
        <f t="shared" ref="E64:G64" si="5">SUM(E53:E62)</f>
        <v>9217949</v>
      </c>
      <c r="F64" s="18">
        <f t="shared" si="5"/>
        <v>0</v>
      </c>
      <c r="G64" s="18">
        <f t="shared" si="5"/>
        <v>10753067</v>
      </c>
      <c r="H64" s="18">
        <f>SUM(H53:H62)</f>
        <v>20947685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165209</v>
      </c>
      <c r="E79" s="37"/>
      <c r="F79" s="23"/>
      <c r="G79" s="17"/>
      <c r="H79" s="18">
        <f t="shared" si="8"/>
        <v>165209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165209</v>
      </c>
      <c r="E82" s="39"/>
      <c r="F82" s="18">
        <f t="shared" si="9"/>
        <v>0</v>
      </c>
      <c r="G82" s="18">
        <f t="shared" si="9"/>
        <v>0</v>
      </c>
      <c r="H82" s="18">
        <f t="shared" si="9"/>
        <v>165209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v>193</v>
      </c>
      <c r="E87" s="20"/>
      <c r="F87" s="20"/>
      <c r="G87" s="17"/>
      <c r="H87" s="18">
        <f t="shared" ref="H87:H96" si="10">(D87+E87)-F87-G87</f>
        <v>193</v>
      </c>
    </row>
    <row r="88" spans="1:8" ht="18" customHeight="1" x14ac:dyDescent="0.55000000000000004">
      <c r="A88" s="12" t="s">
        <v>74</v>
      </c>
      <c r="B88" s="9" t="s">
        <v>75</v>
      </c>
      <c r="D88" s="17"/>
      <c r="E88" s="20"/>
      <c r="F88" s="20"/>
      <c r="G88" s="17"/>
      <c r="H88" s="18">
        <f t="shared" si="10"/>
        <v>0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/>
      <c r="E91" s="20"/>
      <c r="F91" s="20"/>
      <c r="G91" s="17"/>
      <c r="H91" s="18">
        <f t="shared" si="10"/>
        <v>0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>
        <v>1540</v>
      </c>
      <c r="E93" s="20"/>
      <c r="F93" s="20"/>
      <c r="G93" s="17"/>
      <c r="H93" s="18">
        <f t="shared" si="10"/>
        <v>1540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1733</v>
      </c>
      <c r="E98" s="18">
        <f t="shared" si="11"/>
        <v>0</v>
      </c>
      <c r="F98" s="18">
        <f t="shared" si="11"/>
        <v>0</v>
      </c>
      <c r="G98" s="18">
        <f t="shared" si="11"/>
        <v>0</v>
      </c>
      <c r="H98" s="18">
        <f t="shared" si="11"/>
        <v>1733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65958</v>
      </c>
      <c r="E102" s="20">
        <v>27043</v>
      </c>
      <c r="F102" s="20"/>
      <c r="G102" s="17"/>
      <c r="H102" s="18">
        <f>(D102+E102)-F102-G102</f>
        <v>93001</v>
      </c>
    </row>
    <row r="103" spans="1:8" ht="18" customHeight="1" x14ac:dyDescent="0.55000000000000004">
      <c r="A103" s="12" t="s">
        <v>91</v>
      </c>
      <c r="B103" s="9" t="s">
        <v>92</v>
      </c>
      <c r="D103" s="17">
        <v>562</v>
      </c>
      <c r="E103" s="20">
        <v>231</v>
      </c>
      <c r="F103" s="20"/>
      <c r="G103" s="17"/>
      <c r="H103" s="18">
        <f t="shared" ref="H103:H106" si="12">(D103+E103)-F103-G103</f>
        <v>793</v>
      </c>
    </row>
    <row r="104" spans="1:8" ht="18" customHeight="1" x14ac:dyDescent="0.55000000000000004">
      <c r="A104" s="12" t="s">
        <v>93</v>
      </c>
      <c r="B104" s="31" t="s">
        <v>129</v>
      </c>
      <c r="D104" s="17">
        <v>2830</v>
      </c>
      <c r="E104" s="20"/>
      <c r="F104" s="20"/>
      <c r="G104" s="17"/>
      <c r="H104" s="18">
        <f t="shared" si="12"/>
        <v>2830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69350</v>
      </c>
      <c r="E108" s="18">
        <f t="shared" si="13"/>
        <v>27274</v>
      </c>
      <c r="F108" s="18">
        <f t="shared" si="13"/>
        <v>0</v>
      </c>
      <c r="G108" s="18">
        <f t="shared" si="13"/>
        <v>0</v>
      </c>
      <c r="H108" s="18">
        <f t="shared" si="13"/>
        <v>96624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1370679</v>
      </c>
      <c r="G111" s="17"/>
      <c r="H111" s="18">
        <f>F111-G111</f>
        <v>1370679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0.41</v>
      </c>
      <c r="F114" s="41" t="s">
        <v>314</v>
      </c>
      <c r="G114" s="42">
        <v>0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174727410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1466785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176194195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192302239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v>-16108044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5009601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-11098443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34529</v>
      </c>
      <c r="E141" s="45">
        <f t="shared" si="16"/>
        <v>3054</v>
      </c>
      <c r="F141" s="45">
        <f>F36</f>
        <v>0</v>
      </c>
      <c r="G141" s="45">
        <f t="shared" si="16"/>
        <v>0</v>
      </c>
      <c r="H141" s="45">
        <f t="shared" si="16"/>
        <v>37583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131468</v>
      </c>
      <c r="E142" s="45">
        <f t="shared" si="17"/>
        <v>53901</v>
      </c>
      <c r="F142" s="45">
        <f>F49</f>
        <v>0</v>
      </c>
      <c r="G142" s="45">
        <f t="shared" si="17"/>
        <v>0</v>
      </c>
      <c r="H142" s="45">
        <f t="shared" si="17"/>
        <v>185369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22482803</v>
      </c>
      <c r="E143" s="45">
        <f t="shared" si="18"/>
        <v>9217949</v>
      </c>
      <c r="F143" s="45">
        <f>F64</f>
        <v>0</v>
      </c>
      <c r="G143" s="45">
        <f t="shared" si="18"/>
        <v>10753067</v>
      </c>
      <c r="H143" s="45">
        <f t="shared" si="18"/>
        <v>20947685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165209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165209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1733</v>
      </c>
      <c r="E146" s="45">
        <f t="shared" si="21"/>
        <v>0</v>
      </c>
      <c r="F146" s="45">
        <f>F98</f>
        <v>0</v>
      </c>
      <c r="G146" s="45">
        <f t="shared" si="21"/>
        <v>0</v>
      </c>
      <c r="H146" s="45">
        <f t="shared" si="21"/>
        <v>1733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69350</v>
      </c>
      <c r="E147" s="18">
        <f t="shared" si="22"/>
        <v>27274</v>
      </c>
      <c r="F147" s="18">
        <f>F108</f>
        <v>0</v>
      </c>
      <c r="G147" s="18">
        <f t="shared" si="22"/>
        <v>0</v>
      </c>
      <c r="H147" s="18">
        <f t="shared" si="22"/>
        <v>96624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1370679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2397020.5830614469</v>
      </c>
      <c r="E150" s="18">
        <f>E18</f>
        <v>0</v>
      </c>
      <c r="F150" s="18">
        <f>F18</f>
        <v>0</v>
      </c>
      <c r="G150" s="18">
        <f>G18</f>
        <v>1937853.7675112372</v>
      </c>
      <c r="H150" s="18">
        <f>H18</f>
        <v>459166.81555020972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25282112.583061446</v>
      </c>
      <c r="E152" s="77">
        <f t="shared" si="24"/>
        <v>9302178</v>
      </c>
      <c r="F152" s="77">
        <f t="shared" si="24"/>
        <v>0</v>
      </c>
      <c r="G152" s="77">
        <f t="shared" si="24"/>
        <v>12690920.767511237</v>
      </c>
      <c r="H152" s="77">
        <f t="shared" si="24"/>
        <v>23264048.815550208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0.12097648439522438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-2.0961542817808057</v>
      </c>
    </row>
  </sheetData>
  <mergeCells count="2">
    <mergeCell ref="C2:D2"/>
    <mergeCell ref="B13:D13"/>
  </mergeCells>
  <hyperlinks>
    <hyperlink ref="C11" r:id="rId1" xr:uid="{B6C33048-57B5-4F1E-809F-965CC7702115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7D13-F39C-479F-8BAB-09E2BA0E2858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26171875" style="9" customWidth="1"/>
    <col min="5" max="6" width="21.26171875" style="9" customWidth="1"/>
    <col min="7" max="7" width="19.68359375" style="9" customWidth="1"/>
    <col min="8" max="8" width="17.578125" style="9" customWidth="1"/>
    <col min="9" max="9" width="11.68359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93" t="s">
        <v>217</v>
      </c>
      <c r="D5" s="59"/>
      <c r="E5" s="59"/>
      <c r="F5" s="50"/>
    </row>
    <row r="6" spans="1:8" ht="18" customHeight="1" x14ac:dyDescent="0.55000000000000004">
      <c r="B6" s="12" t="s">
        <v>267</v>
      </c>
      <c r="C6" s="94" t="s">
        <v>218</v>
      </c>
      <c r="D6" s="52"/>
      <c r="E6" s="52"/>
      <c r="F6" s="53"/>
    </row>
    <row r="7" spans="1:8" ht="18" customHeight="1" x14ac:dyDescent="0.55000000000000004">
      <c r="B7" s="12" t="s">
        <v>268</v>
      </c>
      <c r="C7" s="94">
        <v>1708</v>
      </c>
      <c r="D7" s="51"/>
      <c r="E7" s="51"/>
      <c r="F7" s="54"/>
    </row>
    <row r="8" spans="1:8" ht="18" customHeight="1" x14ac:dyDescent="0.55000000000000004">
      <c r="C8" s="261" t="s">
        <v>350</v>
      </c>
      <c r="D8" s="55"/>
      <c r="E8" s="55"/>
      <c r="F8" s="27"/>
    </row>
    <row r="9" spans="1:8" ht="18" customHeight="1" x14ac:dyDescent="0.55000000000000004">
      <c r="B9" s="12" t="s">
        <v>269</v>
      </c>
      <c r="C9" s="93" t="s">
        <v>346</v>
      </c>
      <c r="D9" s="59"/>
      <c r="E9" s="59"/>
      <c r="F9" s="50"/>
    </row>
    <row r="10" spans="1:8" ht="18" customHeight="1" x14ac:dyDescent="0.55000000000000004">
      <c r="B10" s="12" t="s">
        <v>271</v>
      </c>
      <c r="C10" s="94" t="s">
        <v>347</v>
      </c>
      <c r="D10" s="57"/>
      <c r="E10" s="57"/>
      <c r="F10" s="58"/>
    </row>
    <row r="11" spans="1:8" ht="18" customHeight="1" x14ac:dyDescent="0.55000000000000004">
      <c r="B11" s="12" t="s">
        <v>273</v>
      </c>
      <c r="C11" s="209" t="s">
        <v>348</v>
      </c>
      <c r="D11" s="59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3975216.8165117139</v>
      </c>
      <c r="E18" s="61"/>
      <c r="F18" s="61"/>
      <c r="G18" s="61">
        <v>3213734.9754054141</v>
      </c>
      <c r="H18" s="62">
        <f>(D18+E18)-G18</f>
        <v>761481.84110629978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526136</v>
      </c>
      <c r="E21" s="20">
        <v>264486</v>
      </c>
      <c r="F21" s="20"/>
      <c r="G21" s="17">
        <v>391292</v>
      </c>
      <c r="H21" s="18">
        <f>(D21+E21)-F21-G21</f>
        <v>399330</v>
      </c>
    </row>
    <row r="22" spans="1:8" ht="18" customHeight="1" x14ac:dyDescent="0.55000000000000004">
      <c r="A22" s="12" t="s">
        <v>9</v>
      </c>
      <c r="B22" s="9" t="s">
        <v>10</v>
      </c>
      <c r="D22" s="17">
        <v>214567</v>
      </c>
      <c r="E22" s="20">
        <v>128273</v>
      </c>
      <c r="F22" s="20"/>
      <c r="G22" s="17"/>
      <c r="H22" s="18">
        <f t="shared" ref="H22:H34" si="0">(D22+E22)-F22-G22</f>
        <v>342840</v>
      </c>
    </row>
    <row r="23" spans="1:8" ht="18" customHeight="1" x14ac:dyDescent="0.55000000000000004">
      <c r="A23" s="12" t="s">
        <v>11</v>
      </c>
      <c r="B23" s="9" t="s">
        <v>12</v>
      </c>
      <c r="D23" s="17">
        <v>234805</v>
      </c>
      <c r="E23" s="20">
        <v>28152</v>
      </c>
      <c r="F23" s="20"/>
      <c r="G23" s="17"/>
      <c r="H23" s="18">
        <f t="shared" si="0"/>
        <v>262957</v>
      </c>
    </row>
    <row r="24" spans="1:8" ht="18" customHeight="1" x14ac:dyDescent="0.55000000000000004">
      <c r="A24" s="12" t="s">
        <v>13</v>
      </c>
      <c r="B24" s="9" t="s">
        <v>14</v>
      </c>
      <c r="D24" s="17">
        <v>1082093</v>
      </c>
      <c r="E24" s="20">
        <v>23896</v>
      </c>
      <c r="F24" s="20"/>
      <c r="G24" s="17"/>
      <c r="H24" s="18">
        <f t="shared" si="0"/>
        <v>1105989</v>
      </c>
    </row>
    <row r="25" spans="1:8" ht="18" customHeight="1" x14ac:dyDescent="0.55000000000000004">
      <c r="A25" s="12" t="s">
        <v>15</v>
      </c>
      <c r="B25" s="9" t="s">
        <v>16</v>
      </c>
      <c r="D25" s="17">
        <v>331329</v>
      </c>
      <c r="E25" s="20">
        <v>198749</v>
      </c>
      <c r="F25" s="20"/>
      <c r="G25" s="17"/>
      <c r="H25" s="18">
        <f t="shared" si="0"/>
        <v>530078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1553979</v>
      </c>
      <c r="E29" s="20">
        <v>449266</v>
      </c>
      <c r="F29" s="20"/>
      <c r="G29" s="17"/>
      <c r="H29" s="18">
        <f t="shared" si="0"/>
        <v>2003245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3942909</v>
      </c>
      <c r="E36" s="18">
        <f t="shared" si="1"/>
        <v>1092822</v>
      </c>
      <c r="F36" s="18">
        <f>SUM(F21:F34)</f>
        <v>0</v>
      </c>
      <c r="G36" s="18">
        <f t="shared" si="1"/>
        <v>391292</v>
      </c>
      <c r="H36" s="18">
        <f t="shared" si="1"/>
        <v>4644439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>
        <v>218056</v>
      </c>
      <c r="E41" s="20">
        <v>130834</v>
      </c>
      <c r="F41" s="20"/>
      <c r="G41" s="17"/>
      <c r="H41" s="18">
        <f t="shared" ref="H41:H47" si="2">(D41+E41)-F41-G41</f>
        <v>348890</v>
      </c>
    </row>
    <row r="42" spans="1:8" ht="18" customHeight="1" x14ac:dyDescent="0.55000000000000004">
      <c r="A42" s="12" t="s">
        <v>34</v>
      </c>
      <c r="B42" s="9" t="s">
        <v>35</v>
      </c>
      <c r="D42" s="17">
        <v>603508</v>
      </c>
      <c r="E42" s="20">
        <v>362105</v>
      </c>
      <c r="F42" s="20"/>
      <c r="G42" s="17"/>
      <c r="H42" s="18">
        <f t="shared" si="2"/>
        <v>965613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821564</v>
      </c>
      <c r="E49" s="18">
        <f t="shared" si="3"/>
        <v>492939</v>
      </c>
      <c r="F49" s="18">
        <f>SUM(F40:F47)</f>
        <v>0</v>
      </c>
      <c r="G49" s="18">
        <f t="shared" si="3"/>
        <v>0</v>
      </c>
      <c r="H49" s="18">
        <f t="shared" si="3"/>
        <v>1314503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6">
        <v>11159707</v>
      </c>
      <c r="E53" s="26"/>
      <c r="F53" s="26"/>
      <c r="G53" s="26"/>
      <c r="H53" s="18">
        <f>(D53+E53)-F53-G53</f>
        <v>11159707</v>
      </c>
    </row>
    <row r="54" spans="1:8" ht="18" customHeight="1" x14ac:dyDescent="0.55000000000000004">
      <c r="A54" s="12" t="s">
        <v>44</v>
      </c>
      <c r="B54" s="31"/>
      <c r="D54" s="17"/>
      <c r="E54" s="20"/>
      <c r="F54" s="20"/>
      <c r="G54" s="17"/>
      <c r="H54" s="18">
        <f t="shared" ref="H54:H62" si="4">(D54+E54)-F54-G54</f>
        <v>0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11159707</v>
      </c>
      <c r="E64" s="18">
        <f t="shared" ref="E64:G64" si="5">SUM(E53:E62)</f>
        <v>0</v>
      </c>
      <c r="F64" s="18">
        <f t="shared" si="5"/>
        <v>0</v>
      </c>
      <c r="G64" s="18">
        <f t="shared" si="5"/>
        <v>0</v>
      </c>
      <c r="H64" s="18">
        <f>SUM(H53:H62)</f>
        <v>11159707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>
        <v>98849</v>
      </c>
      <c r="E69" s="20">
        <v>59309</v>
      </c>
      <c r="F69" s="20"/>
      <c r="G69" s="70"/>
      <c r="H69" s="18">
        <f t="shared" ref="H69:H72" si="6">(D69+E69)-F69-G69</f>
        <v>158158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98849</v>
      </c>
      <c r="E74" s="36">
        <f t="shared" si="7"/>
        <v>59309</v>
      </c>
      <c r="F74" s="36">
        <f t="shared" si="7"/>
        <v>0</v>
      </c>
      <c r="G74" s="18">
        <f t="shared" si="7"/>
        <v>0</v>
      </c>
      <c r="H74" s="18">
        <f t="shared" si="7"/>
        <v>158158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116493</v>
      </c>
      <c r="E77" s="37"/>
      <c r="F77" s="23"/>
      <c r="G77" s="17"/>
      <c r="H77" s="18">
        <f>(D77-F77-G77)</f>
        <v>116493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2190</v>
      </c>
      <c r="E79" s="37"/>
      <c r="F79" s="23"/>
      <c r="G79" s="17"/>
      <c r="H79" s="18">
        <f t="shared" si="8"/>
        <v>2190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118683</v>
      </c>
      <c r="E82" s="39"/>
      <c r="F82" s="18">
        <f t="shared" si="9"/>
        <v>0</v>
      </c>
      <c r="G82" s="18">
        <f t="shared" si="9"/>
        <v>0</v>
      </c>
      <c r="H82" s="18">
        <f t="shared" si="9"/>
        <v>118683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317469</v>
      </c>
      <c r="E88" s="20">
        <v>190327</v>
      </c>
      <c r="F88" s="20"/>
      <c r="G88" s="17"/>
      <c r="H88" s="18">
        <f t="shared" si="10"/>
        <v>507796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/>
      <c r="E91" s="20"/>
      <c r="F91" s="20"/>
      <c r="G91" s="17"/>
      <c r="H91" s="18">
        <f t="shared" si="10"/>
        <v>0</v>
      </c>
    </row>
    <row r="92" spans="1:8" ht="18" customHeight="1" x14ac:dyDescent="0.55000000000000004">
      <c r="A92" s="12" t="s">
        <v>82</v>
      </c>
      <c r="B92" s="9" t="s">
        <v>83</v>
      </c>
      <c r="D92" s="40">
        <v>490513</v>
      </c>
      <c r="E92" s="20"/>
      <c r="F92" s="71"/>
      <c r="G92" s="40"/>
      <c r="H92" s="18">
        <f t="shared" si="10"/>
        <v>490513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807982</v>
      </c>
      <c r="E98" s="18">
        <f t="shared" si="11"/>
        <v>190327</v>
      </c>
      <c r="F98" s="18">
        <f t="shared" si="11"/>
        <v>0</v>
      </c>
      <c r="G98" s="18">
        <f t="shared" si="11"/>
        <v>0</v>
      </c>
      <c r="H98" s="18">
        <f t="shared" si="11"/>
        <v>998309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297678</v>
      </c>
      <c r="E102" s="20">
        <v>178607</v>
      </c>
      <c r="F102" s="20"/>
      <c r="G102" s="17"/>
      <c r="H102" s="18">
        <f>(D102+E102)-F102-G102</f>
        <v>476285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297678</v>
      </c>
      <c r="E108" s="18">
        <f t="shared" si="13"/>
        <v>178607</v>
      </c>
      <c r="F108" s="18">
        <f t="shared" si="13"/>
        <v>0</v>
      </c>
      <c r="G108" s="18">
        <f t="shared" si="13"/>
        <v>0</v>
      </c>
      <c r="H108" s="18">
        <f t="shared" si="13"/>
        <v>476285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2902386</v>
      </c>
      <c r="G111" s="17"/>
      <c r="H111" s="18">
        <f>F111-G111</f>
        <v>2902386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</v>
      </c>
      <c r="F114" s="41" t="s">
        <v>314</v>
      </c>
      <c r="G114" s="42">
        <v>0.12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274473824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16142766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290616590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279472729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E119-E121</f>
        <v>11143861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23389500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E123+E125</f>
        <v>34533361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3942909</v>
      </c>
      <c r="E141" s="45">
        <f t="shared" si="16"/>
        <v>1092822</v>
      </c>
      <c r="F141" s="45">
        <f>F36</f>
        <v>0</v>
      </c>
      <c r="G141" s="45">
        <f t="shared" si="16"/>
        <v>391292</v>
      </c>
      <c r="H141" s="45">
        <f t="shared" si="16"/>
        <v>4644439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821564</v>
      </c>
      <c r="E142" s="45">
        <f t="shared" si="17"/>
        <v>492939</v>
      </c>
      <c r="F142" s="45">
        <f>F49</f>
        <v>0</v>
      </c>
      <c r="G142" s="45">
        <f t="shared" si="17"/>
        <v>0</v>
      </c>
      <c r="H142" s="45">
        <f t="shared" si="17"/>
        <v>1314503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11159707</v>
      </c>
      <c r="E143" s="45">
        <f t="shared" si="18"/>
        <v>0</v>
      </c>
      <c r="F143" s="45">
        <f>F64</f>
        <v>0</v>
      </c>
      <c r="G143" s="45">
        <f t="shared" si="18"/>
        <v>0</v>
      </c>
      <c r="H143" s="45">
        <f t="shared" si="18"/>
        <v>11159707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98849</v>
      </c>
      <c r="E144" s="45">
        <f t="shared" si="19"/>
        <v>59309</v>
      </c>
      <c r="F144" s="45">
        <f>F74</f>
        <v>0</v>
      </c>
      <c r="G144" s="45">
        <f t="shared" si="19"/>
        <v>0</v>
      </c>
      <c r="H144" s="45">
        <f t="shared" si="19"/>
        <v>158158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118683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118683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807982</v>
      </c>
      <c r="E146" s="45">
        <f t="shared" si="21"/>
        <v>190327</v>
      </c>
      <c r="F146" s="45">
        <f>F98</f>
        <v>0</v>
      </c>
      <c r="G146" s="45">
        <f t="shared" si="21"/>
        <v>0</v>
      </c>
      <c r="H146" s="45">
        <f t="shared" si="21"/>
        <v>998309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297678</v>
      </c>
      <c r="E147" s="18">
        <f t="shared" si="22"/>
        <v>178607</v>
      </c>
      <c r="F147" s="18">
        <f>F108</f>
        <v>0</v>
      </c>
      <c r="G147" s="18">
        <f t="shared" si="22"/>
        <v>0</v>
      </c>
      <c r="H147" s="18">
        <f t="shared" si="22"/>
        <v>476285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2902386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3975216.8165117139</v>
      </c>
      <c r="E150" s="18">
        <f>E18</f>
        <v>0</v>
      </c>
      <c r="F150" s="18">
        <f>F18</f>
        <v>0</v>
      </c>
      <c r="G150" s="18">
        <f>G18</f>
        <v>3213734.9754054141</v>
      </c>
      <c r="H150" s="18">
        <f>H18</f>
        <v>761481.84110629978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21222588.816511713</v>
      </c>
      <c r="E152" s="77">
        <f t="shared" si="24"/>
        <v>2014004</v>
      </c>
      <c r="F152" s="77">
        <f t="shared" si="24"/>
        <v>0</v>
      </c>
      <c r="G152" s="77">
        <f t="shared" si="24"/>
        <v>3605026.9754054141</v>
      </c>
      <c r="H152" s="77">
        <f t="shared" si="24"/>
        <v>22533951.841106299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8.0630235092119848E-2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0.6525270401889437</v>
      </c>
    </row>
  </sheetData>
  <mergeCells count="2">
    <mergeCell ref="C2:D2"/>
    <mergeCell ref="B13:D13"/>
  </mergeCells>
  <hyperlinks>
    <hyperlink ref="C11" r:id="rId1" xr:uid="{C8334491-E966-4D3E-BCEE-D58F7FACF541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AB0C-B59E-4D44-AB3B-1D333FC0D89E}">
  <dimension ref="A1:J159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173" t="s">
        <v>436</v>
      </c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69" t="s">
        <v>219</v>
      </c>
      <c r="D5" s="569"/>
      <c r="E5" s="569"/>
      <c r="F5" s="50"/>
    </row>
    <row r="6" spans="1:8" ht="18" customHeight="1" x14ac:dyDescent="0.55000000000000004">
      <c r="B6" s="12" t="s">
        <v>267</v>
      </c>
      <c r="C6" s="570">
        <v>210034</v>
      </c>
      <c r="D6" s="570"/>
      <c r="E6" s="570"/>
      <c r="F6" s="53"/>
    </row>
    <row r="7" spans="1:8" ht="18" customHeight="1" x14ac:dyDescent="0.55000000000000004">
      <c r="B7" s="12" t="s">
        <v>268</v>
      </c>
      <c r="C7" s="570">
        <v>1151</v>
      </c>
      <c r="D7" s="570"/>
      <c r="E7" s="570"/>
      <c r="F7" s="54"/>
    </row>
    <row r="8" spans="1:8" ht="18" customHeight="1" x14ac:dyDescent="0.55000000000000004">
      <c r="C8" s="569" t="s">
        <v>350</v>
      </c>
      <c r="D8" s="569"/>
      <c r="E8" s="569"/>
      <c r="F8" s="27"/>
    </row>
    <row r="9" spans="1:8" ht="18" customHeight="1" x14ac:dyDescent="0.55000000000000004">
      <c r="B9" s="12" t="s">
        <v>269</v>
      </c>
      <c r="C9" s="569" t="s">
        <v>349</v>
      </c>
      <c r="D9" s="569"/>
      <c r="E9" s="569"/>
      <c r="F9" s="50"/>
    </row>
    <row r="10" spans="1:8" ht="18" customHeight="1" x14ac:dyDescent="0.55000000000000004">
      <c r="B10" s="12" t="s">
        <v>271</v>
      </c>
      <c r="C10" s="569" t="s">
        <v>367</v>
      </c>
      <c r="D10" s="569"/>
      <c r="E10" s="569"/>
      <c r="F10" s="58"/>
    </row>
    <row r="11" spans="1:8" ht="18" customHeight="1" x14ac:dyDescent="0.55000000000000004">
      <c r="B11" s="12" t="s">
        <v>273</v>
      </c>
      <c r="C11" s="567" t="s">
        <v>352</v>
      </c>
      <c r="D11" s="567"/>
      <c r="E11" s="567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2951794</v>
      </c>
      <c r="E18" s="61"/>
      <c r="F18" s="61"/>
      <c r="G18" s="61">
        <v>2386357</v>
      </c>
      <c r="H18" s="62">
        <v>565437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83">
        <v>82626</v>
      </c>
      <c r="E21" s="91">
        <v>37264</v>
      </c>
      <c r="F21" s="91"/>
      <c r="G21" s="83"/>
      <c r="H21" s="18">
        <v>119890</v>
      </c>
    </row>
    <row r="22" spans="1:8" ht="18" customHeight="1" x14ac:dyDescent="0.55000000000000004">
      <c r="A22" s="12" t="s">
        <v>9</v>
      </c>
      <c r="B22" s="9" t="s">
        <v>10</v>
      </c>
      <c r="D22" s="83"/>
      <c r="E22" s="91"/>
      <c r="F22" s="91"/>
      <c r="G22" s="83"/>
      <c r="H22" s="18">
        <v>0</v>
      </c>
    </row>
    <row r="23" spans="1:8" ht="18" customHeight="1" x14ac:dyDescent="0.55000000000000004">
      <c r="A23" s="12" t="s">
        <v>11</v>
      </c>
      <c r="B23" s="9" t="s">
        <v>12</v>
      </c>
      <c r="D23" s="83"/>
      <c r="E23" s="91"/>
      <c r="F23" s="91"/>
      <c r="G23" s="83"/>
      <c r="H23" s="18">
        <v>0</v>
      </c>
    </row>
    <row r="24" spans="1:8" ht="18" customHeight="1" x14ac:dyDescent="0.55000000000000004">
      <c r="A24" s="12" t="s">
        <v>13</v>
      </c>
      <c r="B24" s="9" t="s">
        <v>14</v>
      </c>
      <c r="D24" s="262">
        <v>1004301</v>
      </c>
      <c r="E24" s="263">
        <v>846626</v>
      </c>
      <c r="F24" s="263"/>
      <c r="G24" s="262">
        <v>1067352</v>
      </c>
      <c r="H24" s="264">
        <v>783575</v>
      </c>
    </row>
    <row r="25" spans="1:8" ht="18" customHeight="1" x14ac:dyDescent="0.55000000000000004">
      <c r="A25" s="12" t="s">
        <v>15</v>
      </c>
      <c r="B25" s="9" t="s">
        <v>16</v>
      </c>
      <c r="D25" s="262">
        <v>695975</v>
      </c>
      <c r="E25" s="263">
        <v>586707</v>
      </c>
      <c r="F25" s="263"/>
      <c r="G25" s="262">
        <v>578239</v>
      </c>
      <c r="H25" s="264">
        <v>704443</v>
      </c>
    </row>
    <row r="26" spans="1:8" ht="18" customHeight="1" x14ac:dyDescent="0.55000000000000004">
      <c r="A26" s="12" t="s">
        <v>17</v>
      </c>
      <c r="B26" s="9" t="s">
        <v>18</v>
      </c>
      <c r="D26" s="83">
        <v>63209</v>
      </c>
      <c r="E26" s="91"/>
      <c r="F26" s="91"/>
      <c r="G26" s="83"/>
      <c r="H26" s="18">
        <v>63209</v>
      </c>
    </row>
    <row r="27" spans="1:8" ht="18" customHeight="1" x14ac:dyDescent="0.55000000000000004">
      <c r="A27" s="12" t="s">
        <v>19</v>
      </c>
      <c r="B27" s="9" t="s">
        <v>20</v>
      </c>
      <c r="D27" s="83"/>
      <c r="E27" s="91"/>
      <c r="F27" s="91"/>
      <c r="G27" s="83"/>
      <c r="H27" s="18">
        <v>0</v>
      </c>
    </row>
    <row r="28" spans="1:8" ht="18" customHeight="1" x14ac:dyDescent="0.55000000000000004">
      <c r="A28" s="12" t="s">
        <v>21</v>
      </c>
      <c r="B28" s="9" t="s">
        <v>22</v>
      </c>
      <c r="D28" s="83"/>
      <c r="E28" s="91"/>
      <c r="F28" s="91"/>
      <c r="G28" s="83"/>
      <c r="H28" s="18">
        <v>0</v>
      </c>
    </row>
    <row r="29" spans="1:8" ht="18" customHeight="1" x14ac:dyDescent="0.55000000000000004">
      <c r="A29" s="12" t="s">
        <v>23</v>
      </c>
      <c r="B29" s="9" t="s">
        <v>24</v>
      </c>
      <c r="D29" s="83">
        <v>385577</v>
      </c>
      <c r="E29" s="91">
        <v>2909</v>
      </c>
      <c r="F29" s="91"/>
      <c r="G29" s="83"/>
      <c r="H29" s="18">
        <v>388486</v>
      </c>
    </row>
    <row r="30" spans="1:8" ht="18" customHeight="1" x14ac:dyDescent="0.55000000000000004">
      <c r="A30" s="12" t="s">
        <v>25</v>
      </c>
      <c r="B30" s="265" t="s">
        <v>437</v>
      </c>
      <c r="D30" s="83">
        <v>49992</v>
      </c>
      <c r="E30" s="91">
        <v>38106</v>
      </c>
      <c r="F30" s="91"/>
      <c r="G30" s="83"/>
      <c r="H30" s="18">
        <v>88098</v>
      </c>
    </row>
    <row r="31" spans="1:8" ht="18" customHeight="1" x14ac:dyDescent="0.55000000000000004">
      <c r="A31" s="12" t="s">
        <v>26</v>
      </c>
      <c r="B31" s="21"/>
      <c r="D31" s="83"/>
      <c r="E31" s="91"/>
      <c r="F31" s="91"/>
      <c r="G31" s="83"/>
      <c r="H31" s="18">
        <v>0</v>
      </c>
    </row>
    <row r="32" spans="1:8" ht="18" customHeight="1" x14ac:dyDescent="0.55000000000000004">
      <c r="A32" s="12" t="s">
        <v>27</v>
      </c>
      <c r="B32" s="21"/>
      <c r="D32" s="83"/>
      <c r="E32" s="91"/>
      <c r="F32" s="91"/>
      <c r="G32" s="83"/>
      <c r="H32" s="18">
        <v>0</v>
      </c>
    </row>
    <row r="33" spans="1:8" ht="18" customHeight="1" x14ac:dyDescent="0.55000000000000004">
      <c r="A33" s="12" t="s">
        <v>328</v>
      </c>
      <c r="B33" s="21"/>
      <c r="D33" s="83"/>
      <c r="E33" s="91"/>
      <c r="F33" s="91"/>
      <c r="G33" s="83"/>
      <c r="H33" s="18">
        <v>0</v>
      </c>
    </row>
    <row r="34" spans="1:8" ht="18" customHeight="1" x14ac:dyDescent="0.55000000000000004">
      <c r="A34" s="12" t="s">
        <v>28</v>
      </c>
      <c r="B34" s="21"/>
      <c r="D34" s="83"/>
      <c r="E34" s="91"/>
      <c r="F34" s="91"/>
      <c r="G34" s="83"/>
      <c r="H34" s="18">
        <v>0</v>
      </c>
    </row>
    <row r="35" spans="1:8" ht="18" customHeight="1" x14ac:dyDescent="0.55000000000000004">
      <c r="D35" s="48"/>
      <c r="E35" s="48"/>
      <c r="F35" s="48"/>
      <c r="G35" s="48"/>
      <c r="H35" s="266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v>2281680</v>
      </c>
      <c r="E36" s="18">
        <v>1511612</v>
      </c>
      <c r="F36" s="18">
        <v>0</v>
      </c>
      <c r="G36" s="18">
        <v>1645591</v>
      </c>
      <c r="H36" s="18">
        <v>2147701</v>
      </c>
    </row>
    <row r="37" spans="1:8" ht="18" customHeight="1" thickBot="1" x14ac:dyDescent="0.6">
      <c r="B37" s="11"/>
      <c r="D37" s="267"/>
      <c r="E37" s="267"/>
      <c r="F37" s="267"/>
      <c r="G37" s="267"/>
      <c r="H37" s="268"/>
    </row>
    <row r="38" spans="1:8" ht="42.75" customHeight="1" x14ac:dyDescent="0.55000000000000004">
      <c r="D38" s="269" t="s">
        <v>0</v>
      </c>
      <c r="E38" s="269" t="s">
        <v>1</v>
      </c>
      <c r="F38" s="269" t="s">
        <v>2</v>
      </c>
      <c r="G38" s="269" t="s">
        <v>3</v>
      </c>
      <c r="H38" s="269" t="s">
        <v>4</v>
      </c>
    </row>
    <row r="39" spans="1:8" ht="18.75" customHeight="1" x14ac:dyDescent="0.55000000000000004">
      <c r="A39" s="16" t="s">
        <v>283</v>
      </c>
      <c r="B39" s="11" t="s">
        <v>284</v>
      </c>
      <c r="D39" s="48"/>
      <c r="E39" s="48"/>
      <c r="F39" s="48"/>
      <c r="G39" s="48"/>
      <c r="H39" s="48"/>
    </row>
    <row r="40" spans="1:8" ht="18" customHeight="1" x14ac:dyDescent="0.55000000000000004">
      <c r="A40" s="12" t="s">
        <v>30</v>
      </c>
      <c r="B40" s="9" t="s">
        <v>31</v>
      </c>
      <c r="D40" s="83">
        <v>1768324</v>
      </c>
      <c r="E40" s="91">
        <v>1490697</v>
      </c>
      <c r="F40" s="91"/>
      <c r="G40" s="83"/>
      <c r="H40" s="18">
        <v>3259021</v>
      </c>
    </row>
    <row r="41" spans="1:8" ht="18" customHeight="1" x14ac:dyDescent="0.55000000000000004">
      <c r="A41" s="12" t="s">
        <v>32</v>
      </c>
      <c r="B41" s="9" t="s">
        <v>33</v>
      </c>
      <c r="D41" s="83">
        <v>239834</v>
      </c>
      <c r="E41" s="91">
        <v>202180</v>
      </c>
      <c r="F41" s="91"/>
      <c r="G41" s="83"/>
      <c r="H41" s="18">
        <v>442014</v>
      </c>
    </row>
    <row r="42" spans="1:8" ht="18" customHeight="1" x14ac:dyDescent="0.55000000000000004">
      <c r="A42" s="12" t="s">
        <v>34</v>
      </c>
      <c r="B42" s="9" t="s">
        <v>35</v>
      </c>
      <c r="D42" s="83">
        <v>18529</v>
      </c>
      <c r="E42" s="91">
        <v>15620</v>
      </c>
      <c r="F42" s="91"/>
      <c r="G42" s="83"/>
      <c r="H42" s="18">
        <v>34149</v>
      </c>
    </row>
    <row r="43" spans="1:8" ht="18" customHeight="1" x14ac:dyDescent="0.55000000000000004">
      <c r="A43" s="12" t="s">
        <v>36</v>
      </c>
      <c r="B43" s="9" t="s">
        <v>37</v>
      </c>
      <c r="D43" s="83"/>
      <c r="E43" s="91"/>
      <c r="F43" s="91"/>
      <c r="G43" s="83"/>
      <c r="H43" s="18">
        <v>0</v>
      </c>
    </row>
    <row r="44" spans="1:8" ht="18" customHeight="1" x14ac:dyDescent="0.55000000000000004">
      <c r="A44" s="12" t="s">
        <v>38</v>
      </c>
      <c r="B44" s="21"/>
      <c r="D44" s="96"/>
      <c r="E44" s="97"/>
      <c r="F44" s="97"/>
      <c r="G44" s="96"/>
      <c r="H44" s="18">
        <v>0</v>
      </c>
    </row>
    <row r="45" spans="1:8" ht="18" customHeight="1" x14ac:dyDescent="0.55000000000000004">
      <c r="A45" s="12" t="s">
        <v>39</v>
      </c>
      <c r="B45" s="21"/>
      <c r="D45" s="83"/>
      <c r="E45" s="91"/>
      <c r="F45" s="91"/>
      <c r="G45" s="83"/>
      <c r="H45" s="18">
        <v>0</v>
      </c>
    </row>
    <row r="46" spans="1:8" ht="18" customHeight="1" x14ac:dyDescent="0.55000000000000004">
      <c r="A46" s="12" t="s">
        <v>40</v>
      </c>
      <c r="B46" s="21"/>
      <c r="D46" s="83"/>
      <c r="E46" s="91"/>
      <c r="F46" s="91"/>
      <c r="G46" s="83"/>
      <c r="H46" s="18">
        <v>0</v>
      </c>
    </row>
    <row r="47" spans="1:8" ht="18" customHeight="1" x14ac:dyDescent="0.55000000000000004">
      <c r="A47" s="12" t="s">
        <v>285</v>
      </c>
      <c r="B47" s="21"/>
      <c r="D47" s="83"/>
      <c r="E47" s="91"/>
      <c r="F47" s="91"/>
      <c r="G47" s="83"/>
      <c r="H47" s="18">
        <v>0</v>
      </c>
    </row>
    <row r="48" spans="1:8" ht="18" customHeight="1" x14ac:dyDescent="0.55000000000000004">
      <c r="D48" s="48"/>
      <c r="E48" s="48"/>
      <c r="F48" s="48"/>
      <c r="G48" s="48"/>
      <c r="H48" s="48"/>
    </row>
    <row r="49" spans="1:9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v>2026687</v>
      </c>
      <c r="E49" s="18">
        <v>1708497</v>
      </c>
      <c r="F49" s="18">
        <v>0</v>
      </c>
      <c r="G49" s="18">
        <v>0</v>
      </c>
      <c r="H49" s="18">
        <v>3735184</v>
      </c>
    </row>
    <row r="50" spans="1:9" ht="18" customHeight="1" thickBot="1" x14ac:dyDescent="0.6">
      <c r="D50" s="267"/>
      <c r="E50" s="267"/>
      <c r="F50" s="267"/>
      <c r="G50" s="267"/>
      <c r="H50" s="267"/>
    </row>
    <row r="51" spans="1:9" ht="42.75" customHeight="1" x14ac:dyDescent="0.55000000000000004">
      <c r="D51" s="269" t="s">
        <v>0</v>
      </c>
      <c r="E51" s="269" t="s">
        <v>1</v>
      </c>
      <c r="F51" s="269" t="s">
        <v>2</v>
      </c>
      <c r="G51" s="269" t="s">
        <v>3</v>
      </c>
      <c r="H51" s="269" t="s">
        <v>4</v>
      </c>
    </row>
    <row r="52" spans="1:9" ht="18" customHeight="1" x14ac:dyDescent="0.55000000000000004">
      <c r="A52" s="16" t="s">
        <v>287</v>
      </c>
      <c r="B52" s="25" t="s">
        <v>288</v>
      </c>
      <c r="D52" s="48"/>
      <c r="E52" s="48"/>
      <c r="F52" s="48"/>
      <c r="G52" s="48"/>
      <c r="H52" s="48"/>
    </row>
    <row r="53" spans="1:9" ht="18" customHeight="1" x14ac:dyDescent="0.55000000000000004">
      <c r="A53" s="12" t="s">
        <v>42</v>
      </c>
      <c r="B53" s="9" t="s">
        <v>43</v>
      </c>
      <c r="D53" s="72">
        <v>24784837</v>
      </c>
      <c r="E53" s="72"/>
      <c r="F53" s="72"/>
      <c r="G53" s="72">
        <v>14786099</v>
      </c>
      <c r="H53" s="18">
        <v>9998738</v>
      </c>
      <c r="I53" s="7"/>
    </row>
    <row r="54" spans="1:9" ht="18" customHeight="1" x14ac:dyDescent="0.55000000000000004">
      <c r="A54" s="12" t="s">
        <v>44</v>
      </c>
      <c r="B54" s="31"/>
      <c r="D54" s="83"/>
      <c r="E54" s="91"/>
      <c r="F54" s="91"/>
      <c r="G54" s="83"/>
      <c r="H54" s="18">
        <v>0</v>
      </c>
    </row>
    <row r="55" spans="1:9" ht="18" customHeight="1" x14ac:dyDescent="0.55000000000000004">
      <c r="A55" s="12" t="s">
        <v>45</v>
      </c>
      <c r="B55" s="34"/>
      <c r="D55" s="83"/>
      <c r="E55" s="91"/>
      <c r="F55" s="91"/>
      <c r="G55" s="83"/>
      <c r="H55" s="18">
        <v>0</v>
      </c>
    </row>
    <row r="56" spans="1:9" ht="18" customHeight="1" x14ac:dyDescent="0.55000000000000004">
      <c r="A56" s="12" t="s">
        <v>46</v>
      </c>
      <c r="B56" s="31"/>
      <c r="D56" s="83"/>
      <c r="E56" s="91"/>
      <c r="F56" s="91"/>
      <c r="G56" s="83"/>
      <c r="H56" s="18">
        <v>0</v>
      </c>
    </row>
    <row r="57" spans="1:9" ht="18" customHeight="1" x14ac:dyDescent="0.55000000000000004">
      <c r="A57" s="12" t="s">
        <v>47</v>
      </c>
      <c r="B57" s="31"/>
      <c r="D57" s="83"/>
      <c r="E57" s="91"/>
      <c r="F57" s="91"/>
      <c r="G57" s="83"/>
      <c r="H57" s="18">
        <v>0</v>
      </c>
    </row>
    <row r="58" spans="1:9" ht="18" customHeight="1" x14ac:dyDescent="0.55000000000000004">
      <c r="A58" s="12" t="s">
        <v>48</v>
      </c>
      <c r="B58" s="31"/>
      <c r="D58" s="83"/>
      <c r="E58" s="91"/>
      <c r="F58" s="91"/>
      <c r="G58" s="83"/>
      <c r="H58" s="18">
        <v>0</v>
      </c>
    </row>
    <row r="59" spans="1:9" ht="18" customHeight="1" x14ac:dyDescent="0.55000000000000004">
      <c r="A59" s="12" t="s">
        <v>49</v>
      </c>
      <c r="B59" s="67"/>
      <c r="D59" s="102"/>
      <c r="E59" s="270"/>
      <c r="F59" s="270"/>
      <c r="G59" s="102"/>
      <c r="H59" s="18">
        <v>0</v>
      </c>
    </row>
    <row r="60" spans="1:9" ht="18" customHeight="1" x14ac:dyDescent="0.55000000000000004">
      <c r="A60" s="12" t="s">
        <v>50</v>
      </c>
      <c r="B60" s="28"/>
      <c r="C60" s="27"/>
      <c r="D60" s="72"/>
      <c r="E60" s="72"/>
      <c r="F60" s="72"/>
      <c r="G60" s="72"/>
      <c r="H60" s="18">
        <v>0</v>
      </c>
    </row>
    <row r="61" spans="1:9" ht="18" customHeight="1" x14ac:dyDescent="0.55000000000000004">
      <c r="A61" s="12" t="s">
        <v>51</v>
      </c>
      <c r="B61" s="28"/>
      <c r="C61" s="27"/>
      <c r="D61" s="72"/>
      <c r="E61" s="72"/>
      <c r="F61" s="72"/>
      <c r="G61" s="72"/>
      <c r="H61" s="18">
        <v>0</v>
      </c>
    </row>
    <row r="62" spans="1:9" ht="18" customHeight="1" x14ac:dyDescent="0.55000000000000004">
      <c r="A62" s="12" t="s">
        <v>52</v>
      </c>
      <c r="B62" s="28"/>
      <c r="C62" s="27"/>
      <c r="D62" s="72"/>
      <c r="E62" s="72"/>
      <c r="F62" s="72"/>
      <c r="G62" s="72"/>
      <c r="H62" s="18">
        <v>0</v>
      </c>
    </row>
    <row r="63" spans="1:9" ht="18" customHeight="1" x14ac:dyDescent="0.55000000000000004">
      <c r="A63" s="12"/>
      <c r="D63" s="48"/>
      <c r="E63" s="271"/>
      <c r="F63" s="272"/>
      <c r="G63" s="48"/>
      <c r="H63" s="48"/>
    </row>
    <row r="64" spans="1:9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v>24784837</v>
      </c>
      <c r="E64" s="18">
        <v>0</v>
      </c>
      <c r="F64" s="18">
        <v>0</v>
      </c>
      <c r="G64" s="18">
        <v>14786099</v>
      </c>
      <c r="H64" s="18">
        <v>9998738</v>
      </c>
    </row>
    <row r="65" spans="1:10" ht="18" customHeight="1" x14ac:dyDescent="0.55000000000000004">
      <c r="D65" s="273"/>
      <c r="E65" s="273"/>
      <c r="F65" s="273"/>
      <c r="G65" s="273"/>
      <c r="H65" s="273"/>
    </row>
    <row r="66" spans="1:10" ht="42.75" customHeight="1" x14ac:dyDescent="0.55000000000000004">
      <c r="D66" s="269" t="s">
        <v>0</v>
      </c>
      <c r="E66" s="269" t="s">
        <v>1</v>
      </c>
      <c r="F66" s="269" t="s">
        <v>2</v>
      </c>
      <c r="G66" s="269" t="s">
        <v>3</v>
      </c>
      <c r="H66" s="269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272"/>
      <c r="E67" s="272"/>
      <c r="F67" s="272"/>
      <c r="G67" s="272"/>
      <c r="H67" s="272"/>
    </row>
    <row r="68" spans="1:10" ht="18" customHeight="1" x14ac:dyDescent="0.55000000000000004">
      <c r="A68" s="12" t="s">
        <v>54</v>
      </c>
      <c r="B68" s="9" t="s">
        <v>55</v>
      </c>
      <c r="D68" s="83"/>
      <c r="E68" s="91"/>
      <c r="F68" s="91"/>
      <c r="G68" s="83"/>
      <c r="H68" s="18"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83"/>
      <c r="E69" s="91"/>
      <c r="F69" s="91"/>
      <c r="G69" s="83"/>
      <c r="H69" s="18">
        <v>0</v>
      </c>
    </row>
    <row r="70" spans="1:10" ht="18" customHeight="1" x14ac:dyDescent="0.55000000000000004">
      <c r="A70" s="12" t="s">
        <v>58</v>
      </c>
      <c r="B70" s="31"/>
      <c r="C70" s="11"/>
      <c r="D70" s="102"/>
      <c r="E70" s="91"/>
      <c r="F70" s="270"/>
      <c r="G70" s="102"/>
      <c r="H70" s="18">
        <v>0</v>
      </c>
    </row>
    <row r="71" spans="1:10" ht="18" customHeight="1" x14ac:dyDescent="0.55000000000000004">
      <c r="A71" s="12" t="s">
        <v>293</v>
      </c>
      <c r="B71" s="31"/>
      <c r="C71" s="11"/>
      <c r="D71" s="102"/>
      <c r="E71" s="91"/>
      <c r="F71" s="270"/>
      <c r="G71" s="102"/>
      <c r="H71" s="18">
        <v>0</v>
      </c>
    </row>
    <row r="72" spans="1:10" ht="18" customHeight="1" x14ac:dyDescent="0.55000000000000004">
      <c r="A72" s="12" t="s">
        <v>294</v>
      </c>
      <c r="B72" s="34"/>
      <c r="C72" s="11"/>
      <c r="D72" s="83"/>
      <c r="E72" s="91"/>
      <c r="F72" s="91"/>
      <c r="G72" s="83"/>
      <c r="H72" s="18">
        <v>0</v>
      </c>
    </row>
    <row r="73" spans="1:10" ht="18" customHeight="1" x14ac:dyDescent="0.55000000000000004">
      <c r="A73" s="12"/>
      <c r="C73" s="11"/>
      <c r="D73" s="274"/>
      <c r="E73" s="272"/>
      <c r="F73" s="272"/>
      <c r="G73" s="274"/>
      <c r="H73" s="272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v>0</v>
      </c>
      <c r="E74" s="36">
        <v>0</v>
      </c>
      <c r="F74" s="36">
        <v>0</v>
      </c>
      <c r="G74" s="18">
        <v>0</v>
      </c>
      <c r="H74" s="18">
        <v>0</v>
      </c>
    </row>
    <row r="75" spans="1:10" ht="42.75" customHeight="1" x14ac:dyDescent="0.55000000000000004">
      <c r="D75" s="269" t="s">
        <v>0</v>
      </c>
      <c r="E75" s="269" t="s">
        <v>1</v>
      </c>
      <c r="F75" s="269" t="s">
        <v>2</v>
      </c>
      <c r="G75" s="269" t="s">
        <v>3</v>
      </c>
      <c r="H75" s="269" t="s">
        <v>4</v>
      </c>
    </row>
    <row r="76" spans="1:10" ht="18" customHeight="1" x14ac:dyDescent="0.55000000000000004">
      <c r="A76" s="16" t="s">
        <v>296</v>
      </c>
      <c r="B76" s="11" t="s">
        <v>60</v>
      </c>
      <c r="D76" s="48"/>
      <c r="E76" s="48"/>
      <c r="F76" s="48"/>
      <c r="G76" s="48"/>
      <c r="H76" s="48"/>
    </row>
    <row r="77" spans="1:10" ht="18" customHeight="1" x14ac:dyDescent="0.55000000000000004">
      <c r="A77" s="12" t="s">
        <v>61</v>
      </c>
      <c r="B77" s="9" t="s">
        <v>62</v>
      </c>
      <c r="D77" s="83">
        <v>38182</v>
      </c>
      <c r="E77" s="125"/>
      <c r="F77" s="97"/>
      <c r="G77" s="83"/>
      <c r="H77" s="18">
        <v>38182</v>
      </c>
    </row>
    <row r="78" spans="1:10" ht="18" customHeight="1" x14ac:dyDescent="0.55000000000000004">
      <c r="A78" s="12" t="s">
        <v>63</v>
      </c>
      <c r="B78" s="9" t="s">
        <v>64</v>
      </c>
      <c r="D78" s="83"/>
      <c r="E78" s="125"/>
      <c r="F78" s="97"/>
      <c r="G78" s="83"/>
      <c r="H78" s="18">
        <v>0</v>
      </c>
    </row>
    <row r="79" spans="1:10" ht="18" customHeight="1" x14ac:dyDescent="0.55000000000000004">
      <c r="A79" s="12" t="s">
        <v>65</v>
      </c>
      <c r="B79" s="9" t="s">
        <v>66</v>
      </c>
      <c r="D79" s="83">
        <v>15702</v>
      </c>
      <c r="E79" s="125">
        <v>5963</v>
      </c>
      <c r="F79" s="97"/>
      <c r="G79" s="83"/>
      <c r="H79" s="18">
        <v>21665</v>
      </c>
    </row>
    <row r="80" spans="1:10" ht="18" customHeight="1" x14ac:dyDescent="0.55000000000000004">
      <c r="A80" s="12" t="s">
        <v>67</v>
      </c>
      <c r="B80" s="9" t="s">
        <v>68</v>
      </c>
      <c r="D80" s="83"/>
      <c r="E80" s="125"/>
      <c r="F80" s="97"/>
      <c r="G80" s="83"/>
      <c r="H80" s="18">
        <v>0</v>
      </c>
    </row>
    <row r="81" spans="1:8" ht="18" customHeight="1" x14ac:dyDescent="0.55000000000000004">
      <c r="A81" s="12"/>
      <c r="D81" s="48"/>
      <c r="E81" s="48"/>
      <c r="F81" s="48"/>
      <c r="G81" s="48"/>
      <c r="H81" s="145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v>53884</v>
      </c>
      <c r="E82" s="131">
        <v>5963</v>
      </c>
      <c r="F82" s="18">
        <v>0</v>
      </c>
      <c r="G82" s="18">
        <v>0</v>
      </c>
      <c r="H82" s="18">
        <v>59847</v>
      </c>
    </row>
    <row r="83" spans="1:8" ht="18" customHeight="1" thickBot="1" x14ac:dyDescent="0.6">
      <c r="A83" s="12"/>
      <c r="D83" s="267"/>
      <c r="E83" s="267"/>
      <c r="F83" s="267"/>
      <c r="G83" s="267"/>
      <c r="H83" s="267"/>
    </row>
    <row r="84" spans="1:8" ht="42.75" customHeight="1" x14ac:dyDescent="0.55000000000000004">
      <c r="D84" s="269" t="s">
        <v>0</v>
      </c>
      <c r="E84" s="269" t="s">
        <v>1</v>
      </c>
      <c r="F84" s="269" t="s">
        <v>2</v>
      </c>
      <c r="G84" s="269" t="s">
        <v>3</v>
      </c>
      <c r="H84" s="269" t="s">
        <v>4</v>
      </c>
    </row>
    <row r="85" spans="1:8" ht="18" customHeight="1" x14ac:dyDescent="0.55000000000000004">
      <c r="A85" s="16" t="s">
        <v>298</v>
      </c>
      <c r="B85" s="11" t="s">
        <v>299</v>
      </c>
      <c r="D85" s="48"/>
      <c r="E85" s="48"/>
      <c r="F85" s="48"/>
      <c r="G85" s="48"/>
      <c r="H85" s="48"/>
    </row>
    <row r="86" spans="1:8" ht="18" customHeight="1" x14ac:dyDescent="0.55000000000000004">
      <c r="A86" s="12" t="s">
        <v>70</v>
      </c>
      <c r="B86" s="9" t="s">
        <v>71</v>
      </c>
      <c r="D86" s="83">
        <v>19609</v>
      </c>
      <c r="E86" s="91"/>
      <c r="F86" s="91"/>
      <c r="G86" s="83"/>
      <c r="H86" s="18">
        <v>19609</v>
      </c>
    </row>
    <row r="87" spans="1:8" ht="18" customHeight="1" x14ac:dyDescent="0.55000000000000004">
      <c r="A87" s="12" t="s">
        <v>72</v>
      </c>
      <c r="B87" s="9" t="s">
        <v>73</v>
      </c>
      <c r="D87" s="83">
        <v>185</v>
      </c>
      <c r="E87" s="91"/>
      <c r="F87" s="91"/>
      <c r="G87" s="83"/>
      <c r="H87" s="18">
        <v>185</v>
      </c>
    </row>
    <row r="88" spans="1:8" ht="18" customHeight="1" x14ac:dyDescent="0.55000000000000004">
      <c r="A88" s="12" t="s">
        <v>74</v>
      </c>
      <c r="B88" s="9" t="s">
        <v>75</v>
      </c>
      <c r="D88" s="83">
        <v>18761</v>
      </c>
      <c r="E88" s="91"/>
      <c r="F88" s="91"/>
      <c r="G88" s="83"/>
      <c r="H88" s="18">
        <v>18761</v>
      </c>
    </row>
    <row r="89" spans="1:8" ht="18" customHeight="1" x14ac:dyDescent="0.55000000000000004">
      <c r="A89" s="12" t="s">
        <v>76</v>
      </c>
      <c r="B89" s="9" t="s">
        <v>77</v>
      </c>
      <c r="D89" s="83">
        <v>6221</v>
      </c>
      <c r="E89" s="91">
        <v>5244</v>
      </c>
      <c r="F89" s="91"/>
      <c r="G89" s="83"/>
      <c r="H89" s="18">
        <v>11465</v>
      </c>
    </row>
    <row r="90" spans="1:8" ht="18" customHeight="1" x14ac:dyDescent="0.55000000000000004">
      <c r="A90" s="12" t="s">
        <v>78</v>
      </c>
      <c r="B90" s="9" t="s">
        <v>79</v>
      </c>
      <c r="D90" s="83"/>
      <c r="E90" s="91"/>
      <c r="F90" s="91"/>
      <c r="G90" s="83"/>
      <c r="H90" s="18">
        <v>0</v>
      </c>
    </row>
    <row r="91" spans="1:8" ht="18" customHeight="1" x14ac:dyDescent="0.55000000000000004">
      <c r="A91" s="12" t="s">
        <v>80</v>
      </c>
      <c r="B91" s="9" t="s">
        <v>81</v>
      </c>
      <c r="D91" s="83"/>
      <c r="E91" s="91"/>
      <c r="F91" s="91"/>
      <c r="G91" s="83"/>
      <c r="H91" s="18">
        <v>0</v>
      </c>
    </row>
    <row r="92" spans="1:8" ht="18" customHeight="1" x14ac:dyDescent="0.55000000000000004">
      <c r="A92" s="12" t="s">
        <v>82</v>
      </c>
      <c r="B92" s="9" t="s">
        <v>83</v>
      </c>
      <c r="D92" s="103">
        <v>33174</v>
      </c>
      <c r="E92" s="91"/>
      <c r="F92" s="126"/>
      <c r="G92" s="103"/>
      <c r="H92" s="18">
        <v>33174</v>
      </c>
    </row>
    <row r="93" spans="1:8" ht="18" customHeight="1" x14ac:dyDescent="0.55000000000000004">
      <c r="A93" s="12" t="s">
        <v>84</v>
      </c>
      <c r="B93" s="9" t="s">
        <v>85</v>
      </c>
      <c r="D93" s="83">
        <v>4746</v>
      </c>
      <c r="E93" s="91">
        <v>4001</v>
      </c>
      <c r="F93" s="91"/>
      <c r="G93" s="83"/>
      <c r="H93" s="18">
        <v>8747</v>
      </c>
    </row>
    <row r="94" spans="1:8" ht="18" customHeight="1" x14ac:dyDescent="0.55000000000000004">
      <c r="A94" s="12" t="s">
        <v>86</v>
      </c>
      <c r="B94" s="31"/>
      <c r="D94" s="83"/>
      <c r="E94" s="91"/>
      <c r="F94" s="91"/>
      <c r="G94" s="83"/>
      <c r="H94" s="18">
        <v>0</v>
      </c>
    </row>
    <row r="95" spans="1:8" ht="18" customHeight="1" x14ac:dyDescent="0.55000000000000004">
      <c r="A95" s="12" t="s">
        <v>87</v>
      </c>
      <c r="B95" s="31"/>
      <c r="D95" s="83"/>
      <c r="E95" s="91"/>
      <c r="F95" s="91"/>
      <c r="G95" s="83"/>
      <c r="H95" s="18">
        <v>0</v>
      </c>
    </row>
    <row r="96" spans="1:8" ht="18" customHeight="1" x14ac:dyDescent="0.55000000000000004">
      <c r="A96" s="12" t="s">
        <v>300</v>
      </c>
      <c r="B96" s="31"/>
      <c r="D96" s="83"/>
      <c r="E96" s="91"/>
      <c r="F96" s="91"/>
      <c r="G96" s="83"/>
      <c r="H96" s="18">
        <v>0</v>
      </c>
    </row>
    <row r="97" spans="1:8" ht="18" customHeight="1" x14ac:dyDescent="0.55000000000000004">
      <c r="A97" s="12"/>
      <c r="D97" s="48"/>
      <c r="E97" s="48"/>
      <c r="F97" s="48"/>
      <c r="G97" s="48"/>
      <c r="H97" s="48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v>82696</v>
      </c>
      <c r="E98" s="18">
        <v>9245</v>
      </c>
      <c r="F98" s="18">
        <v>0</v>
      </c>
      <c r="G98" s="18">
        <v>0</v>
      </c>
      <c r="H98" s="18">
        <v>91941</v>
      </c>
    </row>
    <row r="99" spans="1:8" ht="18" customHeight="1" thickBot="1" x14ac:dyDescent="0.6">
      <c r="B99" s="11"/>
      <c r="D99" s="267"/>
      <c r="E99" s="267"/>
      <c r="F99" s="267"/>
      <c r="G99" s="267"/>
      <c r="H99" s="267"/>
    </row>
    <row r="100" spans="1:8" ht="42.75" customHeight="1" x14ac:dyDescent="0.55000000000000004">
      <c r="D100" s="269" t="s">
        <v>0</v>
      </c>
      <c r="E100" s="269" t="s">
        <v>1</v>
      </c>
      <c r="F100" s="269" t="s">
        <v>2</v>
      </c>
      <c r="G100" s="269" t="s">
        <v>3</v>
      </c>
      <c r="H100" s="269" t="s">
        <v>4</v>
      </c>
    </row>
    <row r="101" spans="1:8" ht="18" customHeight="1" x14ac:dyDescent="0.55000000000000004">
      <c r="A101" s="16" t="s">
        <v>302</v>
      </c>
      <c r="B101" s="11" t="s">
        <v>303</v>
      </c>
      <c r="D101" s="48"/>
      <c r="E101" s="48"/>
      <c r="F101" s="48"/>
      <c r="G101" s="48"/>
      <c r="H101" s="48"/>
    </row>
    <row r="102" spans="1:8" ht="18" customHeight="1" x14ac:dyDescent="0.55000000000000004">
      <c r="A102" s="12" t="s">
        <v>89</v>
      </c>
      <c r="B102" s="9" t="s">
        <v>90</v>
      </c>
      <c r="D102" s="83">
        <v>523188</v>
      </c>
      <c r="E102" s="91">
        <v>262037</v>
      </c>
      <c r="F102" s="91"/>
      <c r="G102" s="83"/>
      <c r="H102" s="18">
        <v>785225</v>
      </c>
    </row>
    <row r="103" spans="1:8" ht="18" customHeight="1" x14ac:dyDescent="0.55000000000000004">
      <c r="A103" s="12" t="s">
        <v>91</v>
      </c>
      <c r="B103" s="9" t="s">
        <v>92</v>
      </c>
      <c r="D103" s="83">
        <v>1158</v>
      </c>
      <c r="E103" s="91">
        <v>976</v>
      </c>
      <c r="F103" s="91"/>
      <c r="G103" s="83"/>
      <c r="H103" s="18">
        <v>2134</v>
      </c>
    </row>
    <row r="104" spans="1:8" ht="18" customHeight="1" x14ac:dyDescent="0.55000000000000004">
      <c r="A104" s="12" t="s">
        <v>93</v>
      </c>
      <c r="B104" s="31" t="s">
        <v>438</v>
      </c>
      <c r="D104" s="83">
        <v>98830</v>
      </c>
      <c r="E104" s="91"/>
      <c r="F104" s="91"/>
      <c r="G104" s="83"/>
      <c r="H104" s="18">
        <v>98830</v>
      </c>
    </row>
    <row r="105" spans="1:8" ht="18" customHeight="1" x14ac:dyDescent="0.55000000000000004">
      <c r="A105" s="12" t="s">
        <v>94</v>
      </c>
      <c r="B105" s="31"/>
      <c r="D105" s="83"/>
      <c r="E105" s="91"/>
      <c r="F105" s="91"/>
      <c r="G105" s="83"/>
      <c r="H105" s="18">
        <v>0</v>
      </c>
    </row>
    <row r="106" spans="1:8" ht="18" customHeight="1" x14ac:dyDescent="0.55000000000000004">
      <c r="A106" s="12" t="s">
        <v>304</v>
      </c>
      <c r="B106" s="31"/>
      <c r="D106" s="83"/>
      <c r="E106" s="91"/>
      <c r="F106" s="91"/>
      <c r="G106" s="83"/>
      <c r="H106" s="18">
        <v>0</v>
      </c>
    </row>
    <row r="107" spans="1:8" ht="18" customHeight="1" x14ac:dyDescent="0.55000000000000004">
      <c r="B107" s="11"/>
      <c r="D107" s="48"/>
      <c r="E107" s="48"/>
      <c r="F107" s="48"/>
      <c r="G107" s="48"/>
      <c r="H107" s="48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v>623176</v>
      </c>
      <c r="E108" s="18">
        <v>263013</v>
      </c>
      <c r="F108" s="18">
        <v>0</v>
      </c>
      <c r="G108" s="18">
        <v>0</v>
      </c>
      <c r="H108" s="18">
        <v>886189</v>
      </c>
    </row>
    <row r="109" spans="1:8" ht="18" customHeight="1" thickBot="1" x14ac:dyDescent="0.6">
      <c r="A109" s="73"/>
      <c r="B109" s="74"/>
      <c r="C109" s="75"/>
      <c r="D109" s="267"/>
      <c r="E109" s="267"/>
      <c r="F109" s="267"/>
      <c r="G109" s="267"/>
      <c r="H109" s="267"/>
    </row>
    <row r="110" spans="1:8" ht="25.5" x14ac:dyDescent="0.55000000000000004">
      <c r="A110" s="16" t="s">
        <v>306</v>
      </c>
      <c r="B110" s="11" t="s">
        <v>307</v>
      </c>
      <c r="D110" s="48"/>
      <c r="E110" s="48"/>
      <c r="F110" s="269"/>
      <c r="G110" s="269" t="s">
        <v>308</v>
      </c>
      <c r="H110" s="269" t="s">
        <v>4</v>
      </c>
    </row>
    <row r="111" spans="1:8" ht="18" customHeight="1" x14ac:dyDescent="0.55000000000000004">
      <c r="A111" s="16" t="s">
        <v>96</v>
      </c>
      <c r="B111" s="11" t="s">
        <v>97</v>
      </c>
      <c r="D111" s="48"/>
      <c r="E111" s="143" t="s">
        <v>309</v>
      </c>
      <c r="F111" s="83">
        <v>8406708</v>
      </c>
      <c r="G111" s="83"/>
      <c r="H111" s="18">
        <v>8406708</v>
      </c>
    </row>
    <row r="112" spans="1:8" ht="18" customHeight="1" x14ac:dyDescent="0.55000000000000004">
      <c r="B112" s="11"/>
      <c r="D112" s="143"/>
      <c r="E112" s="48"/>
      <c r="F112" s="48"/>
      <c r="G112" s="48"/>
      <c r="H112" s="48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0.84299999999999997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83">
        <v>201416769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83">
        <v>22469511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v>223886280</v>
      </c>
      <c r="F119" s="44"/>
    </row>
    <row r="120" spans="1:7" ht="18" customHeight="1" x14ac:dyDescent="0.55000000000000004">
      <c r="A120" s="12"/>
      <c r="B120" s="11"/>
      <c r="E120" s="48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83">
        <v>230578957</v>
      </c>
      <c r="F121" s="43"/>
    </row>
    <row r="122" spans="1:7" ht="18" customHeight="1" x14ac:dyDescent="0.55000000000000004">
      <c r="A122" s="12"/>
      <c r="E122" s="48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83">
        <v>-6692677</v>
      </c>
      <c r="F123" s="43"/>
    </row>
    <row r="124" spans="1:7" ht="18" customHeight="1" x14ac:dyDescent="0.55000000000000004">
      <c r="A124" s="12"/>
      <c r="E124" s="48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83">
        <v>390084</v>
      </c>
      <c r="F125" s="43"/>
    </row>
    <row r="126" spans="1:7" ht="18" customHeight="1" x14ac:dyDescent="0.55000000000000004">
      <c r="A126" s="12"/>
      <c r="E126" s="48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83">
        <v>-6302593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v>2281680</v>
      </c>
      <c r="E141" s="45">
        <v>1511612</v>
      </c>
      <c r="F141" s="45">
        <v>0</v>
      </c>
      <c r="G141" s="45">
        <v>1645591</v>
      </c>
      <c r="H141" s="45">
        <v>2147701</v>
      </c>
    </row>
    <row r="142" spans="1:8" ht="18" customHeight="1" x14ac:dyDescent="0.55000000000000004">
      <c r="A142" s="12" t="s">
        <v>41</v>
      </c>
      <c r="B142" s="11" t="s">
        <v>119</v>
      </c>
      <c r="D142" s="45">
        <v>2026687</v>
      </c>
      <c r="E142" s="45">
        <v>1708497</v>
      </c>
      <c r="F142" s="45">
        <v>0</v>
      </c>
      <c r="G142" s="45">
        <v>0</v>
      </c>
      <c r="H142" s="45">
        <v>3735184</v>
      </c>
    </row>
    <row r="143" spans="1:8" ht="18" customHeight="1" x14ac:dyDescent="0.55000000000000004">
      <c r="A143" s="12" t="s">
        <v>53</v>
      </c>
      <c r="B143" s="11" t="s">
        <v>120</v>
      </c>
      <c r="D143" s="45">
        <v>24784837</v>
      </c>
      <c r="E143" s="45">
        <v>0</v>
      </c>
      <c r="F143" s="45">
        <v>0</v>
      </c>
      <c r="G143" s="45">
        <v>14786099</v>
      </c>
      <c r="H143" s="45">
        <v>9998738</v>
      </c>
    </row>
    <row r="144" spans="1:8" ht="18" customHeight="1" x14ac:dyDescent="0.55000000000000004">
      <c r="A144" s="12" t="s">
        <v>59</v>
      </c>
      <c r="B144" s="11" t="s">
        <v>121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</row>
    <row r="145" spans="1:9" ht="18" customHeight="1" x14ac:dyDescent="0.55000000000000004">
      <c r="A145" s="12" t="s">
        <v>69</v>
      </c>
      <c r="B145" s="11" t="s">
        <v>122</v>
      </c>
      <c r="D145" s="45">
        <v>53884</v>
      </c>
      <c r="E145" s="45">
        <v>5963</v>
      </c>
      <c r="F145" s="45">
        <v>0</v>
      </c>
      <c r="G145" s="45">
        <v>0</v>
      </c>
      <c r="H145" s="45">
        <v>59847</v>
      </c>
    </row>
    <row r="146" spans="1:9" ht="18" customHeight="1" x14ac:dyDescent="0.55000000000000004">
      <c r="A146" s="12" t="s">
        <v>88</v>
      </c>
      <c r="B146" s="11" t="s">
        <v>123</v>
      </c>
      <c r="D146" s="45">
        <v>82696</v>
      </c>
      <c r="E146" s="45">
        <v>9245</v>
      </c>
      <c r="F146" s="45">
        <v>0</v>
      </c>
      <c r="G146" s="45">
        <v>0</v>
      </c>
      <c r="H146" s="45">
        <v>91941</v>
      </c>
    </row>
    <row r="147" spans="1:9" ht="18" customHeight="1" x14ac:dyDescent="0.55000000000000004">
      <c r="A147" s="12" t="s">
        <v>95</v>
      </c>
      <c r="B147" s="11" t="s">
        <v>124</v>
      </c>
      <c r="D147" s="18">
        <v>623176</v>
      </c>
      <c r="E147" s="18">
        <v>263013</v>
      </c>
      <c r="F147" s="18">
        <v>0</v>
      </c>
      <c r="G147" s="18">
        <v>0</v>
      </c>
      <c r="H147" s="18">
        <v>886189</v>
      </c>
    </row>
    <row r="148" spans="1:9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v>8406708</v>
      </c>
    </row>
    <row r="149" spans="1:9" ht="18" customHeight="1" x14ac:dyDescent="0.55000000000000004">
      <c r="A149" s="12" t="s">
        <v>116</v>
      </c>
      <c r="B149" s="11" t="s">
        <v>127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</row>
    <row r="150" spans="1:9" ht="18" customHeight="1" x14ac:dyDescent="0.55000000000000004">
      <c r="A150" s="12" t="s">
        <v>5</v>
      </c>
      <c r="B150" s="11" t="s">
        <v>6</v>
      </c>
      <c r="D150" s="18">
        <v>2951794</v>
      </c>
      <c r="E150" s="18">
        <v>0</v>
      </c>
      <c r="F150" s="18">
        <v>0</v>
      </c>
      <c r="G150" s="18">
        <v>2386357</v>
      </c>
      <c r="H150" s="18">
        <v>565437</v>
      </c>
    </row>
    <row r="151" spans="1:9" ht="18" customHeight="1" x14ac:dyDescent="0.55000000000000004">
      <c r="B151" s="11"/>
      <c r="D151" s="47"/>
      <c r="E151" s="47"/>
      <c r="F151" s="47"/>
      <c r="G151" s="47"/>
      <c r="H151" s="47"/>
    </row>
    <row r="152" spans="1:9" ht="18" customHeight="1" x14ac:dyDescent="0.55000000000000004">
      <c r="A152" s="16" t="s">
        <v>128</v>
      </c>
      <c r="B152" s="11" t="s">
        <v>117</v>
      </c>
      <c r="D152" s="77">
        <v>32804754</v>
      </c>
      <c r="E152" s="77">
        <v>3498330</v>
      </c>
      <c r="F152" s="77">
        <v>0</v>
      </c>
      <c r="G152" s="77">
        <v>18818047</v>
      </c>
      <c r="H152" s="77">
        <v>25891745</v>
      </c>
    </row>
    <row r="153" spans="1:9" ht="18" customHeight="1" x14ac:dyDescent="0.55000000000000004">
      <c r="H153" s="117"/>
      <c r="I153" s="7"/>
    </row>
    <row r="154" spans="1:9" ht="18" customHeight="1" x14ac:dyDescent="0.55000000000000004">
      <c r="A154" s="16" t="s">
        <v>324</v>
      </c>
      <c r="B154" s="11" t="s">
        <v>325</v>
      </c>
      <c r="D154" s="90">
        <v>0.11229014710132461</v>
      </c>
      <c r="H154" s="48"/>
    </row>
    <row r="155" spans="1:9" ht="18" customHeight="1" x14ac:dyDescent="0.55000000000000004">
      <c r="A155" s="16" t="s">
        <v>326</v>
      </c>
      <c r="B155" s="11" t="s">
        <v>327</v>
      </c>
      <c r="D155" s="90">
        <v>-4.1081099477627703</v>
      </c>
    </row>
    <row r="156" spans="1:9" ht="18" customHeight="1" x14ac:dyDescent="0.55000000000000004">
      <c r="E156" s="48"/>
      <c r="G156" s="48"/>
    </row>
    <row r="157" spans="1:9" ht="18" customHeight="1" x14ac:dyDescent="0.55000000000000004">
      <c r="E157" s="117"/>
      <c r="G157" s="117"/>
    </row>
    <row r="158" spans="1:9" ht="18" customHeight="1" x14ac:dyDescent="0.55000000000000004">
      <c r="E158" s="48"/>
      <c r="G158" s="48"/>
      <c r="H158" s="48"/>
    </row>
    <row r="159" spans="1:9" ht="18" customHeight="1" x14ac:dyDescent="0.55000000000000004">
      <c r="H159" s="48"/>
    </row>
  </sheetData>
  <mergeCells count="9">
    <mergeCell ref="C10:E10"/>
    <mergeCell ref="C11:E11"/>
    <mergeCell ref="B13:D13"/>
    <mergeCell ref="C2:D2"/>
    <mergeCell ref="C5:E5"/>
    <mergeCell ref="C6:E6"/>
    <mergeCell ref="C7:E7"/>
    <mergeCell ref="C8:E8"/>
    <mergeCell ref="C9:E9"/>
  </mergeCells>
  <hyperlinks>
    <hyperlink ref="C11" r:id="rId1" xr:uid="{1B35841B-9FA9-4C13-9A73-C82A388A85D9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CC54-4B4D-423B-9D33-58C050C44594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220</v>
      </c>
      <c r="D5" s="548"/>
      <c r="E5" s="548"/>
      <c r="F5" s="50"/>
    </row>
    <row r="6" spans="1:8" ht="18" customHeight="1" x14ac:dyDescent="0.55000000000000004">
      <c r="B6" s="12" t="s">
        <v>267</v>
      </c>
      <c r="C6" s="52"/>
      <c r="D6" s="52"/>
      <c r="E6" s="52"/>
      <c r="F6" s="53"/>
    </row>
    <row r="7" spans="1:8" ht="18" customHeight="1" x14ac:dyDescent="0.55000000000000004">
      <c r="B7" s="12" t="s">
        <v>268</v>
      </c>
      <c r="C7" s="51"/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48" t="s">
        <v>374</v>
      </c>
      <c r="D9" s="548"/>
      <c r="E9" s="548"/>
      <c r="F9" s="50"/>
    </row>
    <row r="10" spans="1:8" ht="18" customHeight="1" x14ac:dyDescent="0.55000000000000004">
      <c r="B10" s="12" t="s">
        <v>271</v>
      </c>
      <c r="C10" s="559" t="s">
        <v>375</v>
      </c>
      <c r="D10" s="559"/>
      <c r="E10" s="559"/>
      <c r="F10" s="58"/>
    </row>
    <row r="11" spans="1:8" ht="18" customHeight="1" x14ac:dyDescent="0.55000000000000004">
      <c r="B11" s="12" t="s">
        <v>273</v>
      </c>
      <c r="C11" s="564" t="s">
        <v>376</v>
      </c>
      <c r="D11" s="548"/>
      <c r="E11" s="548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2674313.8601850523</v>
      </c>
      <c r="E18" s="61"/>
      <c r="F18" s="61"/>
      <c r="G18" s="61">
        <v>2162029.4903134224</v>
      </c>
      <c r="H18" s="62">
        <f>(D18+E18)-G18</f>
        <v>512284.36987162987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83">
        <v>45273</v>
      </c>
      <c r="E21" s="91">
        <v>4958</v>
      </c>
      <c r="F21" s="91"/>
      <c r="G21" s="83">
        <v>5000</v>
      </c>
      <c r="H21" s="18">
        <f>(D21+E21)-F21-G21</f>
        <v>45231</v>
      </c>
    </row>
    <row r="22" spans="1:8" ht="18" customHeight="1" x14ac:dyDescent="0.55000000000000004">
      <c r="A22" s="12" t="s">
        <v>9</v>
      </c>
      <c r="B22" s="9" t="s">
        <v>10</v>
      </c>
      <c r="D22" s="83">
        <v>2133</v>
      </c>
      <c r="E22" s="91">
        <v>371</v>
      </c>
      <c r="F22" s="91"/>
      <c r="G22" s="83"/>
      <c r="H22" s="18">
        <f t="shared" ref="H22:H34" si="0">(D22+E22)-F22-G22</f>
        <v>2504</v>
      </c>
    </row>
    <row r="23" spans="1:8" ht="18" customHeight="1" x14ac:dyDescent="0.55000000000000004">
      <c r="A23" s="12" t="s">
        <v>11</v>
      </c>
      <c r="B23" s="9" t="s">
        <v>12</v>
      </c>
      <c r="D23" s="83"/>
      <c r="E23" s="91"/>
      <c r="F23" s="91"/>
      <c r="G23" s="83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83"/>
      <c r="E24" s="91"/>
      <c r="F24" s="91"/>
      <c r="G24" s="83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83">
        <v>30379</v>
      </c>
      <c r="E25" s="91"/>
      <c r="F25" s="91"/>
      <c r="G25" s="83"/>
      <c r="H25" s="18">
        <f t="shared" si="0"/>
        <v>30379</v>
      </c>
    </row>
    <row r="26" spans="1:8" ht="18" customHeight="1" x14ac:dyDescent="0.55000000000000004">
      <c r="A26" s="12" t="s">
        <v>17</v>
      </c>
      <c r="B26" s="9" t="s">
        <v>18</v>
      </c>
      <c r="D26" s="83"/>
      <c r="E26" s="91"/>
      <c r="F26" s="91"/>
      <c r="G26" s="83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83"/>
      <c r="E27" s="91"/>
      <c r="F27" s="91"/>
      <c r="G27" s="83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83"/>
      <c r="E28" s="91"/>
      <c r="F28" s="91"/>
      <c r="G28" s="83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83">
        <v>716881</v>
      </c>
      <c r="E29" s="91">
        <v>208220</v>
      </c>
      <c r="F29" s="91">
        <v>404281</v>
      </c>
      <c r="G29" s="83">
        <f>478851-F29</f>
        <v>74570</v>
      </c>
      <c r="H29" s="18">
        <f t="shared" si="0"/>
        <v>446250</v>
      </c>
    </row>
    <row r="30" spans="1:8" ht="18" customHeight="1" x14ac:dyDescent="0.55000000000000004">
      <c r="A30" s="12" t="s">
        <v>25</v>
      </c>
      <c r="B30" s="21" t="s">
        <v>221</v>
      </c>
      <c r="D30" s="83">
        <v>2501</v>
      </c>
      <c r="E30" s="91">
        <v>435</v>
      </c>
      <c r="F30" s="91"/>
      <c r="G30" s="83"/>
      <c r="H30" s="18">
        <f t="shared" si="0"/>
        <v>2936</v>
      </c>
    </row>
    <row r="31" spans="1:8" ht="18" customHeight="1" x14ac:dyDescent="0.55000000000000004">
      <c r="A31" s="12" t="s">
        <v>26</v>
      </c>
      <c r="B31" s="21"/>
      <c r="D31" s="83"/>
      <c r="E31" s="91"/>
      <c r="F31" s="91"/>
      <c r="G31" s="83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83"/>
      <c r="E32" s="91"/>
      <c r="F32" s="91"/>
      <c r="G32" s="83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83"/>
      <c r="E33" s="91"/>
      <c r="F33" s="91"/>
      <c r="G33" s="83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83"/>
      <c r="E34" s="91"/>
      <c r="F34" s="91"/>
      <c r="G34" s="83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797167</v>
      </c>
      <c r="E36" s="18">
        <f t="shared" si="1"/>
        <v>213984</v>
      </c>
      <c r="F36" s="18">
        <f>SUM(F21:F34)</f>
        <v>404281</v>
      </c>
      <c r="G36" s="18">
        <f t="shared" si="1"/>
        <v>79570</v>
      </c>
      <c r="H36" s="18">
        <f t="shared" si="1"/>
        <v>527300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83"/>
      <c r="E40" s="91"/>
      <c r="F40" s="91"/>
      <c r="G40" s="83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83">
        <v>51176</v>
      </c>
      <c r="E41" s="91">
        <v>47388</v>
      </c>
      <c r="F41" s="91"/>
      <c r="G41" s="83"/>
      <c r="H41" s="18">
        <f t="shared" ref="H41:H47" si="2">(D41+E41)-F41-G41</f>
        <v>98564</v>
      </c>
    </row>
    <row r="42" spans="1:8" ht="18" customHeight="1" x14ac:dyDescent="0.55000000000000004">
      <c r="A42" s="12" t="s">
        <v>34</v>
      </c>
      <c r="B42" s="9" t="s">
        <v>35</v>
      </c>
      <c r="D42" s="83">
        <v>108037</v>
      </c>
      <c r="E42" s="91">
        <v>81302</v>
      </c>
      <c r="F42" s="91"/>
      <c r="G42" s="83"/>
      <c r="H42" s="18">
        <f t="shared" si="2"/>
        <v>189339</v>
      </c>
    </row>
    <row r="43" spans="1:8" ht="18" customHeight="1" x14ac:dyDescent="0.55000000000000004">
      <c r="A43" s="12" t="s">
        <v>36</v>
      </c>
      <c r="B43" s="9" t="s">
        <v>37</v>
      </c>
      <c r="D43" s="83"/>
      <c r="E43" s="91"/>
      <c r="F43" s="91"/>
      <c r="G43" s="83"/>
      <c r="H43" s="18">
        <f t="shared" si="2"/>
        <v>0</v>
      </c>
    </row>
    <row r="44" spans="1:8" ht="18" customHeight="1" x14ac:dyDescent="0.55000000000000004">
      <c r="A44" s="12" t="s">
        <v>38</v>
      </c>
      <c r="B44" s="21" t="s">
        <v>130</v>
      </c>
      <c r="D44" s="96">
        <v>10117</v>
      </c>
      <c r="E44" s="97">
        <v>1760</v>
      </c>
      <c r="F44" s="97"/>
      <c r="G44" s="96"/>
      <c r="H44" s="18">
        <f t="shared" si="2"/>
        <v>11877</v>
      </c>
    </row>
    <row r="45" spans="1:8" ht="18" customHeight="1" x14ac:dyDescent="0.55000000000000004">
      <c r="A45" s="12" t="s">
        <v>39</v>
      </c>
      <c r="B45" s="21"/>
      <c r="D45" s="83"/>
      <c r="E45" s="91"/>
      <c r="F45" s="91"/>
      <c r="G45" s="83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83"/>
      <c r="E46" s="91"/>
      <c r="F46" s="91"/>
      <c r="G46" s="83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83"/>
      <c r="E47" s="91"/>
      <c r="F47" s="91"/>
      <c r="G47" s="83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169330</v>
      </c>
      <c r="E49" s="18">
        <f t="shared" si="3"/>
        <v>130450</v>
      </c>
      <c r="F49" s="18">
        <f>SUM(F40:F47)</f>
        <v>0</v>
      </c>
      <c r="G49" s="18">
        <f t="shared" si="3"/>
        <v>0</v>
      </c>
      <c r="H49" s="18">
        <f t="shared" si="3"/>
        <v>299780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76">
        <f>SUM('[38]Physician Subsidies'!D4:D18)</f>
        <v>13487653.062410679</v>
      </c>
      <c r="E53" s="26"/>
      <c r="F53" s="26"/>
      <c r="G53" s="276">
        <f>SUM('[38]Physician Subsidies'!G4:G18)</f>
        <v>3646898.28</v>
      </c>
      <c r="H53" s="18">
        <f>(D53+E53)-F53-G53</f>
        <v>9840754.7824106794</v>
      </c>
    </row>
    <row r="54" spans="1:8" ht="18" customHeight="1" x14ac:dyDescent="0.55000000000000004">
      <c r="A54" s="12" t="s">
        <v>44</v>
      </c>
      <c r="B54" s="31" t="s">
        <v>222</v>
      </c>
      <c r="D54" s="83">
        <v>90000</v>
      </c>
      <c r="E54" s="91">
        <v>15660</v>
      </c>
      <c r="F54" s="91">
        <v>40000</v>
      </c>
      <c r="G54" s="17"/>
      <c r="H54" s="18">
        <f t="shared" ref="H54:H62" si="4">(D54+E54)-F54-G54</f>
        <v>65660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13577653.062410679</v>
      </c>
      <c r="E64" s="18">
        <f t="shared" ref="E64:G64" si="5">SUM(E53:E62)</f>
        <v>15660</v>
      </c>
      <c r="F64" s="18">
        <f t="shared" si="5"/>
        <v>40000</v>
      </c>
      <c r="G64" s="18">
        <f t="shared" si="5"/>
        <v>3646898.28</v>
      </c>
      <c r="H64" s="18">
        <f>SUM(H53:H62)</f>
        <v>9906414.7824106794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83">
        <v>4000</v>
      </c>
      <c r="E77" s="125"/>
      <c r="F77" s="97"/>
      <c r="G77" s="83"/>
      <c r="H77" s="18">
        <f>(D77-F77-G77)</f>
        <v>4000</v>
      </c>
    </row>
    <row r="78" spans="1:10" ht="18" customHeight="1" x14ac:dyDescent="0.55000000000000004">
      <c r="A78" s="12" t="s">
        <v>63</v>
      </c>
      <c r="B78" s="9" t="s">
        <v>64</v>
      </c>
      <c r="D78" s="83"/>
      <c r="E78" s="125"/>
      <c r="F78" s="97"/>
      <c r="G78" s="83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83">
        <v>32931</v>
      </c>
      <c r="E79" s="125"/>
      <c r="F79" s="97"/>
      <c r="G79" s="83"/>
      <c r="H79" s="18">
        <f t="shared" si="8"/>
        <v>32931</v>
      </c>
    </row>
    <row r="80" spans="1:10" ht="18" customHeight="1" x14ac:dyDescent="0.55000000000000004">
      <c r="A80" s="12" t="s">
        <v>67</v>
      </c>
      <c r="B80" s="9" t="s">
        <v>68</v>
      </c>
      <c r="D80" s="83"/>
      <c r="E80" s="125"/>
      <c r="F80" s="97"/>
      <c r="G80" s="83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36931</v>
      </c>
      <c r="E82" s="39"/>
      <c r="F82" s="18">
        <f t="shared" si="9"/>
        <v>0</v>
      </c>
      <c r="G82" s="18">
        <f t="shared" si="9"/>
        <v>0</v>
      </c>
      <c r="H82" s="18">
        <f t="shared" si="9"/>
        <v>36931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83"/>
      <c r="E86" s="91"/>
      <c r="F86" s="91"/>
      <c r="G86" s="83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83">
        <v>296</v>
      </c>
      <c r="E87" s="91">
        <v>52</v>
      </c>
      <c r="F87" s="91"/>
      <c r="G87" s="83"/>
      <c r="H87" s="18">
        <f t="shared" ref="H87:H96" si="10">(D87+E87)-F87-G87</f>
        <v>348</v>
      </c>
    </row>
    <row r="88" spans="1:8" ht="18" customHeight="1" x14ac:dyDescent="0.55000000000000004">
      <c r="A88" s="12" t="s">
        <v>74</v>
      </c>
      <c r="B88" s="9" t="s">
        <v>75</v>
      </c>
      <c r="D88" s="83">
        <v>10391</v>
      </c>
      <c r="E88" s="91">
        <v>3214</v>
      </c>
      <c r="F88" s="91"/>
      <c r="G88" s="83"/>
      <c r="H88" s="18">
        <f t="shared" si="10"/>
        <v>13605</v>
      </c>
    </row>
    <row r="89" spans="1:8" ht="18" customHeight="1" x14ac:dyDescent="0.55000000000000004">
      <c r="A89" s="12" t="s">
        <v>76</v>
      </c>
      <c r="B89" s="9" t="s">
        <v>77</v>
      </c>
      <c r="D89" s="83"/>
      <c r="E89" s="91"/>
      <c r="F89" s="91"/>
      <c r="G89" s="83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83">
        <v>420</v>
      </c>
      <c r="E90" s="91"/>
      <c r="F90" s="91"/>
      <c r="G90" s="83"/>
      <c r="H90" s="18">
        <f t="shared" si="10"/>
        <v>420</v>
      </c>
    </row>
    <row r="91" spans="1:8" ht="18" customHeight="1" x14ac:dyDescent="0.55000000000000004">
      <c r="A91" s="12" t="s">
        <v>80</v>
      </c>
      <c r="B91" s="9" t="s">
        <v>81</v>
      </c>
      <c r="D91" s="83">
        <v>21342</v>
      </c>
      <c r="E91" s="91">
        <v>3506</v>
      </c>
      <c r="F91" s="91"/>
      <c r="G91" s="83"/>
      <c r="H91" s="18">
        <f t="shared" si="10"/>
        <v>24848</v>
      </c>
    </row>
    <row r="92" spans="1:8" ht="18" customHeight="1" x14ac:dyDescent="0.55000000000000004">
      <c r="A92" s="12" t="s">
        <v>82</v>
      </c>
      <c r="B92" s="9" t="s">
        <v>83</v>
      </c>
      <c r="D92" s="103"/>
      <c r="E92" s="91"/>
      <c r="F92" s="126"/>
      <c r="G92" s="103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83"/>
      <c r="E93" s="91"/>
      <c r="F93" s="91"/>
      <c r="G93" s="83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83"/>
      <c r="E94" s="91"/>
      <c r="F94" s="91"/>
      <c r="G94" s="83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83"/>
      <c r="E95" s="91"/>
      <c r="F95" s="91"/>
      <c r="G95" s="83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83"/>
      <c r="E96" s="91"/>
      <c r="F96" s="91"/>
      <c r="G96" s="83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32449</v>
      </c>
      <c r="E98" s="18">
        <f t="shared" si="11"/>
        <v>6772</v>
      </c>
      <c r="F98" s="18">
        <f t="shared" si="11"/>
        <v>0</v>
      </c>
      <c r="G98" s="18">
        <f t="shared" si="11"/>
        <v>0</v>
      </c>
      <c r="H98" s="18">
        <f t="shared" si="11"/>
        <v>39221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132704</v>
      </c>
      <c r="E102" s="20">
        <v>122884</v>
      </c>
      <c r="F102" s="20"/>
      <c r="G102" s="17"/>
      <c r="H102" s="18">
        <f>(D102+E102)-F102-G102</f>
        <v>255588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 t="s">
        <v>129</v>
      </c>
      <c r="D104" s="17">
        <v>54446</v>
      </c>
      <c r="E104" s="20">
        <v>44341</v>
      </c>
      <c r="F104" s="20"/>
      <c r="G104" s="17"/>
      <c r="H104" s="18">
        <f t="shared" si="12"/>
        <v>98787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187150</v>
      </c>
      <c r="E108" s="18">
        <f t="shared" si="13"/>
        <v>167225</v>
      </c>
      <c r="F108" s="18">
        <f t="shared" si="13"/>
        <v>0</v>
      </c>
      <c r="G108" s="18">
        <f t="shared" si="13"/>
        <v>0</v>
      </c>
      <c r="H108" s="18">
        <f t="shared" si="13"/>
        <v>354375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83">
        <v>2497665.31</v>
      </c>
      <c r="G111" s="17"/>
      <c r="H111" s="18">
        <f>F111-G111</f>
        <v>2497665.31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0.91779999999999995</v>
      </c>
      <c r="F114" s="41" t="s">
        <v>314</v>
      </c>
      <c r="G114" s="42">
        <v>0.2019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83">
        <v>154871072.66999999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83">
        <v>1744404.35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156615477.01999998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83">
        <v>149018616.33000004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83">
        <v>7596860.689999938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83">
        <v>2604139.7799999993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83">
        <v>10201000.469999937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797167</v>
      </c>
      <c r="E141" s="45">
        <f t="shared" si="16"/>
        <v>213984</v>
      </c>
      <c r="F141" s="45">
        <f>F36</f>
        <v>404281</v>
      </c>
      <c r="G141" s="45">
        <f t="shared" si="16"/>
        <v>79570</v>
      </c>
      <c r="H141" s="45">
        <f t="shared" si="16"/>
        <v>527300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169330</v>
      </c>
      <c r="E142" s="45">
        <f t="shared" si="17"/>
        <v>130450</v>
      </c>
      <c r="F142" s="45">
        <f>F49</f>
        <v>0</v>
      </c>
      <c r="G142" s="45">
        <f t="shared" si="17"/>
        <v>0</v>
      </c>
      <c r="H142" s="45">
        <f t="shared" si="17"/>
        <v>299780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13577653.062410679</v>
      </c>
      <c r="E143" s="45">
        <f t="shared" si="18"/>
        <v>15660</v>
      </c>
      <c r="F143" s="45">
        <f>F64</f>
        <v>40000</v>
      </c>
      <c r="G143" s="45">
        <f t="shared" si="18"/>
        <v>3646898.28</v>
      </c>
      <c r="H143" s="45">
        <f t="shared" si="18"/>
        <v>9906414.7824106794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36931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36931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32449</v>
      </c>
      <c r="E146" s="45">
        <f t="shared" si="21"/>
        <v>6772</v>
      </c>
      <c r="F146" s="45">
        <f>F98</f>
        <v>0</v>
      </c>
      <c r="G146" s="45">
        <f t="shared" si="21"/>
        <v>0</v>
      </c>
      <c r="H146" s="45">
        <f t="shared" si="21"/>
        <v>39221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187150</v>
      </c>
      <c r="E147" s="18">
        <f t="shared" si="22"/>
        <v>167225</v>
      </c>
      <c r="F147" s="18">
        <f>F108</f>
        <v>0</v>
      </c>
      <c r="G147" s="18">
        <f t="shared" si="22"/>
        <v>0</v>
      </c>
      <c r="H147" s="18">
        <f t="shared" si="22"/>
        <v>354375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2497665.31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2674313.8601850523</v>
      </c>
      <c r="E150" s="18">
        <f>E18</f>
        <v>0</v>
      </c>
      <c r="F150" s="18">
        <f>F18</f>
        <v>0</v>
      </c>
      <c r="G150" s="18">
        <f>G18</f>
        <v>2162029.4903134224</v>
      </c>
      <c r="H150" s="18">
        <f>H18</f>
        <v>512284.36987162987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17474993.922595732</v>
      </c>
      <c r="E152" s="77">
        <f t="shared" si="24"/>
        <v>534091</v>
      </c>
      <c r="F152" s="77">
        <f t="shared" si="24"/>
        <v>444281</v>
      </c>
      <c r="G152" s="77">
        <f t="shared" si="24"/>
        <v>5888497.7703134222</v>
      </c>
      <c r="H152" s="77">
        <f t="shared" si="24"/>
        <v>14173971.462282309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9.5115441354617122E-2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1.3894687588699226</v>
      </c>
    </row>
  </sheetData>
  <mergeCells count="6">
    <mergeCell ref="B13:D13"/>
    <mergeCell ref="C2:D2"/>
    <mergeCell ref="C5:E5"/>
    <mergeCell ref="C9:E9"/>
    <mergeCell ref="C10:E10"/>
    <mergeCell ref="C11:E11"/>
  </mergeCells>
  <hyperlinks>
    <hyperlink ref="C11" r:id="rId1" xr:uid="{9A6F075E-4805-4E99-A22D-B91981CA03F5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86CD-AAA1-4EDB-81EF-BCCC0FCE0E2F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223</v>
      </c>
      <c r="D5" s="548"/>
      <c r="E5" s="548"/>
      <c r="F5" s="50"/>
    </row>
    <row r="6" spans="1:8" ht="18" customHeight="1" x14ac:dyDescent="0.55000000000000004">
      <c r="B6" s="12" t="s">
        <v>267</v>
      </c>
      <c r="C6" s="78">
        <v>210037</v>
      </c>
      <c r="D6" s="52"/>
      <c r="E6" s="52"/>
      <c r="F6" s="53"/>
    </row>
    <row r="7" spans="1:8" ht="18" customHeight="1" x14ac:dyDescent="0.55000000000000004">
      <c r="B7" s="12" t="s">
        <v>268</v>
      </c>
      <c r="C7" s="51"/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48" t="s">
        <v>340</v>
      </c>
      <c r="D9" s="548"/>
      <c r="E9" s="548"/>
      <c r="F9" s="50"/>
    </row>
    <row r="10" spans="1:8" ht="18" customHeight="1" x14ac:dyDescent="0.55000000000000004">
      <c r="B10" s="12" t="s">
        <v>271</v>
      </c>
      <c r="C10" s="563" t="s">
        <v>341</v>
      </c>
      <c r="D10" s="563"/>
      <c r="E10" s="563"/>
      <c r="F10" s="58"/>
    </row>
    <row r="11" spans="1:8" ht="18" customHeight="1" x14ac:dyDescent="0.55000000000000004">
      <c r="B11" s="12" t="s">
        <v>273</v>
      </c>
      <c r="C11" s="548" t="s">
        <v>342</v>
      </c>
      <c r="D11" s="548"/>
      <c r="E11" s="548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4385302.3336517038</v>
      </c>
      <c r="E18" s="61"/>
      <c r="F18" s="61"/>
      <c r="G18" s="61">
        <v>3545265.6139018759</v>
      </c>
      <c r="H18" s="62">
        <f>(D18+E18)-G18</f>
        <v>840036.71974982787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181426.99</v>
      </c>
      <c r="E21" s="20">
        <v>19960.93</v>
      </c>
      <c r="F21" s="20"/>
      <c r="G21" s="17"/>
      <c r="H21" s="18">
        <f>(D21+E21)-F21-G21</f>
        <v>201387.91999999998</v>
      </c>
    </row>
    <row r="22" spans="1:8" ht="18" customHeight="1" x14ac:dyDescent="0.55000000000000004">
      <c r="A22" s="12" t="s">
        <v>9</v>
      </c>
      <c r="B22" s="9" t="s">
        <v>10</v>
      </c>
      <c r="D22" s="17">
        <v>8868.67</v>
      </c>
      <c r="E22" s="20">
        <v>975.55</v>
      </c>
      <c r="F22" s="20"/>
      <c r="G22" s="17"/>
      <c r="H22" s="18">
        <f t="shared" ref="H22:H34" si="0">(D22+E22)-F22-G22</f>
        <v>9844.2199999999993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452432.71</v>
      </c>
      <c r="E29" s="20">
        <v>49767.6</v>
      </c>
      <c r="F29" s="20"/>
      <c r="G29" s="17"/>
      <c r="H29" s="18">
        <f t="shared" si="0"/>
        <v>502200.31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642728.37</v>
      </c>
      <c r="E36" s="18">
        <f t="shared" si="1"/>
        <v>70704.08</v>
      </c>
      <c r="F36" s="18">
        <f>SUM(F21:F34)</f>
        <v>0</v>
      </c>
      <c r="G36" s="18">
        <f t="shared" si="1"/>
        <v>0</v>
      </c>
      <c r="H36" s="18">
        <f t="shared" si="1"/>
        <v>713432.45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/>
      <c r="E41" s="20"/>
      <c r="F41" s="20"/>
      <c r="G41" s="17"/>
      <c r="H41" s="18">
        <f t="shared" ref="H41:H47" si="2">(D41+E41)-F41-G41</f>
        <v>0</v>
      </c>
    </row>
    <row r="42" spans="1:8" ht="18" customHeight="1" x14ac:dyDescent="0.55000000000000004">
      <c r="A42" s="12" t="s">
        <v>34</v>
      </c>
      <c r="B42" s="9" t="s">
        <v>35</v>
      </c>
      <c r="D42" s="17">
        <v>257291.48</v>
      </c>
      <c r="E42" s="20">
        <v>269898.76</v>
      </c>
      <c r="F42" s="20"/>
      <c r="G42" s="17"/>
      <c r="H42" s="18">
        <f t="shared" si="2"/>
        <v>527190.24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257291.48</v>
      </c>
      <c r="E49" s="18">
        <f t="shared" si="3"/>
        <v>269898.76</v>
      </c>
      <c r="F49" s="18">
        <f>SUM(F40:F47)</f>
        <v>0</v>
      </c>
      <c r="G49" s="18">
        <f t="shared" si="3"/>
        <v>0</v>
      </c>
      <c r="H49" s="18">
        <f t="shared" si="3"/>
        <v>527190.24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7">
        <f>+'[39]Physician Subsidies'!D38</f>
        <v>136734504.10166666</v>
      </c>
      <c r="E53" s="17">
        <f>+'[39]Physician Subsidies'!E38</f>
        <v>4301602.8250000002</v>
      </c>
      <c r="F53" s="17"/>
      <c r="G53" s="17">
        <f>+'[39]Physician Subsidies'!G38</f>
        <v>111222862.22500001</v>
      </c>
      <c r="H53" s="18">
        <f>(D53+E53)-F53-G53</f>
        <v>29813244.701666638</v>
      </c>
    </row>
    <row r="54" spans="1:8" ht="18" customHeight="1" x14ac:dyDescent="0.55000000000000004">
      <c r="A54" s="12" t="s">
        <v>44</v>
      </c>
      <c r="B54" s="31" t="s">
        <v>224</v>
      </c>
      <c r="D54" s="17">
        <v>114081.21</v>
      </c>
      <c r="E54" s="20">
        <v>121506.19</v>
      </c>
      <c r="F54" s="20"/>
      <c r="G54" s="17"/>
      <c r="H54" s="18">
        <f t="shared" ref="H54:H62" si="4">(D54+E54)-F54-G54</f>
        <v>235587.40000000002</v>
      </c>
    </row>
    <row r="55" spans="1:8" ht="18" customHeight="1" x14ac:dyDescent="0.55000000000000004">
      <c r="A55" s="12" t="s">
        <v>45</v>
      </c>
      <c r="B55" s="34" t="s">
        <v>215</v>
      </c>
      <c r="D55" s="17">
        <v>212447</v>
      </c>
      <c r="E55" s="20">
        <v>222856.9</v>
      </c>
      <c r="F55" s="20"/>
      <c r="G55" s="17"/>
      <c r="H55" s="18">
        <f t="shared" si="4"/>
        <v>435303.9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137061032.31166667</v>
      </c>
      <c r="E64" s="18">
        <f t="shared" ref="E64:G64" si="5">SUM(E53:E62)</f>
        <v>4645965.915000001</v>
      </c>
      <c r="F64" s="18">
        <f t="shared" si="5"/>
        <v>0</v>
      </c>
      <c r="G64" s="18">
        <f t="shared" si="5"/>
        <v>111222862.22500001</v>
      </c>
      <c r="H64" s="18">
        <f>SUM(H53:H62)</f>
        <v>30484136.001666635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1500</v>
      </c>
      <c r="E77" s="37"/>
      <c r="F77" s="23"/>
      <c r="G77" s="17"/>
      <c r="H77" s="18">
        <f>(D77-F77-G77)</f>
        <v>1500</v>
      </c>
    </row>
    <row r="78" spans="1:10" ht="18" customHeight="1" x14ac:dyDescent="0.55000000000000004">
      <c r="A78" s="12" t="s">
        <v>63</v>
      </c>
      <c r="B78" s="9" t="s">
        <v>64</v>
      </c>
      <c r="D78" s="17">
        <v>120714.5</v>
      </c>
      <c r="E78" s="37"/>
      <c r="F78" s="23"/>
      <c r="G78" s="17"/>
      <c r="H78" s="18">
        <f t="shared" ref="H78:H80" si="8">(D78-F78-G78)</f>
        <v>120714.5</v>
      </c>
    </row>
    <row r="79" spans="1:10" ht="18" customHeight="1" x14ac:dyDescent="0.55000000000000004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122214.5</v>
      </c>
      <c r="E82" s="39"/>
      <c r="F82" s="18">
        <f t="shared" si="9"/>
        <v>0</v>
      </c>
      <c r="G82" s="18">
        <f t="shared" si="9"/>
        <v>0</v>
      </c>
      <c r="H82" s="18">
        <f t="shared" si="9"/>
        <v>122214.5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v>5700</v>
      </c>
      <c r="E87" s="20">
        <v>627</v>
      </c>
      <c r="F87" s="20"/>
      <c r="G87" s="17"/>
      <c r="H87" s="18">
        <f t="shared" ref="H87:H96" si="10">(D87+E87)-F87-G87</f>
        <v>6327</v>
      </c>
    </row>
    <row r="88" spans="1:8" ht="18" customHeight="1" x14ac:dyDescent="0.55000000000000004">
      <c r="A88" s="12" t="s">
        <v>74</v>
      </c>
      <c r="B88" s="9" t="s">
        <v>75</v>
      </c>
      <c r="D88" s="17">
        <v>6011.59</v>
      </c>
      <c r="E88" s="20">
        <v>661.27</v>
      </c>
      <c r="F88" s="20"/>
      <c r="G88" s="17"/>
      <c r="H88" s="18">
        <f t="shared" si="10"/>
        <v>6672.8600000000006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27872.959999999999</v>
      </c>
      <c r="E91" s="20">
        <v>3066.03</v>
      </c>
      <c r="F91" s="20"/>
      <c r="G91" s="17"/>
      <c r="H91" s="18">
        <f t="shared" si="10"/>
        <v>30938.989999999998</v>
      </c>
    </row>
    <row r="92" spans="1:8" ht="18" customHeight="1" x14ac:dyDescent="0.55000000000000004">
      <c r="A92" s="12" t="s">
        <v>82</v>
      </c>
      <c r="B92" s="9" t="s">
        <v>83</v>
      </c>
      <c r="D92" s="40">
        <v>3554.51</v>
      </c>
      <c r="E92" s="20">
        <v>391</v>
      </c>
      <c r="F92" s="71"/>
      <c r="G92" s="40"/>
      <c r="H92" s="18">
        <f t="shared" si="10"/>
        <v>3945.51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 t="s">
        <v>191</v>
      </c>
      <c r="D94" s="17">
        <v>2815.45</v>
      </c>
      <c r="E94" s="20">
        <v>309.7</v>
      </c>
      <c r="F94" s="20"/>
      <c r="G94" s="17"/>
      <c r="H94" s="18">
        <f t="shared" si="10"/>
        <v>3125.1499999999996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45954.51</v>
      </c>
      <c r="E98" s="18">
        <f t="shared" si="11"/>
        <v>5055</v>
      </c>
      <c r="F98" s="18">
        <f t="shared" si="11"/>
        <v>0</v>
      </c>
      <c r="G98" s="18">
        <f t="shared" si="11"/>
        <v>0</v>
      </c>
      <c r="H98" s="18">
        <f t="shared" si="11"/>
        <v>51009.51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84463.52</v>
      </c>
      <c r="E102" s="20">
        <v>88602.23</v>
      </c>
      <c r="F102" s="20"/>
      <c r="G102" s="17"/>
      <c r="H102" s="18">
        <f>(D102+E102)-F102-G102</f>
        <v>173065.75</v>
      </c>
    </row>
    <row r="103" spans="1:8" ht="18" customHeight="1" x14ac:dyDescent="0.55000000000000004">
      <c r="A103" s="12" t="s">
        <v>91</v>
      </c>
      <c r="B103" s="9" t="s">
        <v>92</v>
      </c>
      <c r="D103" s="17">
        <v>105579.39</v>
      </c>
      <c r="E103" s="20">
        <v>110752.79</v>
      </c>
      <c r="F103" s="20"/>
      <c r="G103" s="17"/>
      <c r="H103" s="18">
        <f t="shared" ref="H103:H106" si="12">(D103+E103)-F103-G103</f>
        <v>216332.18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190042.91</v>
      </c>
      <c r="E108" s="18">
        <f t="shared" si="13"/>
        <v>199355.02</v>
      </c>
      <c r="F108" s="18">
        <f t="shared" si="13"/>
        <v>0</v>
      </c>
      <c r="G108" s="18">
        <f t="shared" si="13"/>
        <v>0</v>
      </c>
      <c r="H108" s="18">
        <f t="shared" si="13"/>
        <v>389397.93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/>
      <c r="G111" s="17"/>
      <c r="H111" s="18">
        <v>4670000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1.0489999999999999</v>
      </c>
      <c r="F114" s="41" t="s">
        <v>314</v>
      </c>
      <c r="G114" s="42">
        <v>0.11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286767000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8036000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294803000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298925000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+E119-E121</f>
        <v>-4122000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12801000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+E123+E125</f>
        <v>8679000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>
        <v>0</v>
      </c>
      <c r="E131" s="20">
        <v>6219</v>
      </c>
      <c r="F131" s="20"/>
      <c r="G131" s="17">
        <v>44573</v>
      </c>
      <c r="H131" s="18">
        <f>(D131+E131)-F131-G131</f>
        <v>-38354</v>
      </c>
    </row>
    <row r="132" spans="1:8" ht="18" customHeight="1" x14ac:dyDescent="0.55000000000000004">
      <c r="A132" s="12" t="s">
        <v>114</v>
      </c>
      <c r="B132" s="9" t="s">
        <v>115</v>
      </c>
      <c r="D132" s="17">
        <v>0</v>
      </c>
      <c r="E132" s="20">
        <v>282822</v>
      </c>
      <c r="F132" s="20"/>
      <c r="G132" s="17">
        <v>29855</v>
      </c>
      <c r="H132" s="18">
        <f t="shared" ref="H132:H135" si="14">(D132+E132)-F132-G132</f>
        <v>252967</v>
      </c>
    </row>
    <row r="133" spans="1:8" ht="18" customHeight="1" x14ac:dyDescent="0.55000000000000004">
      <c r="A133" s="12" t="s">
        <v>319</v>
      </c>
      <c r="B133" s="21" t="s">
        <v>377</v>
      </c>
      <c r="D133" s="17">
        <v>0</v>
      </c>
      <c r="E133" s="20">
        <v>11846</v>
      </c>
      <c r="F133" s="20"/>
      <c r="G133" s="17">
        <v>0</v>
      </c>
      <c r="H133" s="18">
        <f t="shared" si="14"/>
        <v>11846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300887</v>
      </c>
      <c r="F137" s="18">
        <f t="shared" si="15"/>
        <v>0</v>
      </c>
      <c r="G137" s="18">
        <f t="shared" si="15"/>
        <v>74428</v>
      </c>
      <c r="H137" s="18">
        <f t="shared" si="15"/>
        <v>226459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642728.37</v>
      </c>
      <c r="E141" s="45">
        <f t="shared" si="16"/>
        <v>70704.08</v>
      </c>
      <c r="F141" s="45">
        <f>F36</f>
        <v>0</v>
      </c>
      <c r="G141" s="45">
        <f t="shared" si="16"/>
        <v>0</v>
      </c>
      <c r="H141" s="45">
        <f t="shared" si="16"/>
        <v>713432.45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257291.48</v>
      </c>
      <c r="E142" s="45">
        <f t="shared" si="17"/>
        <v>269898.76</v>
      </c>
      <c r="F142" s="45">
        <f>F49</f>
        <v>0</v>
      </c>
      <c r="G142" s="45">
        <f t="shared" si="17"/>
        <v>0</v>
      </c>
      <c r="H142" s="45">
        <f t="shared" si="17"/>
        <v>527190.24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137061032.31166667</v>
      </c>
      <c r="E143" s="45">
        <f t="shared" si="18"/>
        <v>4645965.915000001</v>
      </c>
      <c r="F143" s="45">
        <f>F64</f>
        <v>0</v>
      </c>
      <c r="G143" s="45">
        <f t="shared" si="18"/>
        <v>111222862.22500001</v>
      </c>
      <c r="H143" s="45">
        <f t="shared" si="18"/>
        <v>30484136.001666635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122214.5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122214.5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45954.51</v>
      </c>
      <c r="E146" s="45">
        <f t="shared" si="21"/>
        <v>5055</v>
      </c>
      <c r="F146" s="45">
        <f>F98</f>
        <v>0</v>
      </c>
      <c r="G146" s="45">
        <f t="shared" si="21"/>
        <v>0</v>
      </c>
      <c r="H146" s="45">
        <f t="shared" si="21"/>
        <v>51009.51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190042.91</v>
      </c>
      <c r="E147" s="18">
        <f t="shared" si="22"/>
        <v>199355.02</v>
      </c>
      <c r="F147" s="18">
        <f>F108</f>
        <v>0</v>
      </c>
      <c r="G147" s="18">
        <f t="shared" si="22"/>
        <v>0</v>
      </c>
      <c r="H147" s="18">
        <f t="shared" si="22"/>
        <v>389397.93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4670000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300887</v>
      </c>
      <c r="F149" s="18">
        <f>F137</f>
        <v>0</v>
      </c>
      <c r="G149" s="18">
        <f t="shared" si="23"/>
        <v>74428</v>
      </c>
      <c r="H149" s="18">
        <f t="shared" si="23"/>
        <v>226459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4385302.3336517038</v>
      </c>
      <c r="E150" s="18">
        <f>E18</f>
        <v>0</v>
      </c>
      <c r="F150" s="18">
        <f>F18</f>
        <v>0</v>
      </c>
      <c r="G150" s="18">
        <f>G18</f>
        <v>3545265.6139018759</v>
      </c>
      <c r="H150" s="18">
        <f>H18</f>
        <v>840036.71974982787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142704566.41531834</v>
      </c>
      <c r="E152" s="77">
        <f t="shared" si="24"/>
        <v>5491865.7750000004</v>
      </c>
      <c r="F152" s="77">
        <f t="shared" si="24"/>
        <v>0</v>
      </c>
      <c r="G152" s="77">
        <f t="shared" si="24"/>
        <v>114842555.83890188</v>
      </c>
      <c r="H152" s="77">
        <f t="shared" si="24"/>
        <v>38023876.351416469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0.1272020618931721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4.3811356551925877</v>
      </c>
    </row>
  </sheetData>
  <mergeCells count="6">
    <mergeCell ref="B13:D13"/>
    <mergeCell ref="C2:D2"/>
    <mergeCell ref="C5:E5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6A0C-A80D-4E5A-ADCC-89F00EFD996A}">
  <dimension ref="A1:J154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3.83984375" bestFit="1" customWidth="1"/>
    <col min="10" max="10" width="11.26171875" style="9" bestFit="1" customWidth="1"/>
    <col min="11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110" t="s">
        <v>478</v>
      </c>
      <c r="D5" s="110"/>
      <c r="E5" s="59"/>
      <c r="F5" s="50"/>
    </row>
    <row r="6" spans="1:8" ht="18" customHeight="1" x14ac:dyDescent="0.55000000000000004">
      <c r="B6" s="12" t="s">
        <v>267</v>
      </c>
      <c r="C6" s="52"/>
      <c r="D6" s="52"/>
      <c r="E6" s="52"/>
      <c r="F6" s="53"/>
    </row>
    <row r="7" spans="1:8" ht="18" customHeight="1" x14ac:dyDescent="0.55000000000000004">
      <c r="B7" s="12" t="s">
        <v>268</v>
      </c>
      <c r="C7" s="124">
        <v>1284</v>
      </c>
      <c r="D7" s="124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378</v>
      </c>
      <c r="D9" s="59"/>
      <c r="E9" s="59"/>
      <c r="F9" s="50"/>
    </row>
    <row r="10" spans="1:8" ht="18" customHeight="1" x14ac:dyDescent="0.55000000000000004">
      <c r="B10" s="12" t="s">
        <v>271</v>
      </c>
      <c r="C10" s="277"/>
      <c r="D10" s="277"/>
      <c r="E10" s="57"/>
      <c r="F10" s="58"/>
    </row>
    <row r="11" spans="1:8" ht="18" customHeight="1" x14ac:dyDescent="0.55000000000000004">
      <c r="B11" s="12" t="s">
        <v>273</v>
      </c>
      <c r="C11" s="277" t="s">
        <v>379</v>
      </c>
      <c r="D11" s="277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3446574.0489017535</v>
      </c>
      <c r="E18" s="61"/>
      <c r="F18" s="61"/>
      <c r="G18" s="61">
        <v>2786357.594451874</v>
      </c>
      <c r="H18" s="62">
        <f>(D18+E18)-G18</f>
        <v>660216.45444987947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77299.399999999994</v>
      </c>
      <c r="E21" s="20">
        <v>63879.29</v>
      </c>
      <c r="F21" s="20"/>
      <c r="G21" s="17"/>
      <c r="H21" s="18">
        <f>(D21+E21)-F21-G21</f>
        <v>141178.69</v>
      </c>
    </row>
    <row r="22" spans="1:8" ht="18" customHeight="1" x14ac:dyDescent="0.55000000000000004">
      <c r="A22" s="12" t="s">
        <v>9</v>
      </c>
      <c r="B22" s="9" t="s">
        <v>10</v>
      </c>
      <c r="D22" s="17">
        <v>2202.56</v>
      </c>
      <c r="E22" s="20">
        <v>1820.6</v>
      </c>
      <c r="F22" s="20"/>
      <c r="G22" s="17"/>
      <c r="H22" s="18">
        <f t="shared" ref="H22:H34" si="0">(D22+E22)-F22-G22</f>
        <v>4023.16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106725.23</v>
      </c>
      <c r="E24" s="20">
        <v>88217.31</v>
      </c>
      <c r="F24" s="20"/>
      <c r="G24" s="17"/>
      <c r="H24" s="18">
        <f t="shared" si="0"/>
        <v>194942.53999999998</v>
      </c>
    </row>
    <row r="25" spans="1:8" ht="18" customHeight="1" x14ac:dyDescent="0.55000000000000004">
      <c r="A25" s="12" t="s">
        <v>15</v>
      </c>
      <c r="B25" s="9" t="s">
        <v>16</v>
      </c>
      <c r="D25" s="17">
        <v>61602.9</v>
      </c>
      <c r="E25" s="20">
        <v>50883.25</v>
      </c>
      <c r="F25" s="20"/>
      <c r="G25" s="17"/>
      <c r="H25" s="18">
        <f t="shared" si="0"/>
        <v>112486.15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44382</v>
      </c>
      <c r="E29" s="20"/>
      <c r="F29" s="20"/>
      <c r="G29" s="17"/>
      <c r="H29" s="18">
        <f t="shared" si="0"/>
        <v>44382</v>
      </c>
    </row>
    <row r="30" spans="1:8" ht="18" customHeight="1" x14ac:dyDescent="0.55000000000000004">
      <c r="A30" s="12" t="s">
        <v>25</v>
      </c>
      <c r="B30" s="21" t="s">
        <v>479</v>
      </c>
      <c r="D30" s="17">
        <v>136525.65</v>
      </c>
      <c r="E30" s="20">
        <v>112849.84</v>
      </c>
      <c r="F30" s="20"/>
      <c r="G30" s="17"/>
      <c r="H30" s="18">
        <f t="shared" si="0"/>
        <v>249375.49</v>
      </c>
    </row>
    <row r="31" spans="1:8" ht="18" customHeight="1" x14ac:dyDescent="0.55000000000000004">
      <c r="A31" s="12" t="s">
        <v>26</v>
      </c>
      <c r="B31" s="21" t="s">
        <v>480</v>
      </c>
      <c r="D31" s="17">
        <v>547590.54</v>
      </c>
      <c r="E31" s="20">
        <v>452629.36</v>
      </c>
      <c r="F31" s="20"/>
      <c r="G31" s="17"/>
      <c r="H31" s="18">
        <f t="shared" si="0"/>
        <v>1000219.9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976328.28</v>
      </c>
      <c r="E36" s="18">
        <f t="shared" si="1"/>
        <v>770279.65</v>
      </c>
      <c r="F36" s="18">
        <f>SUM(F21:F34)</f>
        <v>0</v>
      </c>
      <c r="G36" s="18">
        <f t="shared" si="1"/>
        <v>0</v>
      </c>
      <c r="H36" s="18">
        <f t="shared" si="1"/>
        <v>1746607.9300000002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>
        <v>5362801.2628321592</v>
      </c>
      <c r="E41" s="20">
        <v>4424625.5199999996</v>
      </c>
      <c r="F41" s="20"/>
      <c r="G41" s="17"/>
      <c r="H41" s="18">
        <f>(D41+E41)-F41-G41</f>
        <v>9787426.7828321587</v>
      </c>
    </row>
    <row r="42" spans="1:8" ht="18" customHeight="1" x14ac:dyDescent="0.55000000000000004">
      <c r="A42" s="12" t="s">
        <v>34</v>
      </c>
      <c r="B42" s="9" t="s">
        <v>35</v>
      </c>
      <c r="D42" s="17"/>
      <c r="E42" s="20"/>
      <c r="F42" s="20"/>
      <c r="G42" s="17"/>
      <c r="H42" s="18">
        <f t="shared" ref="H42:H47" si="2">(D42+E42)-F42-G42</f>
        <v>0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10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5362801.2628321592</v>
      </c>
      <c r="E49" s="18">
        <f t="shared" si="3"/>
        <v>4424625.5199999996</v>
      </c>
      <c r="F49" s="18">
        <f>SUM(F40:F47)</f>
        <v>0</v>
      </c>
      <c r="G49" s="18">
        <f t="shared" si="3"/>
        <v>0</v>
      </c>
      <c r="H49" s="18">
        <f t="shared" si="3"/>
        <v>9787426.7828321587</v>
      </c>
    </row>
    <row r="50" spans="1:10" ht="18" customHeight="1" thickBot="1" x14ac:dyDescent="0.6">
      <c r="D50" s="24"/>
      <c r="E50" s="24"/>
      <c r="F50" s="24"/>
      <c r="G50" s="24"/>
      <c r="H50" s="24"/>
    </row>
    <row r="51" spans="1:10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10" ht="18" customHeight="1" x14ac:dyDescent="0.55000000000000004">
      <c r="A52" s="16" t="s">
        <v>287</v>
      </c>
      <c r="B52" s="25" t="s">
        <v>288</v>
      </c>
    </row>
    <row r="53" spans="1:10" ht="18" customHeight="1" x14ac:dyDescent="0.55000000000000004">
      <c r="A53" s="12" t="s">
        <v>42</v>
      </c>
      <c r="B53" s="9" t="s">
        <v>43</v>
      </c>
      <c r="D53" s="135">
        <f>SUM('[40]Physician Subsidies'!D4:D17)</f>
        <v>20198907.003475804</v>
      </c>
      <c r="E53" s="136"/>
      <c r="F53" s="136"/>
      <c r="G53" s="135">
        <f>SUM('[40]Physician Subsidies'!G4:G17)</f>
        <v>3973132.9512999998</v>
      </c>
      <c r="H53" s="76">
        <f>SUM('[40]Physician Subsidies'!H4:H17)</f>
        <v>16225774.052175799</v>
      </c>
      <c r="I53" s="64"/>
      <c r="J53" s="19"/>
    </row>
    <row r="54" spans="1:10" ht="18" customHeight="1" x14ac:dyDescent="0.55000000000000004">
      <c r="A54" s="12" t="s">
        <v>45</v>
      </c>
      <c r="B54" s="34"/>
      <c r="D54" s="17"/>
      <c r="E54" s="20"/>
      <c r="F54" s="20"/>
      <c r="G54" s="17"/>
      <c r="H54" s="18">
        <f t="shared" ref="H54:H61" si="4">(D54+E54)-F54-G54</f>
        <v>0</v>
      </c>
    </row>
    <row r="55" spans="1:10" ht="18" customHeight="1" x14ac:dyDescent="0.55000000000000004">
      <c r="A55" s="12" t="s">
        <v>46</v>
      </c>
      <c r="B55" s="31"/>
      <c r="D55" s="17"/>
      <c r="E55" s="20"/>
      <c r="F55" s="20"/>
      <c r="G55" s="17"/>
      <c r="H55" s="18">
        <f t="shared" si="4"/>
        <v>0</v>
      </c>
    </row>
    <row r="56" spans="1:10" ht="18" customHeight="1" x14ac:dyDescent="0.55000000000000004">
      <c r="A56" s="12" t="s">
        <v>47</v>
      </c>
      <c r="B56" s="31"/>
      <c r="D56" s="17"/>
      <c r="E56" s="20"/>
      <c r="F56" s="20"/>
      <c r="G56" s="17"/>
      <c r="H56" s="18">
        <f t="shared" si="4"/>
        <v>0</v>
      </c>
    </row>
    <row r="57" spans="1:10" ht="18" customHeight="1" x14ac:dyDescent="0.55000000000000004">
      <c r="A57" s="12" t="s">
        <v>48</v>
      </c>
      <c r="B57" s="31"/>
      <c r="D57" s="17"/>
      <c r="E57" s="20"/>
      <c r="F57" s="20"/>
      <c r="G57" s="17"/>
      <c r="H57" s="18">
        <f>(D57+E57)-F57-G57</f>
        <v>0</v>
      </c>
    </row>
    <row r="58" spans="1:10" ht="18" customHeight="1" x14ac:dyDescent="0.55000000000000004">
      <c r="A58" s="12" t="s">
        <v>49</v>
      </c>
      <c r="B58" s="67"/>
      <c r="D58" s="32"/>
      <c r="E58" s="33"/>
      <c r="F58" s="33"/>
      <c r="G58" s="32"/>
      <c r="H58" s="18">
        <f t="shared" si="4"/>
        <v>0</v>
      </c>
    </row>
    <row r="59" spans="1:10" ht="18" customHeight="1" x14ac:dyDescent="0.55000000000000004">
      <c r="A59" s="12" t="s">
        <v>50</v>
      </c>
      <c r="B59" s="28"/>
      <c r="C59" s="27"/>
      <c r="D59" s="26"/>
      <c r="E59" s="26"/>
      <c r="F59" s="26"/>
      <c r="G59" s="26"/>
      <c r="H59" s="18">
        <f t="shared" si="4"/>
        <v>0</v>
      </c>
    </row>
    <row r="60" spans="1:10" ht="18" customHeight="1" x14ac:dyDescent="0.55000000000000004">
      <c r="A60" s="12" t="s">
        <v>51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10" ht="18" customHeight="1" x14ac:dyDescent="0.55000000000000004">
      <c r="A61" s="12" t="s">
        <v>52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10" ht="18" customHeight="1" x14ac:dyDescent="0.55000000000000004">
      <c r="A62" s="12"/>
      <c r="E62" s="68"/>
      <c r="F62" s="29"/>
    </row>
    <row r="63" spans="1:10" ht="18" customHeight="1" x14ac:dyDescent="0.55000000000000004">
      <c r="A63" s="12" t="s">
        <v>53</v>
      </c>
      <c r="B63" s="11" t="s">
        <v>290</v>
      </c>
      <c r="C63" s="11" t="s">
        <v>282</v>
      </c>
      <c r="D63" s="18">
        <f>SUM(D53:D61)</f>
        <v>20198907.003475804</v>
      </c>
      <c r="E63" s="18">
        <f>SUM(E53:E61)</f>
        <v>0</v>
      </c>
      <c r="F63" s="18">
        <f>SUM(F53:F61)</f>
        <v>0</v>
      </c>
      <c r="G63" s="18">
        <f>SUM(G53:G61)</f>
        <v>3973132.9512999998</v>
      </c>
      <c r="H63" s="18">
        <f>SUM(H53:H61)</f>
        <v>16225774.052175799</v>
      </c>
    </row>
    <row r="64" spans="1:10" ht="18" customHeight="1" x14ac:dyDescent="0.55000000000000004">
      <c r="D64" s="47"/>
      <c r="E64" s="47"/>
      <c r="F64" s="47"/>
      <c r="G64" s="47"/>
      <c r="H64" s="47"/>
    </row>
    <row r="65" spans="1:10" ht="42.75" customHeight="1" x14ac:dyDescent="0.55000000000000004">
      <c r="D65" s="15" t="s">
        <v>0</v>
      </c>
      <c r="E65" s="15" t="s">
        <v>1</v>
      </c>
      <c r="F65" s="15" t="s">
        <v>2</v>
      </c>
      <c r="G65" s="15" t="s">
        <v>3</v>
      </c>
      <c r="H65" s="15" t="s">
        <v>4</v>
      </c>
    </row>
    <row r="66" spans="1:10" ht="18" customHeight="1" x14ac:dyDescent="0.55000000000000004">
      <c r="A66" s="16" t="s">
        <v>291</v>
      </c>
      <c r="B66" s="11" t="s">
        <v>292</v>
      </c>
      <c r="D66" s="69"/>
      <c r="E66" s="29"/>
      <c r="F66" s="29"/>
      <c r="G66" s="69"/>
      <c r="H66" s="29"/>
    </row>
    <row r="67" spans="1:10" ht="18" customHeight="1" x14ac:dyDescent="0.55000000000000004">
      <c r="A67" s="12" t="s">
        <v>54</v>
      </c>
      <c r="B67" s="9" t="s">
        <v>55</v>
      </c>
      <c r="D67" s="70"/>
      <c r="E67" s="20"/>
      <c r="F67" s="20"/>
      <c r="G67" s="70"/>
      <c r="H67" s="18">
        <f>(D67+E67)-F67-G67</f>
        <v>0</v>
      </c>
      <c r="J67" s="30"/>
    </row>
    <row r="68" spans="1:10" ht="18" customHeight="1" x14ac:dyDescent="0.55000000000000004">
      <c r="A68" s="12" t="s">
        <v>56</v>
      </c>
      <c r="B68" s="9" t="s">
        <v>57</v>
      </c>
      <c r="D68" s="70"/>
      <c r="E68" s="20"/>
      <c r="F68" s="20"/>
      <c r="G68" s="70"/>
      <c r="H68" s="18">
        <f t="shared" ref="H68:H71" si="5">(D68+E68)-F68-G68</f>
        <v>0</v>
      </c>
    </row>
    <row r="69" spans="1:10" ht="18" customHeight="1" x14ac:dyDescent="0.55000000000000004">
      <c r="A69" s="12" t="s">
        <v>58</v>
      </c>
      <c r="B69" s="31"/>
      <c r="C69" s="11"/>
      <c r="D69" s="32"/>
      <c r="E69" s="20"/>
      <c r="F69" s="33"/>
      <c r="G69" s="32"/>
      <c r="H69" s="18">
        <f t="shared" si="5"/>
        <v>0</v>
      </c>
    </row>
    <row r="70" spans="1:10" ht="18" customHeight="1" x14ac:dyDescent="0.55000000000000004">
      <c r="A70" s="12" t="s">
        <v>293</v>
      </c>
      <c r="B70" s="31"/>
      <c r="C70" s="11"/>
      <c r="D70" s="32"/>
      <c r="E70" s="20"/>
      <c r="F70" s="33"/>
      <c r="G70" s="32"/>
      <c r="H70" s="18">
        <f t="shared" si="5"/>
        <v>0</v>
      </c>
    </row>
    <row r="71" spans="1:10" ht="18" customHeight="1" x14ac:dyDescent="0.55000000000000004">
      <c r="A71" s="12" t="s">
        <v>294</v>
      </c>
      <c r="B71" s="34"/>
      <c r="C71" s="11"/>
      <c r="D71" s="17"/>
      <c r="E71" s="20"/>
      <c r="F71" s="20"/>
      <c r="G71" s="17"/>
      <c r="H71" s="18">
        <f t="shared" si="5"/>
        <v>0</v>
      </c>
    </row>
    <row r="72" spans="1:10" ht="18" customHeight="1" x14ac:dyDescent="0.55000000000000004">
      <c r="A72" s="12"/>
      <c r="C72" s="11"/>
      <c r="D72" s="35"/>
      <c r="E72" s="29"/>
      <c r="F72" s="29"/>
      <c r="G72" s="35"/>
      <c r="H72" s="29"/>
    </row>
    <row r="73" spans="1:10" ht="18" customHeight="1" x14ac:dyDescent="0.55000000000000004">
      <c r="A73" s="16" t="s">
        <v>59</v>
      </c>
      <c r="B73" s="11" t="s">
        <v>295</v>
      </c>
      <c r="C73" s="11" t="s">
        <v>282</v>
      </c>
      <c r="D73" s="18">
        <f t="shared" ref="D73:H73" si="6">SUM(D67:D71)</f>
        <v>0</v>
      </c>
      <c r="E73" s="36">
        <f t="shared" si="6"/>
        <v>0</v>
      </c>
      <c r="F73" s="36">
        <f t="shared" si="6"/>
        <v>0</v>
      </c>
      <c r="G73" s="18">
        <f t="shared" si="6"/>
        <v>0</v>
      </c>
      <c r="H73" s="18">
        <f t="shared" si="6"/>
        <v>0</v>
      </c>
    </row>
    <row r="74" spans="1:10" ht="42.75" customHeight="1" x14ac:dyDescent="0.55000000000000004">
      <c r="D74" s="15" t="s">
        <v>0</v>
      </c>
      <c r="E74" s="15" t="s">
        <v>1</v>
      </c>
      <c r="F74" s="15" t="s">
        <v>2</v>
      </c>
      <c r="G74" s="15" t="s">
        <v>3</v>
      </c>
      <c r="H74" s="15" t="s">
        <v>4</v>
      </c>
    </row>
    <row r="75" spans="1:10" ht="18" customHeight="1" x14ac:dyDescent="0.55000000000000004">
      <c r="A75" s="16" t="s">
        <v>296</v>
      </c>
      <c r="B75" s="11" t="s">
        <v>60</v>
      </c>
    </row>
    <row r="76" spans="1:10" ht="18" customHeight="1" x14ac:dyDescent="0.55000000000000004">
      <c r="A76" s="12" t="s">
        <v>61</v>
      </c>
      <c r="B76" s="9" t="s">
        <v>62</v>
      </c>
      <c r="D76" s="17"/>
      <c r="E76" s="37"/>
      <c r="F76" s="23"/>
      <c r="G76" s="17"/>
      <c r="H76" s="18">
        <f>(D76-F76-G76)</f>
        <v>0</v>
      </c>
    </row>
    <row r="77" spans="1:10" ht="18" customHeight="1" x14ac:dyDescent="0.55000000000000004">
      <c r="A77" s="12" t="s">
        <v>63</v>
      </c>
      <c r="B77" s="9" t="s">
        <v>64</v>
      </c>
      <c r="D77" s="17">
        <v>14095</v>
      </c>
      <c r="E77" s="37"/>
      <c r="F77" s="23"/>
      <c r="G77" s="17"/>
      <c r="H77" s="18">
        <v>14095</v>
      </c>
    </row>
    <row r="78" spans="1:10" ht="18" customHeight="1" x14ac:dyDescent="0.55000000000000004">
      <c r="A78" s="12" t="s">
        <v>65</v>
      </c>
      <c r="B78" s="9" t="s">
        <v>66</v>
      </c>
      <c r="D78" s="17">
        <v>23500</v>
      </c>
      <c r="E78" s="37"/>
      <c r="F78" s="23"/>
      <c r="G78" s="17"/>
      <c r="H78" s="18">
        <v>23500</v>
      </c>
    </row>
    <row r="79" spans="1:10" ht="18" customHeight="1" x14ac:dyDescent="0.55000000000000004">
      <c r="A79" s="12" t="s">
        <v>67</v>
      </c>
      <c r="B79" s="9" t="s">
        <v>68</v>
      </c>
      <c r="D79" s="17"/>
      <c r="E79" s="37"/>
      <c r="F79" s="23"/>
      <c r="G79" s="17"/>
      <c r="H79" s="18">
        <f t="shared" ref="H79" si="7">(D79-F79-G79)</f>
        <v>0</v>
      </c>
    </row>
    <row r="80" spans="1:10" ht="18" customHeight="1" x14ac:dyDescent="0.55000000000000004">
      <c r="A80" s="12"/>
      <c r="H80" s="38"/>
    </row>
    <row r="81" spans="1:8" ht="18" customHeight="1" x14ac:dyDescent="0.55000000000000004">
      <c r="A81" s="12" t="s">
        <v>69</v>
      </c>
      <c r="B81" s="11" t="s">
        <v>297</v>
      </c>
      <c r="C81" s="11" t="s">
        <v>282</v>
      </c>
      <c r="D81" s="18">
        <f t="shared" ref="D81:H81" si="8">SUM(D76:D79)</f>
        <v>37595</v>
      </c>
      <c r="E81" s="39"/>
      <c r="F81" s="18">
        <f t="shared" si="8"/>
        <v>0</v>
      </c>
      <c r="G81" s="18">
        <f t="shared" si="8"/>
        <v>0</v>
      </c>
      <c r="H81" s="18">
        <f t="shared" si="8"/>
        <v>37595</v>
      </c>
    </row>
    <row r="82" spans="1:8" ht="18" customHeight="1" thickBot="1" x14ac:dyDescent="0.6">
      <c r="A82" s="12"/>
      <c r="D82" s="24"/>
      <c r="E82" s="24"/>
      <c r="F82" s="24"/>
      <c r="G82" s="24"/>
      <c r="H82" s="24"/>
    </row>
    <row r="83" spans="1:8" ht="42.75" customHeight="1" x14ac:dyDescent="0.55000000000000004">
      <c r="D83" s="15" t="s">
        <v>0</v>
      </c>
      <c r="E83" s="15" t="s">
        <v>1</v>
      </c>
      <c r="F83" s="15" t="s">
        <v>2</v>
      </c>
      <c r="G83" s="15" t="s">
        <v>3</v>
      </c>
      <c r="H83" s="15" t="s">
        <v>4</v>
      </c>
    </row>
    <row r="84" spans="1:8" ht="18" customHeight="1" x14ac:dyDescent="0.55000000000000004">
      <c r="A84" s="16" t="s">
        <v>298</v>
      </c>
      <c r="B84" s="11" t="s">
        <v>299</v>
      </c>
    </row>
    <row r="85" spans="1:8" ht="18" customHeight="1" x14ac:dyDescent="0.55000000000000004">
      <c r="A85" s="12" t="s">
        <v>70</v>
      </c>
      <c r="B85" s="9" t="s">
        <v>71</v>
      </c>
      <c r="D85" s="17"/>
      <c r="E85" s="20"/>
      <c r="F85" s="20"/>
      <c r="G85" s="17"/>
      <c r="H85" s="18">
        <f>(D85+E85)-F85-G85</f>
        <v>0</v>
      </c>
    </row>
    <row r="86" spans="1:8" ht="18" customHeight="1" x14ac:dyDescent="0.55000000000000004">
      <c r="A86" s="12" t="s">
        <v>72</v>
      </c>
      <c r="B86" s="9" t="s">
        <v>73</v>
      </c>
      <c r="D86" s="17"/>
      <c r="E86" s="20"/>
      <c r="F86" s="20"/>
      <c r="G86" s="17"/>
      <c r="H86" s="18">
        <f t="shared" ref="H86:H95" si="9">(D86+E86)-F86-G86</f>
        <v>0</v>
      </c>
    </row>
    <row r="87" spans="1:8" ht="18" customHeight="1" x14ac:dyDescent="0.55000000000000004">
      <c r="A87" s="12" t="s">
        <v>74</v>
      </c>
      <c r="B87" s="9" t="s">
        <v>75</v>
      </c>
      <c r="D87" s="17">
        <v>1090</v>
      </c>
      <c r="E87" s="20">
        <v>901</v>
      </c>
      <c r="F87" s="20"/>
      <c r="G87" s="17"/>
      <c r="H87" s="18">
        <f t="shared" si="9"/>
        <v>1991</v>
      </c>
    </row>
    <row r="88" spans="1:8" ht="18" customHeight="1" x14ac:dyDescent="0.55000000000000004">
      <c r="A88" s="12" t="s">
        <v>76</v>
      </c>
      <c r="B88" s="9" t="s">
        <v>77</v>
      </c>
      <c r="D88" s="17">
        <v>17702</v>
      </c>
      <c r="E88" s="20">
        <v>14632</v>
      </c>
      <c r="F88" s="20"/>
      <c r="G88" s="17"/>
      <c r="H88" s="18">
        <f t="shared" si="9"/>
        <v>32334</v>
      </c>
    </row>
    <row r="89" spans="1:8" ht="18" customHeight="1" x14ac:dyDescent="0.55000000000000004">
      <c r="A89" s="12" t="s">
        <v>78</v>
      </c>
      <c r="B89" s="9" t="s">
        <v>79</v>
      </c>
      <c r="D89" s="17"/>
      <c r="E89" s="20"/>
      <c r="F89" s="20"/>
      <c r="G89" s="17"/>
      <c r="H89" s="18">
        <f t="shared" si="9"/>
        <v>0</v>
      </c>
    </row>
    <row r="90" spans="1:8" ht="18" customHeight="1" x14ac:dyDescent="0.55000000000000004">
      <c r="A90" s="12" t="s">
        <v>80</v>
      </c>
      <c r="B90" s="9" t="s">
        <v>81</v>
      </c>
      <c r="D90" s="17">
        <v>170892</v>
      </c>
      <c r="E90" s="20">
        <v>141257</v>
      </c>
      <c r="F90" s="20"/>
      <c r="G90" s="17"/>
      <c r="H90" s="18">
        <f t="shared" si="9"/>
        <v>312149</v>
      </c>
    </row>
    <row r="91" spans="1:8" ht="18" customHeight="1" x14ac:dyDescent="0.55000000000000004">
      <c r="A91" s="12" t="s">
        <v>82</v>
      </c>
      <c r="B91" s="9" t="s">
        <v>83</v>
      </c>
      <c r="D91" s="40"/>
      <c r="E91" s="20"/>
      <c r="F91" s="71"/>
      <c r="G91" s="40"/>
      <c r="H91" s="18">
        <f t="shared" si="9"/>
        <v>0</v>
      </c>
    </row>
    <row r="92" spans="1:8" ht="18" customHeight="1" x14ac:dyDescent="0.55000000000000004">
      <c r="A92" s="12" t="s">
        <v>84</v>
      </c>
      <c r="B92" s="9" t="s">
        <v>85</v>
      </c>
      <c r="D92" s="17"/>
      <c r="E92" s="20"/>
      <c r="F92" s="20"/>
      <c r="G92" s="17"/>
      <c r="H92" s="18">
        <f t="shared" si="9"/>
        <v>0</v>
      </c>
    </row>
    <row r="93" spans="1:8" ht="18" customHeight="1" x14ac:dyDescent="0.55000000000000004">
      <c r="A93" s="12" t="s">
        <v>86</v>
      </c>
      <c r="B93" s="31" t="s">
        <v>481</v>
      </c>
      <c r="D93" s="17">
        <v>657956</v>
      </c>
      <c r="E93" s="20">
        <v>543866.43000000005</v>
      </c>
      <c r="F93" s="20"/>
      <c r="G93" s="17"/>
      <c r="H93" s="18">
        <f t="shared" si="9"/>
        <v>1201822.4300000002</v>
      </c>
    </row>
    <row r="94" spans="1:8" ht="18" customHeight="1" x14ac:dyDescent="0.55000000000000004">
      <c r="A94" s="12" t="s">
        <v>87</v>
      </c>
      <c r="B94" s="31"/>
      <c r="D94" s="17"/>
      <c r="E94" s="20"/>
      <c r="F94" s="20"/>
      <c r="G94" s="17"/>
      <c r="H94" s="18">
        <f t="shared" si="9"/>
        <v>0</v>
      </c>
    </row>
    <row r="95" spans="1:8" ht="18" customHeight="1" x14ac:dyDescent="0.55000000000000004">
      <c r="A95" s="12" t="s">
        <v>300</v>
      </c>
      <c r="B95" s="31"/>
      <c r="D95" s="17"/>
      <c r="E95" s="20"/>
      <c r="F95" s="20"/>
      <c r="G95" s="17"/>
      <c r="H95" s="18">
        <f t="shared" si="9"/>
        <v>0</v>
      </c>
    </row>
    <row r="96" spans="1:8" ht="18" customHeight="1" x14ac:dyDescent="0.55000000000000004">
      <c r="A96" s="12"/>
    </row>
    <row r="97" spans="1:8" ht="18" customHeight="1" x14ac:dyDescent="0.55000000000000004">
      <c r="A97" s="16" t="s">
        <v>88</v>
      </c>
      <c r="B97" s="11" t="s">
        <v>301</v>
      </c>
      <c r="C97" s="11" t="s">
        <v>282</v>
      </c>
      <c r="D97" s="18">
        <f t="shared" ref="D97:H97" si="10">SUM(D85:D95)</f>
        <v>847640</v>
      </c>
      <c r="E97" s="18">
        <f t="shared" si="10"/>
        <v>700656.43</v>
      </c>
      <c r="F97" s="18">
        <f t="shared" si="10"/>
        <v>0</v>
      </c>
      <c r="G97" s="18">
        <f t="shared" si="10"/>
        <v>0</v>
      </c>
      <c r="H97" s="18">
        <f t="shared" si="10"/>
        <v>1548296.4300000002</v>
      </c>
    </row>
    <row r="98" spans="1:8" ht="18" customHeight="1" thickBot="1" x14ac:dyDescent="0.6">
      <c r="B98" s="11"/>
      <c r="D98" s="24"/>
      <c r="E98" s="24"/>
      <c r="F98" s="24"/>
      <c r="G98" s="24"/>
      <c r="H98" s="24"/>
    </row>
    <row r="99" spans="1:8" ht="42.75" customHeight="1" x14ac:dyDescent="0.55000000000000004">
      <c r="D99" s="15" t="s">
        <v>0</v>
      </c>
      <c r="E99" s="15" t="s">
        <v>1</v>
      </c>
      <c r="F99" s="15" t="s">
        <v>2</v>
      </c>
      <c r="G99" s="15" t="s">
        <v>3</v>
      </c>
      <c r="H99" s="15" t="s">
        <v>4</v>
      </c>
    </row>
    <row r="100" spans="1:8" ht="18" customHeight="1" x14ac:dyDescent="0.55000000000000004">
      <c r="A100" s="16" t="s">
        <v>302</v>
      </c>
      <c r="B100" s="11" t="s">
        <v>303</v>
      </c>
    </row>
    <row r="101" spans="1:8" ht="18" customHeight="1" x14ac:dyDescent="0.55000000000000004">
      <c r="A101" s="12" t="s">
        <v>89</v>
      </c>
      <c r="B101" s="9" t="s">
        <v>90</v>
      </c>
      <c r="D101" s="17">
        <v>17402</v>
      </c>
      <c r="E101" s="20">
        <v>14384</v>
      </c>
      <c r="F101" s="20"/>
      <c r="G101" s="17"/>
      <c r="H101" s="18">
        <f>(D101+E101)-F101-G101</f>
        <v>31786</v>
      </c>
    </row>
    <row r="102" spans="1:8" ht="18" customHeight="1" x14ac:dyDescent="0.55000000000000004">
      <c r="A102" s="12" t="s">
        <v>91</v>
      </c>
      <c r="B102" s="9" t="s">
        <v>92</v>
      </c>
      <c r="D102" s="17">
        <v>17402</v>
      </c>
      <c r="E102" s="20">
        <v>14384</v>
      </c>
      <c r="F102" s="20"/>
      <c r="G102" s="17"/>
      <c r="H102" s="18">
        <f t="shared" ref="H102:H105" si="11">(D102+E102)-F102-G102</f>
        <v>31786</v>
      </c>
    </row>
    <row r="103" spans="1:8" ht="18" customHeight="1" x14ac:dyDescent="0.55000000000000004">
      <c r="A103" s="12" t="s">
        <v>93</v>
      </c>
      <c r="B103" s="31"/>
      <c r="D103" s="17"/>
      <c r="E103" s="20"/>
      <c r="F103" s="20"/>
      <c r="G103" s="17"/>
      <c r="H103" s="18">
        <f t="shared" si="11"/>
        <v>0</v>
      </c>
    </row>
    <row r="104" spans="1:8" ht="18" customHeight="1" x14ac:dyDescent="0.55000000000000004">
      <c r="A104" s="12" t="s">
        <v>94</v>
      </c>
      <c r="B104" s="31"/>
      <c r="D104" s="17"/>
      <c r="E104" s="20"/>
      <c r="F104" s="20"/>
      <c r="G104" s="17"/>
      <c r="H104" s="18">
        <f t="shared" si="11"/>
        <v>0</v>
      </c>
    </row>
    <row r="105" spans="1:8" ht="18" customHeight="1" x14ac:dyDescent="0.55000000000000004">
      <c r="A105" s="12" t="s">
        <v>304</v>
      </c>
      <c r="B105" s="31"/>
      <c r="D105" s="17"/>
      <c r="E105" s="20"/>
      <c r="F105" s="20"/>
      <c r="G105" s="17"/>
      <c r="H105" s="18">
        <f t="shared" si="11"/>
        <v>0</v>
      </c>
    </row>
    <row r="106" spans="1:8" ht="18" customHeight="1" x14ac:dyDescent="0.55000000000000004">
      <c r="B106" s="11"/>
    </row>
    <row r="107" spans="1:8" ht="18" customHeight="1" x14ac:dyDescent="0.55000000000000004">
      <c r="A107" s="16" t="s">
        <v>95</v>
      </c>
      <c r="B107" s="11" t="s">
        <v>305</v>
      </c>
      <c r="C107" s="11" t="s">
        <v>282</v>
      </c>
      <c r="D107" s="18">
        <f t="shared" ref="D107:H107" si="12">SUM(D101:D105)</f>
        <v>34804</v>
      </c>
      <c r="E107" s="18">
        <f t="shared" si="12"/>
        <v>28768</v>
      </c>
      <c r="F107" s="18">
        <f t="shared" si="12"/>
        <v>0</v>
      </c>
      <c r="G107" s="18">
        <f t="shared" si="12"/>
        <v>0</v>
      </c>
      <c r="H107" s="18">
        <f t="shared" si="12"/>
        <v>63572</v>
      </c>
    </row>
    <row r="108" spans="1:8" ht="18" customHeight="1" thickBot="1" x14ac:dyDescent="0.6">
      <c r="A108" s="73"/>
      <c r="B108" s="74"/>
      <c r="C108" s="75"/>
      <c r="D108" s="24"/>
      <c r="E108" s="24"/>
      <c r="F108" s="24"/>
      <c r="G108" s="24"/>
      <c r="H108" s="24"/>
    </row>
    <row r="109" spans="1:8" ht="25.5" x14ac:dyDescent="0.55000000000000004">
      <c r="A109" s="16" t="s">
        <v>306</v>
      </c>
      <c r="B109" s="11" t="s">
        <v>307</v>
      </c>
      <c r="F109" s="15"/>
      <c r="G109" s="15" t="s">
        <v>308</v>
      </c>
      <c r="H109" s="15" t="s">
        <v>4</v>
      </c>
    </row>
    <row r="110" spans="1:8" ht="18" customHeight="1" x14ac:dyDescent="0.55000000000000004">
      <c r="A110" s="16" t="s">
        <v>96</v>
      </c>
      <c r="B110" s="11" t="s">
        <v>97</v>
      </c>
      <c r="E110" s="11" t="s">
        <v>309</v>
      </c>
      <c r="F110" s="17"/>
      <c r="G110" s="17"/>
      <c r="H110" s="18">
        <v>4254000</v>
      </c>
    </row>
    <row r="111" spans="1:8" ht="18" customHeight="1" x14ac:dyDescent="0.55000000000000004">
      <c r="B111" s="11"/>
      <c r="D111" s="11"/>
    </row>
    <row r="112" spans="1:8" ht="18" customHeight="1" x14ac:dyDescent="0.55000000000000004">
      <c r="A112" s="16"/>
      <c r="B112" s="11" t="s">
        <v>310</v>
      </c>
    </row>
    <row r="113" spans="1:8" ht="18" customHeight="1" x14ac:dyDescent="0.55000000000000004">
      <c r="A113" s="12" t="s">
        <v>311</v>
      </c>
      <c r="B113" s="9" t="s">
        <v>312</v>
      </c>
      <c r="D113" s="41" t="s">
        <v>313</v>
      </c>
      <c r="E113" s="42">
        <v>0.8266</v>
      </c>
      <c r="F113" s="41" t="s">
        <v>314</v>
      </c>
      <c r="G113" s="42">
        <v>0.13120000000000001</v>
      </c>
    </row>
    <row r="114" spans="1:8" ht="18" customHeight="1" x14ac:dyDescent="0.55000000000000004">
      <c r="A114" s="12"/>
      <c r="B114" s="11"/>
      <c r="F114" s="27"/>
    </row>
    <row r="115" spans="1:8" ht="18" customHeight="1" x14ac:dyDescent="0.55000000000000004">
      <c r="A115" s="12" t="s">
        <v>315</v>
      </c>
      <c r="B115" s="11" t="s">
        <v>316</v>
      </c>
      <c r="F115" s="27"/>
    </row>
    <row r="116" spans="1:8" ht="18" customHeight="1" x14ac:dyDescent="0.55000000000000004">
      <c r="A116" s="12" t="s">
        <v>98</v>
      </c>
      <c r="B116" s="9" t="s">
        <v>99</v>
      </c>
      <c r="E116" s="17">
        <v>231392000</v>
      </c>
      <c r="F116" s="43"/>
    </row>
    <row r="117" spans="1:8" ht="18" customHeight="1" x14ac:dyDescent="0.55000000000000004">
      <c r="A117" s="12" t="s">
        <v>100</v>
      </c>
      <c r="B117" s="9" t="s">
        <v>101</v>
      </c>
      <c r="E117" s="17">
        <v>31387000</v>
      </c>
      <c r="F117" s="43"/>
    </row>
    <row r="118" spans="1:8" ht="18" customHeight="1" x14ac:dyDescent="0.55000000000000004">
      <c r="A118" s="12" t="s">
        <v>102</v>
      </c>
      <c r="B118" s="11" t="s">
        <v>103</v>
      </c>
      <c r="E118" s="18">
        <f>SUM(E116:E117)</f>
        <v>262779000</v>
      </c>
      <c r="F118" s="44"/>
    </row>
    <row r="119" spans="1:8" ht="18" customHeight="1" x14ac:dyDescent="0.55000000000000004">
      <c r="A119" s="12"/>
      <c r="B119" s="11"/>
      <c r="F119" s="27"/>
    </row>
    <row r="120" spans="1:8" ht="18" customHeight="1" x14ac:dyDescent="0.55000000000000004">
      <c r="A120" s="12" t="s">
        <v>104</v>
      </c>
      <c r="B120" s="11" t="s">
        <v>105</v>
      </c>
      <c r="E120" s="17">
        <v>268702000</v>
      </c>
      <c r="F120" s="43"/>
    </row>
    <row r="121" spans="1:8" ht="18" customHeight="1" x14ac:dyDescent="0.55000000000000004">
      <c r="A121" s="12"/>
      <c r="F121" s="27"/>
    </row>
    <row r="122" spans="1:8" ht="18" customHeight="1" x14ac:dyDescent="0.55000000000000004">
      <c r="A122" s="12" t="s">
        <v>106</v>
      </c>
      <c r="B122" s="11" t="s">
        <v>107</v>
      </c>
      <c r="E122" s="17">
        <v>-5923000</v>
      </c>
      <c r="F122" s="43"/>
    </row>
    <row r="123" spans="1:8" ht="18" customHeight="1" x14ac:dyDescent="0.55000000000000004">
      <c r="A123" s="12"/>
      <c r="F123" s="27"/>
    </row>
    <row r="124" spans="1:8" ht="18" customHeight="1" x14ac:dyDescent="0.55000000000000004">
      <c r="A124" s="12" t="s">
        <v>108</v>
      </c>
      <c r="B124" s="11" t="s">
        <v>109</v>
      </c>
      <c r="E124" s="17">
        <v>-1525000</v>
      </c>
      <c r="F124" s="43"/>
    </row>
    <row r="125" spans="1:8" ht="18" customHeight="1" x14ac:dyDescent="0.55000000000000004">
      <c r="A125" s="12"/>
      <c r="F125" s="27"/>
    </row>
    <row r="126" spans="1:8" ht="18" customHeight="1" x14ac:dyDescent="0.55000000000000004">
      <c r="A126" s="12" t="s">
        <v>110</v>
      </c>
      <c r="B126" s="11" t="s">
        <v>111</v>
      </c>
      <c r="E126" s="17">
        <v>-7448000</v>
      </c>
      <c r="F126" s="43"/>
    </row>
    <row r="127" spans="1:8" ht="18" customHeight="1" x14ac:dyDescent="0.55000000000000004">
      <c r="A127" s="12"/>
    </row>
    <row r="128" spans="1:8" ht="42.75" customHeight="1" x14ac:dyDescent="0.55000000000000004">
      <c r="D128" s="15" t="s">
        <v>0</v>
      </c>
      <c r="E128" s="15" t="s">
        <v>1</v>
      </c>
      <c r="F128" s="15" t="s">
        <v>2</v>
      </c>
      <c r="G128" s="15" t="s">
        <v>3</v>
      </c>
      <c r="H128" s="15" t="s">
        <v>4</v>
      </c>
    </row>
    <row r="129" spans="1:8" ht="18" customHeight="1" x14ac:dyDescent="0.55000000000000004">
      <c r="A129" s="16" t="s">
        <v>317</v>
      </c>
      <c r="B129" s="11" t="s">
        <v>318</v>
      </c>
    </row>
    <row r="130" spans="1:8" ht="18" customHeight="1" x14ac:dyDescent="0.55000000000000004">
      <c r="A130" s="12" t="s">
        <v>112</v>
      </c>
      <c r="B130" s="9" t="s">
        <v>113</v>
      </c>
      <c r="D130" s="17"/>
      <c r="E130" s="20"/>
      <c r="F130" s="20"/>
      <c r="G130" s="17"/>
      <c r="H130" s="18">
        <f>(D130+E130)-F130-G130</f>
        <v>0</v>
      </c>
    </row>
    <row r="131" spans="1:8" ht="18" customHeight="1" x14ac:dyDescent="0.55000000000000004">
      <c r="A131" s="12" t="s">
        <v>114</v>
      </c>
      <c r="B131" s="9" t="s">
        <v>115</v>
      </c>
      <c r="D131" s="17"/>
      <c r="E131" s="20"/>
      <c r="F131" s="20"/>
      <c r="G131" s="17"/>
      <c r="H131" s="18">
        <f t="shared" ref="H131:H134" si="13">(D131+E131)-F131-G131</f>
        <v>0</v>
      </c>
    </row>
    <row r="132" spans="1:8" ht="18" customHeight="1" x14ac:dyDescent="0.55000000000000004">
      <c r="A132" s="12" t="s">
        <v>319</v>
      </c>
      <c r="B132" s="21"/>
      <c r="D132" s="17"/>
      <c r="E132" s="20"/>
      <c r="F132" s="20"/>
      <c r="G132" s="17"/>
      <c r="H132" s="18">
        <f t="shared" si="13"/>
        <v>0</v>
      </c>
    </row>
    <row r="133" spans="1:8" ht="18" customHeight="1" x14ac:dyDescent="0.55000000000000004">
      <c r="A133" s="12" t="s">
        <v>320</v>
      </c>
      <c r="B133" s="21"/>
      <c r="D133" s="17"/>
      <c r="E133" s="20"/>
      <c r="F133" s="20"/>
      <c r="G133" s="17"/>
      <c r="H133" s="18">
        <f t="shared" si="13"/>
        <v>0</v>
      </c>
    </row>
    <row r="134" spans="1:8" ht="18" customHeight="1" x14ac:dyDescent="0.55000000000000004">
      <c r="A134" s="12" t="s">
        <v>321</v>
      </c>
      <c r="B134" s="21"/>
      <c r="D134" s="17"/>
      <c r="E134" s="20"/>
      <c r="F134" s="20"/>
      <c r="G134" s="17"/>
      <c r="H134" s="18">
        <f t="shared" si="13"/>
        <v>0</v>
      </c>
    </row>
    <row r="135" spans="1:8" ht="18" customHeight="1" x14ac:dyDescent="0.55000000000000004">
      <c r="A135" s="16"/>
    </row>
    <row r="136" spans="1:8" ht="18" customHeight="1" x14ac:dyDescent="0.55000000000000004">
      <c r="A136" s="16" t="s">
        <v>116</v>
      </c>
      <c r="B136" s="11" t="s">
        <v>322</v>
      </c>
      <c r="D136" s="18">
        <f t="shared" ref="D136:H136" si="14">SUM(D130:D134)</f>
        <v>0</v>
      </c>
      <c r="E136" s="18">
        <f t="shared" si="14"/>
        <v>0</v>
      </c>
      <c r="F136" s="18">
        <f t="shared" si="14"/>
        <v>0</v>
      </c>
      <c r="G136" s="18">
        <f t="shared" si="14"/>
        <v>0</v>
      </c>
      <c r="H136" s="18">
        <f t="shared" si="14"/>
        <v>0</v>
      </c>
    </row>
    <row r="137" spans="1:8" ht="18" customHeight="1" x14ac:dyDescent="0.55000000000000004">
      <c r="A137" s="9"/>
    </row>
    <row r="138" spans="1:8" ht="42.75" customHeight="1" x14ac:dyDescent="0.55000000000000004">
      <c r="D138" s="15" t="s">
        <v>0</v>
      </c>
      <c r="E138" s="15" t="s">
        <v>1</v>
      </c>
      <c r="F138" s="15" t="s">
        <v>2</v>
      </c>
      <c r="G138" s="15" t="s">
        <v>3</v>
      </c>
      <c r="H138" s="15" t="s">
        <v>4</v>
      </c>
    </row>
    <row r="139" spans="1:8" ht="18" customHeight="1" x14ac:dyDescent="0.55000000000000004">
      <c r="A139" s="16" t="s">
        <v>323</v>
      </c>
      <c r="B139" s="11" t="s">
        <v>117</v>
      </c>
    </row>
    <row r="140" spans="1:8" ht="18" customHeight="1" x14ac:dyDescent="0.55000000000000004">
      <c r="A140" s="12" t="s">
        <v>29</v>
      </c>
      <c r="B140" s="11" t="s">
        <v>118</v>
      </c>
      <c r="D140" s="45">
        <f>D36</f>
        <v>976328.28</v>
      </c>
      <c r="E140" s="45">
        <f>E36</f>
        <v>770279.65</v>
      </c>
      <c r="F140" s="45">
        <f>F36</f>
        <v>0</v>
      </c>
      <c r="G140" s="45">
        <f>G36</f>
        <v>0</v>
      </c>
      <c r="H140" s="45">
        <f>H36</f>
        <v>1746607.9300000002</v>
      </c>
    </row>
    <row r="141" spans="1:8" ht="18" customHeight="1" x14ac:dyDescent="0.55000000000000004">
      <c r="A141" s="12" t="s">
        <v>41</v>
      </c>
      <c r="B141" s="11" t="s">
        <v>119</v>
      </c>
      <c r="D141" s="45">
        <f>D49</f>
        <v>5362801.2628321592</v>
      </c>
      <c r="E141" s="45">
        <f>E49</f>
        <v>4424625.5199999996</v>
      </c>
      <c r="F141" s="45">
        <f>F49</f>
        <v>0</v>
      </c>
      <c r="G141" s="45">
        <f>G49</f>
        <v>0</v>
      </c>
      <c r="H141" s="45">
        <f>H49</f>
        <v>9787426.7828321587</v>
      </c>
    </row>
    <row r="142" spans="1:8" ht="18" customHeight="1" x14ac:dyDescent="0.55000000000000004">
      <c r="A142" s="12" t="s">
        <v>53</v>
      </c>
      <c r="B142" s="11" t="s">
        <v>120</v>
      </c>
      <c r="D142" s="45">
        <f t="shared" ref="D142:H142" si="15">D63</f>
        <v>20198907.003475804</v>
      </c>
      <c r="E142" s="45">
        <f t="shared" si="15"/>
        <v>0</v>
      </c>
      <c r="F142" s="45">
        <f>F63</f>
        <v>0</v>
      </c>
      <c r="G142" s="45">
        <f t="shared" si="15"/>
        <v>3973132.9512999998</v>
      </c>
      <c r="H142" s="45">
        <f t="shared" si="15"/>
        <v>16225774.052175799</v>
      </c>
    </row>
    <row r="143" spans="1:8" ht="18" customHeight="1" x14ac:dyDescent="0.55000000000000004">
      <c r="A143" s="12" t="s">
        <v>59</v>
      </c>
      <c r="B143" s="11" t="s">
        <v>121</v>
      </c>
      <c r="D143" s="45">
        <f t="shared" ref="D143:H143" si="16">D73</f>
        <v>0</v>
      </c>
      <c r="E143" s="45">
        <f t="shared" si="16"/>
        <v>0</v>
      </c>
      <c r="F143" s="45">
        <f>F73</f>
        <v>0</v>
      </c>
      <c r="G143" s="45">
        <f t="shared" si="16"/>
        <v>0</v>
      </c>
      <c r="H143" s="45">
        <f t="shared" si="16"/>
        <v>0</v>
      </c>
    </row>
    <row r="144" spans="1:8" ht="18" customHeight="1" x14ac:dyDescent="0.55000000000000004">
      <c r="A144" s="12" t="s">
        <v>69</v>
      </c>
      <c r="B144" s="11" t="s">
        <v>122</v>
      </c>
      <c r="D144" s="45">
        <f t="shared" ref="D144:H144" si="17">D81</f>
        <v>37595</v>
      </c>
      <c r="E144" s="45">
        <f t="shared" si="17"/>
        <v>0</v>
      </c>
      <c r="F144" s="45">
        <f>F81</f>
        <v>0</v>
      </c>
      <c r="G144" s="45">
        <f t="shared" si="17"/>
        <v>0</v>
      </c>
      <c r="H144" s="45">
        <f t="shared" si="17"/>
        <v>37595</v>
      </c>
    </row>
    <row r="145" spans="1:8" ht="18" customHeight="1" x14ac:dyDescent="0.55000000000000004">
      <c r="A145" s="12" t="s">
        <v>88</v>
      </c>
      <c r="B145" s="11" t="s">
        <v>123</v>
      </c>
      <c r="D145" s="45">
        <f t="shared" ref="D145:H145" si="18">D97</f>
        <v>847640</v>
      </c>
      <c r="E145" s="45">
        <f t="shared" si="18"/>
        <v>700656.43</v>
      </c>
      <c r="F145" s="45">
        <f>F97</f>
        <v>0</v>
      </c>
      <c r="G145" s="45">
        <f t="shared" si="18"/>
        <v>0</v>
      </c>
      <c r="H145" s="45">
        <f t="shared" si="18"/>
        <v>1548296.4300000002</v>
      </c>
    </row>
    <row r="146" spans="1:8" ht="18" customHeight="1" x14ac:dyDescent="0.55000000000000004">
      <c r="A146" s="12" t="s">
        <v>95</v>
      </c>
      <c r="B146" s="11" t="s">
        <v>124</v>
      </c>
      <c r="D146" s="18">
        <f t="shared" ref="D146:H146" si="19">D107</f>
        <v>34804</v>
      </c>
      <c r="E146" s="18">
        <f t="shared" si="19"/>
        <v>28768</v>
      </c>
      <c r="F146" s="18">
        <f>F107</f>
        <v>0</v>
      </c>
      <c r="G146" s="18">
        <f t="shared" si="19"/>
        <v>0</v>
      </c>
      <c r="H146" s="18">
        <f t="shared" si="19"/>
        <v>63572</v>
      </c>
    </row>
    <row r="147" spans="1:8" ht="18" customHeight="1" x14ac:dyDescent="0.55000000000000004">
      <c r="A147" s="12" t="s">
        <v>96</v>
      </c>
      <c r="B147" s="11" t="s">
        <v>125</v>
      </c>
      <c r="D147" s="46" t="s">
        <v>126</v>
      </c>
      <c r="E147" s="46" t="s">
        <v>126</v>
      </c>
      <c r="F147" s="46"/>
      <c r="G147" s="46" t="s">
        <v>126</v>
      </c>
      <c r="H147" s="45">
        <f>H110</f>
        <v>4254000</v>
      </c>
    </row>
    <row r="148" spans="1:8" ht="18" customHeight="1" x14ac:dyDescent="0.55000000000000004">
      <c r="A148" s="12" t="s">
        <v>116</v>
      </c>
      <c r="B148" s="11" t="s">
        <v>127</v>
      </c>
      <c r="D148" s="18">
        <f t="shared" ref="D148:H148" si="20">D136</f>
        <v>0</v>
      </c>
      <c r="E148" s="18">
        <f t="shared" si="20"/>
        <v>0</v>
      </c>
      <c r="F148" s="18">
        <f>F136</f>
        <v>0</v>
      </c>
      <c r="G148" s="18">
        <f t="shared" si="20"/>
        <v>0</v>
      </c>
      <c r="H148" s="18">
        <f t="shared" si="20"/>
        <v>0</v>
      </c>
    </row>
    <row r="149" spans="1:8" ht="18" customHeight="1" x14ac:dyDescent="0.55000000000000004">
      <c r="A149" s="12" t="s">
        <v>5</v>
      </c>
      <c r="B149" s="11" t="s">
        <v>6</v>
      </c>
      <c r="D149" s="18">
        <f>D18</f>
        <v>3446574.0489017535</v>
      </c>
      <c r="E149" s="18">
        <f>E18</f>
        <v>0</v>
      </c>
      <c r="F149" s="18">
        <f>F18</f>
        <v>0</v>
      </c>
      <c r="G149" s="18">
        <f>G18</f>
        <v>2786357.594451874</v>
      </c>
      <c r="H149" s="18">
        <f>H18</f>
        <v>660216.45444987947</v>
      </c>
    </row>
    <row r="150" spans="1:8" ht="18" customHeight="1" x14ac:dyDescent="0.55000000000000004">
      <c r="B150" s="11"/>
      <c r="D150" s="47"/>
      <c r="E150" s="47"/>
      <c r="F150" s="47"/>
      <c r="G150" s="47"/>
      <c r="H150" s="47"/>
    </row>
    <row r="151" spans="1:8" ht="18" customHeight="1" x14ac:dyDescent="0.55000000000000004">
      <c r="A151" s="16" t="s">
        <v>128</v>
      </c>
      <c r="B151" s="11" t="s">
        <v>117</v>
      </c>
      <c r="D151" s="77">
        <f t="shared" ref="D151:H151" si="21">SUM(D140:D149)</f>
        <v>30904649.595209718</v>
      </c>
      <c r="E151" s="77">
        <f t="shared" si="21"/>
        <v>5924329.5999999996</v>
      </c>
      <c r="F151" s="77">
        <f t="shared" si="21"/>
        <v>0</v>
      </c>
      <c r="G151" s="77">
        <f t="shared" si="21"/>
        <v>6759490.5457518734</v>
      </c>
      <c r="H151" s="77">
        <f t="shared" si="21"/>
        <v>34323488.649457835</v>
      </c>
    </row>
    <row r="153" spans="1:8" ht="18" customHeight="1" x14ac:dyDescent="0.55000000000000004">
      <c r="A153" s="16" t="s">
        <v>324</v>
      </c>
      <c r="B153" s="11" t="s">
        <v>325</v>
      </c>
      <c r="D153" s="90">
        <f>H151/E120</f>
        <v>0.12773812122521541</v>
      </c>
    </row>
    <row r="154" spans="1:8" ht="18" customHeight="1" x14ac:dyDescent="0.55000000000000004">
      <c r="A154" s="16" t="s">
        <v>326</v>
      </c>
      <c r="B154" s="11" t="s">
        <v>327</v>
      </c>
      <c r="D154" s="90">
        <f>H151/E126</f>
        <v>-4.608416843375112</v>
      </c>
    </row>
  </sheetData>
  <mergeCells count="2">
    <mergeCell ref="C2:D2"/>
    <mergeCell ref="B13:D13"/>
  </mergeCells>
  <hyperlinks>
    <hyperlink ref="C11" r:id="rId1" xr:uid="{FE4484C6-FB4D-48AD-AA0F-888DDB2E7520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3" max="16383" man="1"/>
    <brk id="108" max="16383" man="1"/>
    <brk id="137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087C-8B22-4578-81CC-0B6B6D5DE91F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26171875" style="9" customWidth="1"/>
    <col min="5" max="6" width="21.26171875" style="9" customWidth="1"/>
    <col min="7" max="7" width="19.68359375" style="9" customWidth="1"/>
    <col min="8" max="8" width="17.578125" style="9" customWidth="1"/>
    <col min="9" max="9" width="11.68359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0" t="s">
        <v>482</v>
      </c>
      <c r="D5" s="540"/>
      <c r="E5" s="59"/>
      <c r="F5" s="50"/>
    </row>
    <row r="6" spans="1:8" ht="18" customHeight="1" x14ac:dyDescent="0.55000000000000004">
      <c r="B6" s="12" t="s">
        <v>267</v>
      </c>
      <c r="C6" s="52">
        <v>210039</v>
      </c>
      <c r="D6" s="52"/>
      <c r="E6" s="52"/>
      <c r="F6" s="53"/>
    </row>
    <row r="7" spans="1:8" ht="18" customHeight="1" x14ac:dyDescent="0.55000000000000004">
      <c r="B7" s="12" t="s">
        <v>268</v>
      </c>
      <c r="C7" s="278">
        <v>1051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380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381</v>
      </c>
      <c r="D10" s="57"/>
      <c r="E10" s="57"/>
      <c r="F10" s="58"/>
    </row>
    <row r="11" spans="1:8" ht="18" customHeight="1" x14ac:dyDescent="0.55000000000000004">
      <c r="B11" s="12" t="s">
        <v>273</v>
      </c>
      <c r="C11" s="564" t="s">
        <v>382</v>
      </c>
      <c r="D11" s="564"/>
      <c r="E11" s="564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2666948.6005471409</v>
      </c>
      <c r="E18" s="61"/>
      <c r="F18" s="61"/>
      <c r="G18" s="61">
        <v>2156075.100001181</v>
      </c>
      <c r="H18" s="62">
        <f>(D18+E18)-G18</f>
        <v>510873.50054595992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359960</v>
      </c>
      <c r="E21" s="20">
        <v>123868</v>
      </c>
      <c r="F21" s="20"/>
      <c r="G21" s="17">
        <v>23932</v>
      </c>
      <c r="H21" s="18">
        <f>(D21+E21)-F21-G21</f>
        <v>459896</v>
      </c>
    </row>
    <row r="22" spans="1:8" ht="18" customHeight="1" x14ac:dyDescent="0.55000000000000004">
      <c r="A22" s="12" t="s">
        <v>9</v>
      </c>
      <c r="B22" s="9" t="s">
        <v>10</v>
      </c>
      <c r="D22" s="17">
        <v>16016</v>
      </c>
      <c r="E22" s="20">
        <v>6361</v>
      </c>
      <c r="F22" s="20"/>
      <c r="G22" s="17"/>
      <c r="H22" s="18">
        <f t="shared" ref="H22:H34" si="0">(D22+E22)-F22-G22</f>
        <v>22377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3467</v>
      </c>
      <c r="E24" s="20">
        <v>1106</v>
      </c>
      <c r="F24" s="20"/>
      <c r="G24" s="17"/>
      <c r="H24" s="18">
        <f t="shared" si="0"/>
        <v>4573</v>
      </c>
    </row>
    <row r="25" spans="1:8" ht="18" customHeight="1" x14ac:dyDescent="0.55000000000000004">
      <c r="A25" s="12" t="s">
        <v>15</v>
      </c>
      <c r="B25" s="9" t="s">
        <v>16</v>
      </c>
      <c r="D25" s="17">
        <v>2641</v>
      </c>
      <c r="E25" s="20">
        <v>842</v>
      </c>
      <c r="F25" s="20"/>
      <c r="G25" s="17"/>
      <c r="H25" s="18">
        <f t="shared" si="0"/>
        <v>3483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>
        <v>53114</v>
      </c>
      <c r="E28" s="20">
        <v>16950</v>
      </c>
      <c r="F28" s="20"/>
      <c r="G28" s="17"/>
      <c r="H28" s="18">
        <f t="shared" si="0"/>
        <v>70064</v>
      </c>
    </row>
    <row r="29" spans="1:8" ht="18" customHeight="1" x14ac:dyDescent="0.55000000000000004">
      <c r="A29" s="12" t="s">
        <v>23</v>
      </c>
      <c r="B29" s="9" t="s">
        <v>24</v>
      </c>
      <c r="D29" s="17">
        <v>59416</v>
      </c>
      <c r="E29" s="20">
        <v>45444</v>
      </c>
      <c r="F29" s="20"/>
      <c r="G29" s="17"/>
      <c r="H29" s="18">
        <f t="shared" si="0"/>
        <v>104860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494614</v>
      </c>
      <c r="E36" s="18">
        <f t="shared" si="1"/>
        <v>194571</v>
      </c>
      <c r="F36" s="18">
        <f>SUM(F21:F34)</f>
        <v>0</v>
      </c>
      <c r="G36" s="18">
        <f t="shared" si="1"/>
        <v>23932</v>
      </c>
      <c r="H36" s="18">
        <f t="shared" si="1"/>
        <v>665253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/>
      <c r="E41" s="20"/>
      <c r="F41" s="20"/>
      <c r="G41" s="17"/>
      <c r="H41" s="18">
        <f t="shared" ref="H41:H47" si="2">(D41+E41)-F41-G41</f>
        <v>0</v>
      </c>
    </row>
    <row r="42" spans="1:8" ht="18" customHeight="1" x14ac:dyDescent="0.55000000000000004">
      <c r="A42" s="12" t="s">
        <v>34</v>
      </c>
      <c r="B42" s="9" t="s">
        <v>35</v>
      </c>
      <c r="D42" s="17">
        <v>54947</v>
      </c>
      <c r="E42" s="20">
        <v>42034</v>
      </c>
      <c r="F42" s="20"/>
      <c r="G42" s="17"/>
      <c r="H42" s="18">
        <f t="shared" si="2"/>
        <v>96981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54947</v>
      </c>
      <c r="E49" s="18">
        <f t="shared" si="3"/>
        <v>42034</v>
      </c>
      <c r="F49" s="18">
        <f>SUM(F40:F47)</f>
        <v>0</v>
      </c>
      <c r="G49" s="18">
        <f t="shared" si="3"/>
        <v>0</v>
      </c>
      <c r="H49" s="18">
        <f t="shared" si="3"/>
        <v>96981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6"/>
      <c r="E53" s="26"/>
      <c r="F53" s="26"/>
      <c r="G53" s="26"/>
      <c r="H53" s="18">
        <f>(D53+E53)-F53-G53</f>
        <v>0</v>
      </c>
    </row>
    <row r="54" spans="1:8" ht="18" customHeight="1" x14ac:dyDescent="0.55000000000000004">
      <c r="A54" s="12" t="s">
        <v>44</v>
      </c>
      <c r="B54" s="31" t="s">
        <v>226</v>
      </c>
      <c r="D54" s="17">
        <v>2880278.293666</v>
      </c>
      <c r="E54" s="20">
        <v>2202994.7999999998</v>
      </c>
      <c r="F54" s="20">
        <v>0</v>
      </c>
      <c r="G54" s="17">
        <v>1983355.27</v>
      </c>
      <c r="H54" s="18">
        <f t="shared" ref="H54:H62" si="4">(D54+E54)-F54-G54</f>
        <v>3099917.8236660003</v>
      </c>
    </row>
    <row r="55" spans="1:8" ht="18" customHeight="1" x14ac:dyDescent="0.55000000000000004">
      <c r="A55" s="12" t="s">
        <v>45</v>
      </c>
      <c r="B55" s="34" t="s">
        <v>227</v>
      </c>
      <c r="D55" s="17">
        <v>579255.31737399998</v>
      </c>
      <c r="E55" s="20">
        <v>443046.24</v>
      </c>
      <c r="F55" s="20">
        <v>0</v>
      </c>
      <c r="G55" s="17">
        <v>115935.42</v>
      </c>
      <c r="H55" s="18">
        <f t="shared" si="4"/>
        <v>906366.13737399993</v>
      </c>
    </row>
    <row r="56" spans="1:8" ht="18" customHeight="1" x14ac:dyDescent="0.55000000000000004">
      <c r="A56" s="12" t="s">
        <v>46</v>
      </c>
      <c r="B56" s="31" t="s">
        <v>228</v>
      </c>
      <c r="D56" s="17">
        <v>410470.65415299998</v>
      </c>
      <c r="E56" s="20">
        <v>313950.46999999997</v>
      </c>
      <c r="F56" s="20">
        <v>0</v>
      </c>
      <c r="G56" s="17">
        <v>89691.63</v>
      </c>
      <c r="H56" s="18">
        <f t="shared" si="4"/>
        <v>634729.49415299995</v>
      </c>
    </row>
    <row r="57" spans="1:8" ht="18" customHeight="1" x14ac:dyDescent="0.55000000000000004">
      <c r="A57" s="12" t="s">
        <v>47</v>
      </c>
      <c r="B57" s="31" t="s">
        <v>483</v>
      </c>
      <c r="D57" s="17">
        <v>112868.547932</v>
      </c>
      <c r="E57" s="20">
        <v>86328.06</v>
      </c>
      <c r="F57" s="20">
        <v>0</v>
      </c>
      <c r="G57" s="17">
        <v>71304.62</v>
      </c>
      <c r="H57" s="18">
        <f t="shared" si="4"/>
        <v>127891.98793200002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3982872.8131249999</v>
      </c>
      <c r="E64" s="18">
        <f t="shared" ref="E64:G64" si="5">SUM(E53:E62)</f>
        <v>3046319.57</v>
      </c>
      <c r="F64" s="18">
        <f t="shared" si="5"/>
        <v>0</v>
      </c>
      <c r="G64" s="18">
        <f t="shared" si="5"/>
        <v>2260286.94</v>
      </c>
      <c r="H64" s="18">
        <f>SUM(H53:H62)</f>
        <v>4768905.4431250002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25750</v>
      </c>
      <c r="E77" s="37"/>
      <c r="F77" s="23"/>
      <c r="G77" s="17"/>
      <c r="H77" s="18">
        <f>(D77-F77-G77)</f>
        <v>25750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2226</v>
      </c>
      <c r="E79" s="37"/>
      <c r="F79" s="23"/>
      <c r="G79" s="17"/>
      <c r="H79" s="18">
        <f t="shared" si="8"/>
        <v>2226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27976</v>
      </c>
      <c r="E82" s="39"/>
      <c r="F82" s="18">
        <f t="shared" si="9"/>
        <v>0</v>
      </c>
      <c r="G82" s="18">
        <f t="shared" si="9"/>
        <v>0</v>
      </c>
      <c r="H82" s="18">
        <f t="shared" si="9"/>
        <v>27976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v>1418</v>
      </c>
      <c r="E87" s="20">
        <v>452</v>
      </c>
      <c r="F87" s="20"/>
      <c r="G87" s="17"/>
      <c r="H87" s="18">
        <f t="shared" ref="H87:H96" si="10">(D87+E87)-F87-G87</f>
        <v>1870</v>
      </c>
    </row>
    <row r="88" spans="1:8" ht="18" customHeight="1" x14ac:dyDescent="0.55000000000000004">
      <c r="A88" s="12" t="s">
        <v>74</v>
      </c>
      <c r="B88" s="9" t="s">
        <v>75</v>
      </c>
      <c r="D88" s="17">
        <v>9344</v>
      </c>
      <c r="E88" s="20">
        <v>2981</v>
      </c>
      <c r="F88" s="20"/>
      <c r="G88" s="17"/>
      <c r="H88" s="18">
        <f t="shared" si="10"/>
        <v>12325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>
        <v>2428</v>
      </c>
      <c r="E90" s="20">
        <v>774</v>
      </c>
      <c r="F90" s="20"/>
      <c r="G90" s="17"/>
      <c r="H90" s="18">
        <f t="shared" si="10"/>
        <v>3202</v>
      </c>
    </row>
    <row r="91" spans="1:8" ht="18" customHeight="1" x14ac:dyDescent="0.55000000000000004">
      <c r="A91" s="12" t="s">
        <v>80</v>
      </c>
      <c r="B91" s="9" t="s">
        <v>81</v>
      </c>
      <c r="D91" s="17">
        <v>9773</v>
      </c>
      <c r="E91" s="20">
        <v>3119</v>
      </c>
      <c r="F91" s="20"/>
      <c r="G91" s="17"/>
      <c r="H91" s="18">
        <f t="shared" si="10"/>
        <v>12892</v>
      </c>
    </row>
    <row r="92" spans="1:8" ht="18" customHeight="1" x14ac:dyDescent="0.55000000000000004">
      <c r="A92" s="12" t="s">
        <v>82</v>
      </c>
      <c r="B92" s="9" t="s">
        <v>83</v>
      </c>
      <c r="D92" s="40">
        <v>32605</v>
      </c>
      <c r="E92" s="20">
        <v>10389</v>
      </c>
      <c r="F92" s="71"/>
      <c r="G92" s="40"/>
      <c r="H92" s="18">
        <f t="shared" si="10"/>
        <v>42994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55568</v>
      </c>
      <c r="E98" s="18">
        <f t="shared" si="11"/>
        <v>17715</v>
      </c>
      <c r="F98" s="18">
        <f t="shared" si="11"/>
        <v>0</v>
      </c>
      <c r="G98" s="18">
        <f t="shared" si="11"/>
        <v>0</v>
      </c>
      <c r="H98" s="18">
        <f t="shared" si="11"/>
        <v>73283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4338</v>
      </c>
      <c r="E102" s="20">
        <v>1384</v>
      </c>
      <c r="F102" s="20"/>
      <c r="G102" s="17"/>
      <c r="H102" s="18">
        <f>(D102+E102)-F102-G102</f>
        <v>5722</v>
      </c>
    </row>
    <row r="103" spans="1:8" ht="18" customHeight="1" x14ac:dyDescent="0.55000000000000004">
      <c r="A103" s="12" t="s">
        <v>91</v>
      </c>
      <c r="B103" s="9" t="s">
        <v>92</v>
      </c>
      <c r="D103" s="17">
        <v>20568</v>
      </c>
      <c r="E103" s="20">
        <v>15734</v>
      </c>
      <c r="F103" s="20"/>
      <c r="G103" s="17"/>
      <c r="H103" s="18">
        <f t="shared" ref="H103:H106" si="12">(D103+E103)-F103-G103</f>
        <v>36302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24906</v>
      </c>
      <c r="E108" s="18">
        <f t="shared" si="13"/>
        <v>17118</v>
      </c>
      <c r="F108" s="18">
        <f t="shared" si="13"/>
        <v>0</v>
      </c>
      <c r="G108" s="18">
        <f t="shared" si="13"/>
        <v>0</v>
      </c>
      <c r="H108" s="18">
        <f t="shared" si="13"/>
        <v>42024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2757100.7899999996</v>
      </c>
      <c r="G111" s="17"/>
      <c r="H111" s="18">
        <f>F111-G111</f>
        <v>2757100.7899999996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0.76490000000000002</v>
      </c>
      <c r="F114" s="41" t="s">
        <v>314</v>
      </c>
      <c r="G114" s="42">
        <v>0.31919999999999998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149966766.72999999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3419303.5500000003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153386070.28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160772981.59999999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+E119-E121</f>
        <v>-7386911.3199999928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742416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+E123+E125</f>
        <v>-6644495.3199999928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494614</v>
      </c>
      <c r="E141" s="45">
        <f t="shared" si="16"/>
        <v>194571</v>
      </c>
      <c r="F141" s="45">
        <f>F36</f>
        <v>0</v>
      </c>
      <c r="G141" s="45">
        <f t="shared" si="16"/>
        <v>23932</v>
      </c>
      <c r="H141" s="45">
        <f t="shared" si="16"/>
        <v>665253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54947</v>
      </c>
      <c r="E142" s="45">
        <f t="shared" si="17"/>
        <v>42034</v>
      </c>
      <c r="F142" s="45">
        <f>F49</f>
        <v>0</v>
      </c>
      <c r="G142" s="45">
        <f t="shared" si="17"/>
        <v>0</v>
      </c>
      <c r="H142" s="45">
        <f t="shared" si="17"/>
        <v>96981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3982872.8131249999</v>
      </c>
      <c r="E143" s="45">
        <f t="shared" si="18"/>
        <v>3046319.57</v>
      </c>
      <c r="F143" s="45">
        <f>F64</f>
        <v>0</v>
      </c>
      <c r="G143" s="45">
        <f t="shared" si="18"/>
        <v>2260286.94</v>
      </c>
      <c r="H143" s="45">
        <f t="shared" si="18"/>
        <v>4768905.4431250002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27976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27976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55568</v>
      </c>
      <c r="E146" s="45">
        <f t="shared" si="21"/>
        <v>17715</v>
      </c>
      <c r="F146" s="45">
        <f>F98</f>
        <v>0</v>
      </c>
      <c r="G146" s="45">
        <f t="shared" si="21"/>
        <v>0</v>
      </c>
      <c r="H146" s="45">
        <f t="shared" si="21"/>
        <v>73283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24906</v>
      </c>
      <c r="E147" s="18">
        <f t="shared" si="22"/>
        <v>17118</v>
      </c>
      <c r="F147" s="18">
        <f>F108</f>
        <v>0</v>
      </c>
      <c r="G147" s="18">
        <f t="shared" si="22"/>
        <v>0</v>
      </c>
      <c r="H147" s="18">
        <f t="shared" si="22"/>
        <v>42024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2757100.7899999996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2666948.6005471409</v>
      </c>
      <c r="E150" s="18">
        <f>E18</f>
        <v>0</v>
      </c>
      <c r="F150" s="18">
        <f>F18</f>
        <v>0</v>
      </c>
      <c r="G150" s="18">
        <f>G18</f>
        <v>2156075.100001181</v>
      </c>
      <c r="H150" s="18">
        <f>H18</f>
        <v>510873.50054595992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7307832.4136721399</v>
      </c>
      <c r="E152" s="77">
        <f t="shared" si="24"/>
        <v>3317757.57</v>
      </c>
      <c r="F152" s="77">
        <f t="shared" si="24"/>
        <v>0</v>
      </c>
      <c r="G152" s="77">
        <f t="shared" si="24"/>
        <v>4440294.040001181</v>
      </c>
      <c r="H152" s="77">
        <f t="shared" si="24"/>
        <v>8942396.7336709592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5.562126574177411E-2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-1.3458353573903892</v>
      </c>
    </row>
  </sheetData>
  <mergeCells count="4">
    <mergeCell ref="C2:D2"/>
    <mergeCell ref="C5:D5"/>
    <mergeCell ref="C11:E11"/>
    <mergeCell ref="B13:D13"/>
  </mergeCells>
  <hyperlinks>
    <hyperlink ref="C11" r:id="rId1" xr:uid="{0904029F-4D4B-485F-8240-EA29B530F375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0A6B-0738-49FE-B2B0-776BE8D602AD}">
  <dimension ref="A1:C52"/>
  <sheetViews>
    <sheetView topLeftCell="A19" workbookViewId="0"/>
  </sheetViews>
  <sheetFormatPr defaultColWidth="9.15625" defaultRowHeight="14.4" x14ac:dyDescent="0.55000000000000004"/>
  <cols>
    <col min="1" max="1" width="22.83984375" style="330" customWidth="1"/>
    <col min="2" max="2" width="51.68359375" style="330" bestFit="1" customWidth="1"/>
    <col min="3" max="3" width="13.83984375" style="330" bestFit="1" customWidth="1"/>
    <col min="4" max="16384" width="9.15625" style="330"/>
  </cols>
  <sheetData>
    <row r="1" spans="1:3" x14ac:dyDescent="0.55000000000000004">
      <c r="A1" s="333" t="s">
        <v>620</v>
      </c>
    </row>
    <row r="2" spans="1:3" x14ac:dyDescent="0.55000000000000004">
      <c r="A2" s="337" t="s">
        <v>169</v>
      </c>
      <c r="B2" s="337" t="s">
        <v>170</v>
      </c>
      <c r="C2" s="337" t="s">
        <v>125</v>
      </c>
    </row>
    <row r="3" spans="1:3" x14ac:dyDescent="0.55000000000000004">
      <c r="A3" s="314">
        <v>210001</v>
      </c>
      <c r="B3" s="314" t="s">
        <v>133</v>
      </c>
      <c r="C3" s="331">
        <v>12015919.030000001</v>
      </c>
    </row>
    <row r="4" spans="1:3" x14ac:dyDescent="0.55000000000000004">
      <c r="A4" s="315" t="s">
        <v>522</v>
      </c>
      <c r="B4" s="314" t="s">
        <v>523</v>
      </c>
      <c r="C4" s="331">
        <v>29197000</v>
      </c>
    </row>
    <row r="5" spans="1:3" x14ac:dyDescent="0.55000000000000004">
      <c r="A5" s="315" t="s">
        <v>524</v>
      </c>
      <c r="B5" s="314" t="s">
        <v>559</v>
      </c>
      <c r="C5" s="331">
        <v>7790312.6100000013</v>
      </c>
    </row>
    <row r="6" spans="1:3" x14ac:dyDescent="0.55000000000000004">
      <c r="A6" s="314">
        <v>210004</v>
      </c>
      <c r="B6" s="314" t="s">
        <v>136</v>
      </c>
      <c r="C6" s="331">
        <v>20676697.720000003</v>
      </c>
    </row>
    <row r="7" spans="1:3" x14ac:dyDescent="0.55000000000000004">
      <c r="A7" s="314">
        <v>210005</v>
      </c>
      <c r="B7" s="314" t="s">
        <v>526</v>
      </c>
      <c r="C7" s="331">
        <v>5891400</v>
      </c>
    </row>
    <row r="8" spans="1:3" x14ac:dyDescent="0.55000000000000004">
      <c r="A8" s="314">
        <v>210006</v>
      </c>
      <c r="B8" s="314" t="s">
        <v>527</v>
      </c>
      <c r="C8" s="331">
        <v>2167000</v>
      </c>
    </row>
    <row r="9" spans="1:3" x14ac:dyDescent="0.55000000000000004">
      <c r="A9" s="314">
        <v>210008</v>
      </c>
      <c r="B9" s="314" t="s">
        <v>138</v>
      </c>
      <c r="C9" s="331">
        <v>21995243</v>
      </c>
    </row>
    <row r="10" spans="1:3" x14ac:dyDescent="0.55000000000000004">
      <c r="A10" s="314">
        <v>210009</v>
      </c>
      <c r="B10" s="314" t="s">
        <v>145</v>
      </c>
      <c r="C10" s="331">
        <v>55925900</v>
      </c>
    </row>
    <row r="11" spans="1:3" x14ac:dyDescent="0.55000000000000004">
      <c r="A11" s="314">
        <v>210011</v>
      </c>
      <c r="B11" s="314" t="s">
        <v>560</v>
      </c>
      <c r="C11" s="331">
        <v>15382432.09</v>
      </c>
    </row>
    <row r="12" spans="1:3" x14ac:dyDescent="0.55000000000000004">
      <c r="A12" s="314">
        <v>210012</v>
      </c>
      <c r="B12" s="314" t="s">
        <v>530</v>
      </c>
      <c r="C12" s="331">
        <v>15116994.85</v>
      </c>
    </row>
    <row r="13" spans="1:3" x14ac:dyDescent="0.55000000000000004">
      <c r="A13" s="314">
        <v>210015</v>
      </c>
      <c r="B13" s="314" t="s">
        <v>531</v>
      </c>
      <c r="C13" s="331">
        <v>17362008.289999999</v>
      </c>
    </row>
    <row r="14" spans="1:3" x14ac:dyDescent="0.55000000000000004">
      <c r="A14" s="314">
        <v>210016</v>
      </c>
      <c r="B14" s="314" t="s">
        <v>532</v>
      </c>
      <c r="C14" s="331">
        <v>10097266.249999996</v>
      </c>
    </row>
    <row r="15" spans="1:3" x14ac:dyDescent="0.55000000000000004">
      <c r="A15" s="314">
        <v>210017</v>
      </c>
      <c r="B15" s="314" t="s">
        <v>561</v>
      </c>
      <c r="C15" s="331">
        <v>2677588.4018775099</v>
      </c>
    </row>
    <row r="16" spans="1:3" x14ac:dyDescent="0.55000000000000004">
      <c r="A16" s="314">
        <v>210018</v>
      </c>
      <c r="B16" s="314" t="s">
        <v>534</v>
      </c>
      <c r="C16" s="331">
        <v>6094995.9800000004</v>
      </c>
    </row>
    <row r="17" spans="1:3" x14ac:dyDescent="0.55000000000000004">
      <c r="A17" s="314">
        <v>210019</v>
      </c>
      <c r="B17" s="314" t="s">
        <v>535</v>
      </c>
      <c r="C17" s="331">
        <v>10293900</v>
      </c>
    </row>
    <row r="18" spans="1:3" x14ac:dyDescent="0.55000000000000004">
      <c r="A18" s="314">
        <v>210022</v>
      </c>
      <c r="B18" s="314" t="s">
        <v>164</v>
      </c>
      <c r="C18" s="331">
        <v>7067394</v>
      </c>
    </row>
    <row r="19" spans="1:3" x14ac:dyDescent="0.55000000000000004">
      <c r="A19" s="314">
        <v>210023</v>
      </c>
      <c r="B19" s="314" t="s">
        <v>536</v>
      </c>
      <c r="C19" s="331">
        <v>5004158.1400000006</v>
      </c>
    </row>
    <row r="20" spans="1:3" x14ac:dyDescent="0.55000000000000004">
      <c r="A20" s="314">
        <v>210024</v>
      </c>
      <c r="B20" s="314" t="s">
        <v>132</v>
      </c>
      <c r="C20" s="331">
        <v>11690948.260000002</v>
      </c>
    </row>
    <row r="21" spans="1:3" x14ac:dyDescent="0.55000000000000004">
      <c r="A21" s="314">
        <v>210027</v>
      </c>
      <c r="B21" s="314" t="s">
        <v>537</v>
      </c>
      <c r="C21" s="331">
        <v>13719300</v>
      </c>
    </row>
    <row r="22" spans="1:3" x14ac:dyDescent="0.55000000000000004">
      <c r="A22" s="314">
        <v>210028</v>
      </c>
      <c r="B22" s="314" t="s">
        <v>618</v>
      </c>
      <c r="C22" s="331">
        <v>5866437.9199999999</v>
      </c>
    </row>
    <row r="23" spans="1:3" x14ac:dyDescent="0.55000000000000004">
      <c r="A23" s="314">
        <v>210029</v>
      </c>
      <c r="B23" s="314" t="s">
        <v>538</v>
      </c>
      <c r="C23" s="331">
        <v>30503000</v>
      </c>
    </row>
    <row r="24" spans="1:3" x14ac:dyDescent="0.55000000000000004">
      <c r="A24" s="314">
        <v>210030</v>
      </c>
      <c r="B24" s="314" t="s">
        <v>539</v>
      </c>
      <c r="C24" s="331">
        <v>1026000</v>
      </c>
    </row>
    <row r="25" spans="1:3" x14ac:dyDescent="0.55000000000000004">
      <c r="A25" s="314">
        <v>210032</v>
      </c>
      <c r="B25" s="314" t="s">
        <v>216</v>
      </c>
      <c r="C25" s="331">
        <v>1587375.0099999998</v>
      </c>
    </row>
    <row r="26" spans="1:3" x14ac:dyDescent="0.55000000000000004">
      <c r="A26" s="314">
        <v>210033</v>
      </c>
      <c r="B26" s="314" t="s">
        <v>540</v>
      </c>
      <c r="C26" s="331">
        <v>2902385.93</v>
      </c>
    </row>
    <row r="27" spans="1:3" x14ac:dyDescent="0.55000000000000004">
      <c r="A27" s="314">
        <v>210034</v>
      </c>
      <c r="B27" s="314" t="s">
        <v>541</v>
      </c>
      <c r="C27" s="331">
        <v>8406708.370000001</v>
      </c>
    </row>
    <row r="28" spans="1:3" x14ac:dyDescent="0.55000000000000004">
      <c r="A28" s="314">
        <v>210035</v>
      </c>
      <c r="B28" s="314" t="s">
        <v>542</v>
      </c>
      <c r="C28" s="331">
        <v>2498000</v>
      </c>
    </row>
    <row r="29" spans="1:3" x14ac:dyDescent="0.55000000000000004">
      <c r="A29" s="314">
        <v>210037</v>
      </c>
      <c r="B29" s="314" t="s">
        <v>543</v>
      </c>
      <c r="C29" s="331">
        <v>4294757.6083965572</v>
      </c>
    </row>
    <row r="30" spans="1:3" x14ac:dyDescent="0.55000000000000004">
      <c r="A30" s="314">
        <v>210038</v>
      </c>
      <c r="B30" s="314" t="s">
        <v>544</v>
      </c>
      <c r="C30" s="331">
        <v>4254000</v>
      </c>
    </row>
    <row r="31" spans="1:3" x14ac:dyDescent="0.55000000000000004">
      <c r="A31" s="314">
        <v>210039</v>
      </c>
      <c r="B31" s="314" t="s">
        <v>225</v>
      </c>
      <c r="C31" s="331">
        <v>2757010.39</v>
      </c>
    </row>
    <row r="32" spans="1:3" x14ac:dyDescent="0.55000000000000004">
      <c r="A32" s="314">
        <v>210040</v>
      </c>
      <c r="B32" s="314" t="s">
        <v>615</v>
      </c>
      <c r="C32" s="331">
        <v>6124376</v>
      </c>
    </row>
    <row r="33" spans="1:3" x14ac:dyDescent="0.55000000000000004">
      <c r="A33" s="314">
        <v>210043</v>
      </c>
      <c r="B33" s="314" t="s">
        <v>545</v>
      </c>
      <c r="C33" s="331">
        <v>8287000</v>
      </c>
    </row>
    <row r="34" spans="1:3" x14ac:dyDescent="0.55000000000000004">
      <c r="A34" s="314">
        <v>210044</v>
      </c>
      <c r="B34" s="314" t="s">
        <v>231</v>
      </c>
      <c r="C34" s="331">
        <v>3709101</v>
      </c>
    </row>
    <row r="35" spans="1:3" x14ac:dyDescent="0.55000000000000004">
      <c r="A35" s="314">
        <v>210045</v>
      </c>
      <c r="B35" s="314" t="s">
        <v>235</v>
      </c>
      <c r="C35" s="331">
        <v>106900</v>
      </c>
    </row>
    <row r="36" spans="1:3" x14ac:dyDescent="0.55000000000000004">
      <c r="A36" s="314">
        <v>210048</v>
      </c>
      <c r="B36" s="314" t="s">
        <v>237</v>
      </c>
      <c r="C36" s="331">
        <v>7973000</v>
      </c>
    </row>
    <row r="37" spans="1:3" x14ac:dyDescent="0.55000000000000004">
      <c r="A37" s="314">
        <v>210049</v>
      </c>
      <c r="B37" s="314" t="s">
        <v>653</v>
      </c>
      <c r="C37" s="331">
        <v>4258000</v>
      </c>
    </row>
    <row r="38" spans="1:3" x14ac:dyDescent="0.55000000000000004">
      <c r="A38" s="314">
        <v>210051</v>
      </c>
      <c r="B38" s="314" t="s">
        <v>546</v>
      </c>
      <c r="C38" s="331">
        <v>14399741.780000001</v>
      </c>
    </row>
    <row r="39" spans="1:3" x14ac:dyDescent="0.55000000000000004">
      <c r="A39" s="314">
        <v>210056</v>
      </c>
      <c r="B39" s="318" t="s">
        <v>250</v>
      </c>
      <c r="C39" s="331">
        <v>10187092.4</v>
      </c>
    </row>
    <row r="40" spans="1:3" x14ac:dyDescent="0.55000000000000004">
      <c r="A40" s="314">
        <v>210057</v>
      </c>
      <c r="B40" s="318" t="s">
        <v>547</v>
      </c>
      <c r="C40" s="331">
        <v>12323360.640000001</v>
      </c>
    </row>
    <row r="41" spans="1:3" x14ac:dyDescent="0.55000000000000004">
      <c r="A41" s="314">
        <v>210058</v>
      </c>
      <c r="B41" s="318" t="s">
        <v>548</v>
      </c>
      <c r="C41" s="331">
        <v>1726000</v>
      </c>
    </row>
    <row r="42" spans="1:3" x14ac:dyDescent="0.55000000000000004">
      <c r="A42" s="314">
        <v>210060</v>
      </c>
      <c r="B42" s="318" t="s">
        <v>549</v>
      </c>
      <c r="C42" s="331">
        <v>2245578.0000000005</v>
      </c>
    </row>
    <row r="43" spans="1:3" x14ac:dyDescent="0.55000000000000004">
      <c r="A43" s="314">
        <v>210061</v>
      </c>
      <c r="B43" s="318" t="s">
        <v>257</v>
      </c>
      <c r="C43" s="331">
        <v>1122609.6200000001</v>
      </c>
    </row>
    <row r="44" spans="1:3" x14ac:dyDescent="0.55000000000000004">
      <c r="A44" s="314">
        <v>210062</v>
      </c>
      <c r="B44" s="318" t="s">
        <v>550</v>
      </c>
      <c r="C44" s="331">
        <v>9816140.8699999992</v>
      </c>
    </row>
    <row r="45" spans="1:3" x14ac:dyDescent="0.55000000000000004">
      <c r="A45" s="314">
        <v>210063</v>
      </c>
      <c r="B45" s="318" t="s">
        <v>551</v>
      </c>
      <c r="C45" s="331">
        <v>7208373.1200000001</v>
      </c>
    </row>
    <row r="46" spans="1:3" x14ac:dyDescent="0.55000000000000004">
      <c r="A46" s="314">
        <v>210064</v>
      </c>
      <c r="B46" s="318" t="s">
        <v>552</v>
      </c>
      <c r="C46" s="331">
        <v>2494444</v>
      </c>
    </row>
    <row r="47" spans="1:3" x14ac:dyDescent="0.55000000000000004">
      <c r="A47" s="314">
        <v>210065</v>
      </c>
      <c r="B47" s="318" t="s">
        <v>264</v>
      </c>
      <c r="C47" s="331">
        <v>3428100</v>
      </c>
    </row>
    <row r="48" spans="1:3" x14ac:dyDescent="0.55000000000000004">
      <c r="A48" s="314">
        <v>213300</v>
      </c>
      <c r="B48" s="318" t="s">
        <v>199</v>
      </c>
      <c r="C48" s="331">
        <v>264092.33000000013</v>
      </c>
    </row>
    <row r="49" spans="1:3" x14ac:dyDescent="0.55000000000000004">
      <c r="A49" s="314">
        <v>214000</v>
      </c>
      <c r="B49" s="318" t="s">
        <v>562</v>
      </c>
      <c r="C49" s="331">
        <v>8741514.2400000002</v>
      </c>
    </row>
    <row r="50" spans="1:3" x14ac:dyDescent="0.55000000000000004">
      <c r="A50" s="314">
        <v>214020</v>
      </c>
      <c r="B50" s="318" t="s">
        <v>563</v>
      </c>
      <c r="C50" s="331">
        <v>0</v>
      </c>
    </row>
    <row r="51" spans="1:3" x14ac:dyDescent="0.55000000000000004">
      <c r="A51" s="314">
        <v>213029</v>
      </c>
      <c r="B51" s="318" t="s">
        <v>553</v>
      </c>
      <c r="C51" s="331">
        <v>0</v>
      </c>
    </row>
    <row r="52" spans="1:3" x14ac:dyDescent="0.55000000000000004">
      <c r="A52" s="522" t="s">
        <v>171</v>
      </c>
      <c r="B52" s="523"/>
      <c r="C52" s="338">
        <f>SUM(C3:C51)</f>
        <v>438677557.85027403</v>
      </c>
    </row>
  </sheetData>
  <mergeCells count="1">
    <mergeCell ref="A52:B52"/>
  </mergeCells>
  <pageMargins left="0.7" right="0.7" top="0.75" bottom="0.75" header="0.3" footer="0.3"/>
  <pageSetup orientation="portrait" horizontalDpi="4294967295" verticalDpi="4294967295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93839-1BCF-40A3-BB1A-EAC213A9475A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26171875" style="9" customWidth="1"/>
    <col min="5" max="6" width="21.26171875" style="9" customWidth="1"/>
    <col min="7" max="7" width="19.68359375" style="9" customWidth="1"/>
    <col min="8" max="8" width="17.578125" style="9" customWidth="1"/>
    <col min="9" max="9" width="11.68359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9" t="s">
        <v>229</v>
      </c>
      <c r="D5" s="59"/>
      <c r="E5" s="59"/>
      <c r="F5" s="50"/>
    </row>
    <row r="6" spans="1:8" ht="18" customHeight="1" x14ac:dyDescent="0.55000000000000004">
      <c r="B6" s="12" t="s">
        <v>267</v>
      </c>
      <c r="C6" s="52">
        <v>40</v>
      </c>
      <c r="D6" s="52"/>
      <c r="E6" s="52"/>
      <c r="F6" s="53"/>
    </row>
    <row r="7" spans="1:8" ht="18" customHeight="1" x14ac:dyDescent="0.55000000000000004">
      <c r="B7" s="12" t="s">
        <v>268</v>
      </c>
      <c r="C7" s="51">
        <v>1537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346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347</v>
      </c>
      <c r="D10" s="57"/>
      <c r="E10" s="57"/>
      <c r="F10" s="58"/>
    </row>
    <row r="11" spans="1:8" ht="18" customHeight="1" x14ac:dyDescent="0.55000000000000004">
      <c r="B11" s="12" t="s">
        <v>273</v>
      </c>
      <c r="C11" s="560" t="s">
        <v>348</v>
      </c>
      <c r="D11" s="560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4494689.8120923853</v>
      </c>
      <c r="E18" s="61"/>
      <c r="F18" s="61"/>
      <c r="G18" s="61">
        <v>3633699.1211953736</v>
      </c>
      <c r="H18" s="62">
        <f>(D18+E18)-G18</f>
        <v>860990.69089701166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54</v>
      </c>
      <c r="E21" s="20"/>
      <c r="F21" s="20"/>
      <c r="G21" s="17"/>
      <c r="H21" s="18">
        <f>(D21+E21)-F21-G21</f>
        <v>54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74853</v>
      </c>
      <c r="E24" s="20">
        <v>8982</v>
      </c>
      <c r="F24" s="20"/>
      <c r="G24" s="17"/>
      <c r="H24" s="18">
        <f t="shared" si="0"/>
        <v>83835</v>
      </c>
    </row>
    <row r="25" spans="1:8" ht="18" customHeight="1" x14ac:dyDescent="0.55000000000000004">
      <c r="A25" s="12" t="s">
        <v>15</v>
      </c>
      <c r="B25" s="9" t="s">
        <v>16</v>
      </c>
      <c r="D25" s="17">
        <v>100249</v>
      </c>
      <c r="E25" s="20">
        <v>60149</v>
      </c>
      <c r="F25" s="20"/>
      <c r="G25" s="17"/>
      <c r="H25" s="18">
        <f t="shared" si="0"/>
        <v>160398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5126110</v>
      </c>
      <c r="E29" s="20">
        <v>1328966</v>
      </c>
      <c r="F29" s="20"/>
      <c r="G29" s="17">
        <v>1556662</v>
      </c>
      <c r="H29" s="18">
        <f t="shared" si="0"/>
        <v>4898414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5301266</v>
      </c>
      <c r="E36" s="18">
        <f t="shared" si="1"/>
        <v>1398097</v>
      </c>
      <c r="F36" s="18">
        <f>SUM(F21:F34)</f>
        <v>0</v>
      </c>
      <c r="G36" s="18">
        <f t="shared" si="1"/>
        <v>1556662</v>
      </c>
      <c r="H36" s="18">
        <f t="shared" si="1"/>
        <v>5142701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>
        <v>127965</v>
      </c>
      <c r="E41" s="20">
        <v>76779</v>
      </c>
      <c r="F41" s="20"/>
      <c r="G41" s="17"/>
      <c r="H41" s="18">
        <f t="shared" ref="H41:H47" si="2">(D41+E41)-F41-G41</f>
        <v>204744</v>
      </c>
    </row>
    <row r="42" spans="1:8" ht="18" customHeight="1" x14ac:dyDescent="0.55000000000000004">
      <c r="A42" s="12" t="s">
        <v>34</v>
      </c>
      <c r="B42" s="9" t="s">
        <v>35</v>
      </c>
      <c r="D42" s="17">
        <v>710555</v>
      </c>
      <c r="E42" s="20">
        <v>426333</v>
      </c>
      <c r="F42" s="20"/>
      <c r="G42" s="17"/>
      <c r="H42" s="18">
        <f t="shared" si="2"/>
        <v>1136888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838520</v>
      </c>
      <c r="E49" s="18">
        <f t="shared" si="3"/>
        <v>503112</v>
      </c>
      <c r="F49" s="18">
        <f>SUM(F40:F47)</f>
        <v>0</v>
      </c>
      <c r="G49" s="18">
        <f t="shared" si="3"/>
        <v>0</v>
      </c>
      <c r="H49" s="18">
        <f t="shared" si="3"/>
        <v>1341632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6">
        <v>9473964</v>
      </c>
      <c r="E53" s="26">
        <v>4153354</v>
      </c>
      <c r="F53" s="26"/>
      <c r="G53" s="26">
        <v>4963145</v>
      </c>
      <c r="H53" s="18">
        <f>(D53+E53)-F53-G53</f>
        <v>8664173</v>
      </c>
    </row>
    <row r="54" spans="1:8" ht="18" customHeight="1" x14ac:dyDescent="0.55000000000000004">
      <c r="A54" s="12" t="s">
        <v>44</v>
      </c>
      <c r="B54" s="31"/>
      <c r="D54" s="17"/>
      <c r="E54" s="20"/>
      <c r="F54" s="20"/>
      <c r="G54" s="17"/>
      <c r="H54" s="18">
        <f t="shared" ref="H54:H62" si="4">(D54+E54)-F54-G54</f>
        <v>0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9473964</v>
      </c>
      <c r="E64" s="18">
        <f t="shared" ref="E64:G64" si="5">SUM(E53:E62)</f>
        <v>4153354</v>
      </c>
      <c r="F64" s="18">
        <f t="shared" si="5"/>
        <v>0</v>
      </c>
      <c r="G64" s="18">
        <f t="shared" si="5"/>
        <v>4963145</v>
      </c>
      <c r="H64" s="18">
        <f>SUM(H53:H62)</f>
        <v>8664173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>
        <v>184044</v>
      </c>
      <c r="E68" s="20">
        <v>110426</v>
      </c>
      <c r="F68" s="20"/>
      <c r="G68" s="70"/>
      <c r="H68" s="18">
        <f>(D68+E68)-F68-G68</f>
        <v>294470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 t="s">
        <v>435</v>
      </c>
      <c r="C70" s="11"/>
      <c r="D70" s="32">
        <v>118089</v>
      </c>
      <c r="E70" s="20">
        <v>70853</v>
      </c>
      <c r="F70" s="33"/>
      <c r="G70" s="32"/>
      <c r="H70" s="18">
        <f t="shared" si="6"/>
        <v>188942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302133</v>
      </c>
      <c r="E74" s="36">
        <f t="shared" si="7"/>
        <v>181279</v>
      </c>
      <c r="F74" s="36">
        <f t="shared" si="7"/>
        <v>0</v>
      </c>
      <c r="G74" s="18">
        <f t="shared" si="7"/>
        <v>0</v>
      </c>
      <c r="H74" s="18">
        <f t="shared" si="7"/>
        <v>483412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135257</v>
      </c>
      <c r="E77" s="37"/>
      <c r="F77" s="23"/>
      <c r="G77" s="17"/>
      <c r="H77" s="18">
        <f>(D77-F77-G77)</f>
        <v>135257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135257</v>
      </c>
      <c r="E82" s="39"/>
      <c r="F82" s="18">
        <f t="shared" si="9"/>
        <v>0</v>
      </c>
      <c r="G82" s="18">
        <f t="shared" si="9"/>
        <v>0</v>
      </c>
      <c r="H82" s="18">
        <f t="shared" si="9"/>
        <v>135257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1418495</v>
      </c>
      <c r="E88" s="20">
        <v>819929</v>
      </c>
      <c r="F88" s="20"/>
      <c r="G88" s="17">
        <v>1147468</v>
      </c>
      <c r="H88" s="18">
        <f t="shared" si="10"/>
        <v>1090956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57179</v>
      </c>
      <c r="E91" s="20">
        <v>6861</v>
      </c>
      <c r="F91" s="20"/>
      <c r="G91" s="17">
        <v>57179</v>
      </c>
      <c r="H91" s="18">
        <f t="shared" si="10"/>
        <v>6861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>
        <v>124795</v>
      </c>
      <c r="E93" s="20">
        <v>74877</v>
      </c>
      <c r="F93" s="20"/>
      <c r="G93" s="17"/>
      <c r="H93" s="18">
        <f t="shared" si="10"/>
        <v>199672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1600469</v>
      </c>
      <c r="E98" s="18">
        <f t="shared" si="11"/>
        <v>901667</v>
      </c>
      <c r="F98" s="18">
        <f t="shared" si="11"/>
        <v>0</v>
      </c>
      <c r="G98" s="18">
        <f t="shared" si="11"/>
        <v>1204647</v>
      </c>
      <c r="H98" s="18">
        <f t="shared" si="11"/>
        <v>1297489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234922</v>
      </c>
      <c r="E102" s="20">
        <v>140953</v>
      </c>
      <c r="F102" s="20"/>
      <c r="G102" s="17"/>
      <c r="H102" s="18">
        <f>(D102+E102)-F102-G102</f>
        <v>375875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234922</v>
      </c>
      <c r="E108" s="18">
        <f t="shared" si="13"/>
        <v>140953</v>
      </c>
      <c r="F108" s="18">
        <f t="shared" si="13"/>
        <v>0</v>
      </c>
      <c r="G108" s="18">
        <f t="shared" si="13"/>
        <v>0</v>
      </c>
      <c r="H108" s="18">
        <f t="shared" si="13"/>
        <v>375875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6124376</v>
      </c>
      <c r="G111" s="17"/>
      <c r="H111" s="18">
        <f>F111-G111</f>
        <v>6124376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</v>
      </c>
      <c r="F114" s="41" t="s">
        <v>314</v>
      </c>
      <c r="G114" s="42">
        <v>0.12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297877873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9584608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307462481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317819933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E119-E121</f>
        <v>-10357452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8876421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-1481031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5301266</v>
      </c>
      <c r="E141" s="45">
        <f t="shared" si="16"/>
        <v>1398097</v>
      </c>
      <c r="F141" s="45">
        <f>F36</f>
        <v>0</v>
      </c>
      <c r="G141" s="45">
        <f t="shared" si="16"/>
        <v>1556662</v>
      </c>
      <c r="H141" s="45">
        <f t="shared" si="16"/>
        <v>5142701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838520</v>
      </c>
      <c r="E142" s="45">
        <f t="shared" si="17"/>
        <v>503112</v>
      </c>
      <c r="F142" s="45">
        <f>F49</f>
        <v>0</v>
      </c>
      <c r="G142" s="45">
        <f t="shared" si="17"/>
        <v>0</v>
      </c>
      <c r="H142" s="45">
        <f t="shared" si="17"/>
        <v>1341632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9473964</v>
      </c>
      <c r="E143" s="45">
        <f t="shared" si="18"/>
        <v>4153354</v>
      </c>
      <c r="F143" s="45">
        <f>F64</f>
        <v>0</v>
      </c>
      <c r="G143" s="45">
        <f t="shared" si="18"/>
        <v>4963145</v>
      </c>
      <c r="H143" s="45">
        <f t="shared" si="18"/>
        <v>8664173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302133</v>
      </c>
      <c r="E144" s="45">
        <f t="shared" si="19"/>
        <v>181279</v>
      </c>
      <c r="F144" s="45">
        <f>F74</f>
        <v>0</v>
      </c>
      <c r="G144" s="45">
        <f t="shared" si="19"/>
        <v>0</v>
      </c>
      <c r="H144" s="45">
        <f t="shared" si="19"/>
        <v>483412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135257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135257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1600469</v>
      </c>
      <c r="E146" s="45">
        <f t="shared" si="21"/>
        <v>901667</v>
      </c>
      <c r="F146" s="45">
        <f>F98</f>
        <v>0</v>
      </c>
      <c r="G146" s="45">
        <f t="shared" si="21"/>
        <v>1204647</v>
      </c>
      <c r="H146" s="45">
        <f t="shared" si="21"/>
        <v>1297489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234922</v>
      </c>
      <c r="E147" s="18">
        <f t="shared" si="22"/>
        <v>140953</v>
      </c>
      <c r="F147" s="18">
        <f>F108</f>
        <v>0</v>
      </c>
      <c r="G147" s="18">
        <f t="shared" si="22"/>
        <v>0</v>
      </c>
      <c r="H147" s="18">
        <f t="shared" si="22"/>
        <v>375875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6124376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4494689.8120923853</v>
      </c>
      <c r="E150" s="18">
        <f>E18</f>
        <v>0</v>
      </c>
      <c r="F150" s="18">
        <f>F18</f>
        <v>0</v>
      </c>
      <c r="G150" s="18">
        <f>G18</f>
        <v>3633699.1211953736</v>
      </c>
      <c r="H150" s="18">
        <f>H18</f>
        <v>860990.69089701166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22381220.812092386</v>
      </c>
      <c r="E152" s="77">
        <f t="shared" si="24"/>
        <v>7278462</v>
      </c>
      <c r="F152" s="77">
        <f t="shared" si="24"/>
        <v>0</v>
      </c>
      <c r="G152" s="77">
        <f t="shared" si="24"/>
        <v>11358153.121195374</v>
      </c>
      <c r="H152" s="77">
        <f t="shared" si="24"/>
        <v>24425905.69089701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7.6854542949315291E-2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-16.492501298687881</v>
      </c>
    </row>
  </sheetData>
  <mergeCells count="3">
    <mergeCell ref="C2:D2"/>
    <mergeCell ref="C11:D11"/>
    <mergeCell ref="B13:D13"/>
  </mergeCells>
  <hyperlinks>
    <hyperlink ref="C11" r:id="rId1" xr:uid="{018609C8-7990-49E5-B3AD-ABFF26236D43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DFA6-9358-481D-9121-0B52E679FE5D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230</v>
      </c>
      <c r="D5" s="548"/>
      <c r="E5" s="548"/>
      <c r="F5" s="50"/>
    </row>
    <row r="6" spans="1:8" ht="18" customHeight="1" x14ac:dyDescent="0.55000000000000004">
      <c r="B6" s="12" t="s">
        <v>267</v>
      </c>
      <c r="C6" s="78">
        <v>210043</v>
      </c>
      <c r="D6" s="52"/>
      <c r="E6" s="52"/>
      <c r="F6" s="53"/>
    </row>
    <row r="7" spans="1:8" ht="18" customHeight="1" x14ac:dyDescent="0.55000000000000004">
      <c r="B7" s="12" t="s">
        <v>268</v>
      </c>
      <c r="C7" s="79">
        <v>3170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383</v>
      </c>
      <c r="D9" s="59"/>
      <c r="E9" s="59"/>
      <c r="F9" s="50"/>
    </row>
    <row r="10" spans="1:8" ht="18" customHeight="1" x14ac:dyDescent="0.55000000000000004">
      <c r="B10" s="12" t="s">
        <v>271</v>
      </c>
      <c r="C10" s="138" t="s">
        <v>384</v>
      </c>
      <c r="D10" s="57"/>
      <c r="E10" s="57"/>
      <c r="F10" s="58"/>
    </row>
    <row r="11" spans="1:8" ht="18" customHeight="1" x14ac:dyDescent="0.55000000000000004">
      <c r="B11" s="12" t="s">
        <v>273</v>
      </c>
      <c r="C11" s="139" t="s">
        <v>385</v>
      </c>
      <c r="D11" s="59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7864381</v>
      </c>
      <c r="E18" s="61"/>
      <c r="F18" s="61"/>
      <c r="G18" s="61">
        <v>6357901</v>
      </c>
      <c r="H18" s="62">
        <f>(D18+E18)-G18</f>
        <v>1506480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146836</v>
      </c>
      <c r="E21" s="20">
        <v>39812</v>
      </c>
      <c r="F21" s="20">
        <v>0</v>
      </c>
      <c r="G21" s="17">
        <v>900</v>
      </c>
      <c r="H21" s="18">
        <f>(D21+E21)-F21-G21</f>
        <v>185748</v>
      </c>
    </row>
    <row r="22" spans="1:8" ht="18" customHeight="1" x14ac:dyDescent="0.55000000000000004">
      <c r="A22" s="12" t="s">
        <v>9</v>
      </c>
      <c r="B22" s="9" t="s">
        <v>10</v>
      </c>
      <c r="D22" s="17">
        <v>747</v>
      </c>
      <c r="E22" s="20">
        <v>553</v>
      </c>
      <c r="F22" s="20">
        <v>0</v>
      </c>
      <c r="G22" s="17">
        <v>0</v>
      </c>
      <c r="H22" s="18">
        <f t="shared" ref="H22:H34" si="0">(D22+E22)-F22-G22</f>
        <v>1300</v>
      </c>
    </row>
    <row r="23" spans="1:8" ht="18" customHeight="1" x14ac:dyDescent="0.55000000000000004">
      <c r="A23" s="12" t="s">
        <v>11</v>
      </c>
      <c r="B23" s="9" t="s">
        <v>12</v>
      </c>
      <c r="D23" s="17">
        <v>8043</v>
      </c>
      <c r="E23" s="20">
        <v>5952</v>
      </c>
      <c r="F23" s="20">
        <v>0</v>
      </c>
      <c r="G23" s="17">
        <v>0</v>
      </c>
      <c r="H23" s="18">
        <f>(D23+E23)-F23-G23</f>
        <v>13995</v>
      </c>
    </row>
    <row r="24" spans="1:8" ht="18" customHeight="1" x14ac:dyDescent="0.55000000000000004">
      <c r="A24" s="12" t="s">
        <v>13</v>
      </c>
      <c r="B24" s="9" t="s">
        <v>14</v>
      </c>
      <c r="D24" s="17">
        <v>0</v>
      </c>
      <c r="E24" s="20">
        <v>0</v>
      </c>
      <c r="F24" s="20">
        <v>0</v>
      </c>
      <c r="G24" s="17">
        <v>0</v>
      </c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>
        <v>13116</v>
      </c>
      <c r="E25" s="20">
        <v>9094</v>
      </c>
      <c r="F25" s="20">
        <v>0</v>
      </c>
      <c r="G25" s="17">
        <v>0</v>
      </c>
      <c r="H25" s="18">
        <f t="shared" si="0"/>
        <v>22210</v>
      </c>
    </row>
    <row r="26" spans="1:8" ht="18" customHeight="1" x14ac:dyDescent="0.55000000000000004">
      <c r="A26" s="12" t="s">
        <v>17</v>
      </c>
      <c r="B26" s="9" t="s">
        <v>18</v>
      </c>
      <c r="D26" s="17">
        <v>10245</v>
      </c>
      <c r="E26" s="20">
        <v>1250</v>
      </c>
      <c r="F26" s="20">
        <v>0</v>
      </c>
      <c r="G26" s="17">
        <v>0</v>
      </c>
      <c r="H26" s="18">
        <f t="shared" si="0"/>
        <v>11495</v>
      </c>
    </row>
    <row r="27" spans="1:8" ht="18" customHeight="1" x14ac:dyDescent="0.55000000000000004">
      <c r="A27" s="12" t="s">
        <v>19</v>
      </c>
      <c r="B27" s="9" t="s">
        <v>20</v>
      </c>
      <c r="D27" s="17">
        <v>0</v>
      </c>
      <c r="E27" s="20">
        <v>0</v>
      </c>
      <c r="F27" s="20">
        <v>0</v>
      </c>
      <c r="G27" s="17">
        <v>0</v>
      </c>
      <c r="H27" s="18">
        <f>(D27+E27)-F27-G27</f>
        <v>0</v>
      </c>
    </row>
    <row r="28" spans="1:8" ht="18" customHeight="1" x14ac:dyDescent="0.55000000000000004">
      <c r="A28" s="12" t="s">
        <v>21</v>
      </c>
      <c r="B28" s="9" t="s">
        <v>22</v>
      </c>
      <c r="D28" s="17">
        <v>0</v>
      </c>
      <c r="E28" s="20">
        <v>0</v>
      </c>
      <c r="F28" s="20">
        <v>0</v>
      </c>
      <c r="G28" s="17">
        <v>0</v>
      </c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447183</v>
      </c>
      <c r="E29" s="20">
        <v>0</v>
      </c>
      <c r="F29" s="20">
        <v>0</v>
      </c>
      <c r="G29" s="17">
        <v>0</v>
      </c>
      <c r="H29" s="18">
        <f t="shared" si="0"/>
        <v>447183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626170</v>
      </c>
      <c r="E36" s="18">
        <f t="shared" si="1"/>
        <v>56661</v>
      </c>
      <c r="F36" s="18">
        <f>SUM(F21:F34)</f>
        <v>0</v>
      </c>
      <c r="G36" s="18">
        <f t="shared" si="1"/>
        <v>900</v>
      </c>
      <c r="H36" s="18">
        <f t="shared" si="1"/>
        <v>681931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0</v>
      </c>
      <c r="E40" s="20">
        <v>0</v>
      </c>
      <c r="F40" s="20">
        <v>0</v>
      </c>
      <c r="G40" s="17">
        <v>0</v>
      </c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>
        <v>171188</v>
      </c>
      <c r="E41" s="20">
        <v>126679</v>
      </c>
      <c r="F41" s="20">
        <v>0</v>
      </c>
      <c r="G41" s="17">
        <v>0</v>
      </c>
      <c r="H41" s="18">
        <f t="shared" ref="H41:H47" si="2">(D41+E41)-F41-G41</f>
        <v>297867</v>
      </c>
    </row>
    <row r="42" spans="1:8" ht="18" customHeight="1" x14ac:dyDescent="0.55000000000000004">
      <c r="A42" s="12" t="s">
        <v>34</v>
      </c>
      <c r="B42" s="9" t="s">
        <v>35</v>
      </c>
      <c r="D42" s="17">
        <v>855018</v>
      </c>
      <c r="E42" s="20">
        <v>632714</v>
      </c>
      <c r="F42" s="20">
        <v>0</v>
      </c>
      <c r="G42" s="17">
        <v>0</v>
      </c>
      <c r="H42" s="18">
        <f t="shared" si="2"/>
        <v>1487732</v>
      </c>
    </row>
    <row r="43" spans="1:8" ht="18" customHeight="1" x14ac:dyDescent="0.55000000000000004">
      <c r="A43" s="12" t="s">
        <v>36</v>
      </c>
      <c r="B43" s="9" t="s">
        <v>37</v>
      </c>
      <c r="D43" s="17">
        <v>0</v>
      </c>
      <c r="E43" s="20">
        <v>0</v>
      </c>
      <c r="F43" s="20">
        <v>0</v>
      </c>
      <c r="G43" s="17">
        <v>0</v>
      </c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1026206</v>
      </c>
      <c r="E49" s="18">
        <f t="shared" si="3"/>
        <v>759393</v>
      </c>
      <c r="F49" s="18">
        <f>SUM(F40:F47)</f>
        <v>0</v>
      </c>
      <c r="G49" s="18">
        <f t="shared" si="3"/>
        <v>0</v>
      </c>
      <c r="H49" s="18">
        <f t="shared" si="3"/>
        <v>1785599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4.4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7">
        <v>37641135.170000002</v>
      </c>
      <c r="E53" s="20">
        <v>1859322.02</v>
      </c>
      <c r="F53" s="20">
        <v>0</v>
      </c>
      <c r="G53" s="17">
        <v>26950302.809999999</v>
      </c>
      <c r="H53" s="18">
        <f>(D53+E53)-F53-G53</f>
        <v>12550154.380000006</v>
      </c>
    </row>
    <row r="54" spans="1:8" ht="18" customHeight="1" x14ac:dyDescent="0.55000000000000004">
      <c r="A54" s="12" t="s">
        <v>44</v>
      </c>
      <c r="B54" s="31" t="s">
        <v>137</v>
      </c>
      <c r="D54" s="17">
        <v>2375154.98</v>
      </c>
      <c r="E54" s="20">
        <v>0</v>
      </c>
      <c r="F54" s="20">
        <v>0</v>
      </c>
      <c r="G54" s="17">
        <v>0</v>
      </c>
      <c r="H54" s="18">
        <f t="shared" ref="H54:H62" si="4">(D54+E54)-F54-G54</f>
        <v>2375154.98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40016290.149999999</v>
      </c>
      <c r="E64" s="18">
        <f t="shared" ref="E64:G64" si="5">SUM(E53:E62)</f>
        <v>1859322.02</v>
      </c>
      <c r="F64" s="18">
        <f t="shared" si="5"/>
        <v>0</v>
      </c>
      <c r="G64" s="18">
        <f t="shared" si="5"/>
        <v>26950302.809999999</v>
      </c>
      <c r="H64" s="18">
        <f>SUM(H53:H62)</f>
        <v>14925309.360000007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38804</v>
      </c>
      <c r="E77" s="37">
        <v>4734</v>
      </c>
      <c r="F77" s="23">
        <v>0</v>
      </c>
      <c r="G77" s="17">
        <v>0</v>
      </c>
      <c r="H77" s="18">
        <f>(D77+E77-F77-G77)</f>
        <v>43538</v>
      </c>
    </row>
    <row r="78" spans="1:10" ht="18" customHeight="1" x14ac:dyDescent="0.55000000000000004">
      <c r="A78" s="12" t="s">
        <v>63</v>
      </c>
      <c r="B78" s="9" t="s">
        <v>64</v>
      </c>
      <c r="D78" s="17">
        <v>0</v>
      </c>
      <c r="E78" s="37">
        <v>0</v>
      </c>
      <c r="F78" s="23">
        <v>0</v>
      </c>
      <c r="G78" s="17">
        <v>0</v>
      </c>
      <c r="H78" s="18">
        <f>(D78+E78-F78-G78)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17133</v>
      </c>
      <c r="E79" s="37">
        <v>8954</v>
      </c>
      <c r="F79" s="23">
        <v>0</v>
      </c>
      <c r="G79" s="17">
        <v>0</v>
      </c>
      <c r="H79" s="18">
        <f>(D79+E79-F79-G79)</f>
        <v>26087</v>
      </c>
    </row>
    <row r="80" spans="1:10" ht="18" customHeight="1" x14ac:dyDescent="0.55000000000000004">
      <c r="A80" s="12" t="s">
        <v>67</v>
      </c>
      <c r="B80" s="9" t="s">
        <v>68</v>
      </c>
      <c r="D80" s="17">
        <v>0</v>
      </c>
      <c r="E80" s="37">
        <v>0</v>
      </c>
      <c r="F80" s="23">
        <v>0</v>
      </c>
      <c r="G80" s="17">
        <v>0</v>
      </c>
      <c r="H80" s="18">
        <f t="shared" ref="H80" si="8">(D80-F80-G80)</f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G82" si="9">SUM(D77:D80)</f>
        <v>55937</v>
      </c>
      <c r="E82" s="39">
        <f>SUM(E77:E80)</f>
        <v>13688</v>
      </c>
      <c r="F82" s="18">
        <f t="shared" si="9"/>
        <v>0</v>
      </c>
      <c r="G82" s="18">
        <f t="shared" si="9"/>
        <v>0</v>
      </c>
      <c r="H82" s="18">
        <f>SUM(H77:H80)</f>
        <v>69625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>
        <v>0</v>
      </c>
      <c r="E86" s="20">
        <v>0</v>
      </c>
      <c r="F86" s="20">
        <v>0</v>
      </c>
      <c r="G86" s="17">
        <v>0</v>
      </c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v>0</v>
      </c>
      <c r="E87" s="20">
        <v>0</v>
      </c>
      <c r="F87" s="20">
        <v>0</v>
      </c>
      <c r="G87" s="17">
        <v>0</v>
      </c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759</v>
      </c>
      <c r="E88" s="20">
        <v>93</v>
      </c>
      <c r="F88" s="20">
        <v>0</v>
      </c>
      <c r="G88" s="17">
        <v>0</v>
      </c>
      <c r="H88" s="18">
        <f t="shared" si="10"/>
        <v>852</v>
      </c>
    </row>
    <row r="89" spans="1:8" ht="18" customHeight="1" x14ac:dyDescent="0.55000000000000004">
      <c r="A89" s="12" t="s">
        <v>76</v>
      </c>
      <c r="B89" s="9" t="s">
        <v>77</v>
      </c>
      <c r="D89" s="17">
        <v>0</v>
      </c>
      <c r="E89" s="20">
        <v>0</v>
      </c>
      <c r="F89" s="20">
        <v>0</v>
      </c>
      <c r="G89" s="17">
        <v>0</v>
      </c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>
        <v>0</v>
      </c>
      <c r="E90" s="20">
        <v>0</v>
      </c>
      <c r="F90" s="20">
        <v>0</v>
      </c>
      <c r="G90" s="17">
        <v>0</v>
      </c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5683</v>
      </c>
      <c r="E91" s="20">
        <v>693</v>
      </c>
      <c r="F91" s="20">
        <v>0</v>
      </c>
      <c r="G91" s="17">
        <v>0</v>
      </c>
      <c r="H91" s="18">
        <f t="shared" si="10"/>
        <v>6376</v>
      </c>
    </row>
    <row r="92" spans="1:8" ht="18" customHeight="1" x14ac:dyDescent="0.55000000000000004">
      <c r="A92" s="12" t="s">
        <v>82</v>
      </c>
      <c r="B92" s="9" t="s">
        <v>83</v>
      </c>
      <c r="D92" s="40">
        <v>0</v>
      </c>
      <c r="E92" s="20">
        <v>0</v>
      </c>
      <c r="F92" s="71">
        <v>0</v>
      </c>
      <c r="G92" s="40">
        <v>0</v>
      </c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>
        <v>1129</v>
      </c>
      <c r="E93" s="20">
        <v>138</v>
      </c>
      <c r="F93" s="20">
        <v>0</v>
      </c>
      <c r="G93" s="17">
        <v>0</v>
      </c>
      <c r="H93" s="18">
        <f t="shared" si="10"/>
        <v>1267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7571</v>
      </c>
      <c r="E98" s="18">
        <f t="shared" si="11"/>
        <v>924</v>
      </c>
      <c r="F98" s="18">
        <f t="shared" si="11"/>
        <v>0</v>
      </c>
      <c r="G98" s="18">
        <f t="shared" si="11"/>
        <v>0</v>
      </c>
      <c r="H98" s="18">
        <f t="shared" si="11"/>
        <v>8495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385205</v>
      </c>
      <c r="E102" s="20">
        <v>282019</v>
      </c>
      <c r="F102" s="20">
        <v>0</v>
      </c>
      <c r="G102" s="17">
        <v>0</v>
      </c>
      <c r="H102" s="18">
        <f>(D102+E102)-F102-G102</f>
        <v>667224</v>
      </c>
    </row>
    <row r="103" spans="1:8" ht="18" customHeight="1" x14ac:dyDescent="0.55000000000000004">
      <c r="A103" s="12" t="s">
        <v>91</v>
      </c>
      <c r="B103" s="9" t="s">
        <v>92</v>
      </c>
      <c r="D103" s="17">
        <v>0</v>
      </c>
      <c r="E103" s="20">
        <v>0</v>
      </c>
      <c r="F103" s="20">
        <v>0</v>
      </c>
      <c r="G103" s="17">
        <v>0</v>
      </c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385205</v>
      </c>
      <c r="E108" s="18">
        <f t="shared" si="13"/>
        <v>282019</v>
      </c>
      <c r="F108" s="18">
        <f t="shared" si="13"/>
        <v>0</v>
      </c>
      <c r="G108" s="18">
        <f t="shared" si="13"/>
        <v>0</v>
      </c>
      <c r="H108" s="18">
        <f t="shared" si="13"/>
        <v>667224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8287000</v>
      </c>
      <c r="G111" s="17"/>
      <c r="H111" s="18">
        <f>F111-G111</f>
        <v>8287000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0.74</v>
      </c>
      <c r="F114" s="41" t="s">
        <v>314</v>
      </c>
      <c r="G114" s="42">
        <v>0.122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440247000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3707000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443954000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474046000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v>-30092000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12913000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-17179000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>
        <v>0</v>
      </c>
      <c r="E131" s="20">
        <v>0</v>
      </c>
      <c r="F131" s="20">
        <v>0</v>
      </c>
      <c r="G131" s="17">
        <v>0</v>
      </c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>
        <v>0</v>
      </c>
      <c r="E132" s="20">
        <v>0</v>
      </c>
      <c r="F132" s="20">
        <v>0</v>
      </c>
      <c r="G132" s="17">
        <v>0</v>
      </c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v>626170</v>
      </c>
      <c r="E141" s="45">
        <f t="shared" ref="E141:G141" si="16">E36</f>
        <v>56661</v>
      </c>
      <c r="F141" s="45">
        <f>F36</f>
        <v>0</v>
      </c>
      <c r="G141" s="45">
        <f t="shared" si="16"/>
        <v>900</v>
      </c>
      <c r="H141" s="45">
        <v>681931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1026206</v>
      </c>
      <c r="E142" s="45">
        <f t="shared" si="17"/>
        <v>759393</v>
      </c>
      <c r="F142" s="45">
        <f>F49</f>
        <v>0</v>
      </c>
      <c r="G142" s="45">
        <f t="shared" si="17"/>
        <v>0</v>
      </c>
      <c r="H142" s="45">
        <f t="shared" si="17"/>
        <v>1785599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40016290.149999999</v>
      </c>
      <c r="E143" s="45">
        <f t="shared" si="18"/>
        <v>1859322.02</v>
      </c>
      <c r="F143" s="45">
        <f>F64</f>
        <v>0</v>
      </c>
      <c r="G143" s="45">
        <f t="shared" si="18"/>
        <v>26950302.809999999</v>
      </c>
      <c r="H143" s="45">
        <f t="shared" si="18"/>
        <v>14925309.360000007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55937</v>
      </c>
      <c r="E145" s="45">
        <f t="shared" si="20"/>
        <v>13688</v>
      </c>
      <c r="F145" s="45">
        <f>F82</f>
        <v>0</v>
      </c>
      <c r="G145" s="45">
        <f t="shared" si="20"/>
        <v>0</v>
      </c>
      <c r="H145" s="45">
        <f t="shared" si="20"/>
        <v>69625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7571</v>
      </c>
      <c r="E146" s="45">
        <f t="shared" si="21"/>
        <v>924</v>
      </c>
      <c r="F146" s="45">
        <f>F98</f>
        <v>0</v>
      </c>
      <c r="G146" s="45">
        <f t="shared" si="21"/>
        <v>0</v>
      </c>
      <c r="H146" s="45">
        <f t="shared" si="21"/>
        <v>8495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385205</v>
      </c>
      <c r="E147" s="18">
        <f t="shared" si="22"/>
        <v>282019</v>
      </c>
      <c r="F147" s="18">
        <f>F108</f>
        <v>0</v>
      </c>
      <c r="G147" s="18">
        <f t="shared" si="22"/>
        <v>0</v>
      </c>
      <c r="H147" s="18">
        <f t="shared" si="22"/>
        <v>667224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8287000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7864381</v>
      </c>
      <c r="E150" s="18">
        <f>E18</f>
        <v>0</v>
      </c>
      <c r="F150" s="18">
        <f>F18</f>
        <v>0</v>
      </c>
      <c r="G150" s="18">
        <f>G18</f>
        <v>6357901</v>
      </c>
      <c r="H150" s="18">
        <f>H18</f>
        <v>1506480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49981760.149999999</v>
      </c>
      <c r="E152" s="77">
        <f t="shared" si="24"/>
        <v>2972007.02</v>
      </c>
      <c r="F152" s="77">
        <f t="shared" si="24"/>
        <v>0</v>
      </c>
      <c r="G152" s="77">
        <f t="shared" si="24"/>
        <v>33309103.809999999</v>
      </c>
      <c r="H152" s="77">
        <f t="shared" si="24"/>
        <v>27931663.360000007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5.8921841677811872E-2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-1.625919050002911</v>
      </c>
    </row>
  </sheetData>
  <mergeCells count="3">
    <mergeCell ref="C2:D2"/>
    <mergeCell ref="C5:E5"/>
    <mergeCell ref="B13:D13"/>
  </mergeCells>
  <hyperlinks>
    <hyperlink ref="C11" r:id="rId1" xr:uid="{DA9A0547-9726-4415-99CF-F412748889A5}"/>
  </hyperlinks>
  <printOptions headings="1" gridLines="1"/>
  <pageMargins left="0.17" right="0.16" top="0.35" bottom="0.32" header="0.17" footer="0.17"/>
  <pageSetup paperSize="5" scale="75" fitToHeight="3" orientation="landscape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71E9-D10D-4254-AE0F-B40AE132EED4}">
  <sheetPr>
    <tabColor rgb="FF92D050"/>
  </sheetPr>
  <dimension ref="A1:M155"/>
  <sheetViews>
    <sheetView workbookViewId="0"/>
  </sheetViews>
  <sheetFormatPr defaultColWidth="9" defaultRowHeight="18" customHeight="1" x14ac:dyDescent="0.4"/>
  <cols>
    <col min="1" max="1" width="8.26171875" style="8" customWidth="1"/>
    <col min="2" max="2" width="55.41796875" style="9" bestFit="1" customWidth="1"/>
    <col min="3" max="3" width="7.683593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16384" width="9" style="9"/>
  </cols>
  <sheetData>
    <row r="1" spans="1:8" ht="18" customHeight="1" x14ac:dyDescent="0.4">
      <c r="C1" s="49"/>
      <c r="D1" s="49"/>
      <c r="E1" s="49"/>
      <c r="F1" s="49"/>
      <c r="G1" s="49"/>
      <c r="H1" s="49"/>
    </row>
    <row r="2" spans="1:8" ht="18" customHeight="1" x14ac:dyDescent="0.4">
      <c r="C2" s="544"/>
      <c r="D2" s="544"/>
    </row>
    <row r="3" spans="1:8" ht="18" customHeight="1" x14ac:dyDescent="0.4">
      <c r="B3" s="11" t="s">
        <v>265</v>
      </c>
    </row>
    <row r="5" spans="1:8" ht="18" customHeight="1" x14ac:dyDescent="0.4">
      <c r="B5" s="12" t="s">
        <v>266</v>
      </c>
      <c r="C5" s="540" t="s">
        <v>231</v>
      </c>
      <c r="D5" s="540"/>
      <c r="E5" s="540"/>
      <c r="F5" s="50"/>
    </row>
    <row r="6" spans="1:8" ht="18" customHeight="1" x14ac:dyDescent="0.4">
      <c r="B6" s="12" t="s">
        <v>267</v>
      </c>
      <c r="C6" s="545">
        <v>210044</v>
      </c>
      <c r="D6" s="545"/>
      <c r="E6" s="545"/>
      <c r="F6" s="53"/>
    </row>
    <row r="7" spans="1:8" ht="18" customHeight="1" x14ac:dyDescent="0.4">
      <c r="B7" s="12" t="s">
        <v>268</v>
      </c>
      <c r="C7" s="546">
        <v>3216.68</v>
      </c>
      <c r="D7" s="546"/>
      <c r="E7" s="546"/>
      <c r="F7" s="54"/>
    </row>
    <row r="8" spans="1:8" ht="18" customHeight="1" x14ac:dyDescent="0.4">
      <c r="C8" s="55"/>
      <c r="D8" s="55"/>
      <c r="E8" s="55"/>
      <c r="F8" s="27"/>
    </row>
    <row r="9" spans="1:8" ht="18" customHeight="1" x14ac:dyDescent="0.4">
      <c r="B9" s="12" t="s">
        <v>269</v>
      </c>
      <c r="C9" s="540" t="s">
        <v>386</v>
      </c>
      <c r="D9" s="540"/>
      <c r="E9" s="540"/>
      <c r="F9" s="50"/>
    </row>
    <row r="10" spans="1:8" ht="18" customHeight="1" x14ac:dyDescent="0.4">
      <c r="B10" s="12" t="s">
        <v>271</v>
      </c>
      <c r="C10" s="540" t="s">
        <v>387</v>
      </c>
      <c r="D10" s="540"/>
      <c r="E10" s="540"/>
      <c r="F10" s="58"/>
    </row>
    <row r="11" spans="1:8" ht="18" customHeight="1" x14ac:dyDescent="0.55000000000000004">
      <c r="B11" s="12" t="s">
        <v>273</v>
      </c>
      <c r="C11" s="560" t="s">
        <v>388</v>
      </c>
      <c r="D11" s="540"/>
      <c r="E11" s="540"/>
      <c r="F11" s="50"/>
    </row>
    <row r="12" spans="1:8" ht="18" customHeight="1" x14ac:dyDescent="0.4">
      <c r="B12" s="12"/>
      <c r="C12" s="12"/>
    </row>
    <row r="13" spans="1:8" ht="24.75" customHeight="1" x14ac:dyDescent="0.4">
      <c r="B13" s="541"/>
      <c r="C13" s="542"/>
      <c r="D13" s="543"/>
      <c r="E13" s="571"/>
      <c r="F13" s="49"/>
    </row>
    <row r="14" spans="1:8" ht="18" customHeight="1" x14ac:dyDescent="0.4">
      <c r="B14" s="13"/>
      <c r="E14" s="571"/>
    </row>
    <row r="15" spans="1:8" ht="18" customHeight="1" x14ac:dyDescent="0.4">
      <c r="B15" s="13"/>
      <c r="E15" s="571"/>
    </row>
    <row r="16" spans="1:8" ht="45" customHeight="1" x14ac:dyDescent="0.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4">
      <c r="A17" s="16" t="s">
        <v>276</v>
      </c>
      <c r="B17" s="11" t="s">
        <v>277</v>
      </c>
    </row>
    <row r="18" spans="1:8" ht="18" customHeight="1" x14ac:dyDescent="0.4">
      <c r="A18" s="12" t="s">
        <v>5</v>
      </c>
      <c r="B18" s="9" t="s">
        <v>6</v>
      </c>
      <c r="D18" s="61">
        <v>7681860.5792187182</v>
      </c>
      <c r="E18" s="61"/>
      <c r="F18" s="61"/>
      <c r="G18" s="61">
        <v>6210344.028803627</v>
      </c>
      <c r="H18" s="62">
        <f>(D18+E18)-G18</f>
        <v>1471516.5504150912</v>
      </c>
    </row>
    <row r="19" spans="1:8" ht="45" customHeight="1" x14ac:dyDescent="0.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4">
      <c r="A20" s="16" t="s">
        <v>279</v>
      </c>
      <c r="B20" s="11" t="s">
        <v>280</v>
      </c>
    </row>
    <row r="21" spans="1:8" ht="18" customHeight="1" x14ac:dyDescent="0.4">
      <c r="A21" s="12" t="s">
        <v>7</v>
      </c>
      <c r="B21" s="9" t="s">
        <v>8</v>
      </c>
      <c r="D21" s="17">
        <v>263428.15134319977</v>
      </c>
      <c r="E21" s="140">
        <v>212317.97481012193</v>
      </c>
      <c r="F21" s="20"/>
      <c r="G21" s="17">
        <v>90000</v>
      </c>
      <c r="H21" s="18">
        <f>(D21+E21)-F21-G21</f>
        <v>385746.1261533217</v>
      </c>
    </row>
    <row r="22" spans="1:8" ht="18" customHeight="1" x14ac:dyDescent="0.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4">
      <c r="A26" s="12" t="s">
        <v>17</v>
      </c>
      <c r="B26" s="9" t="s">
        <v>18</v>
      </c>
      <c r="D26" s="17">
        <v>740.0806452049419</v>
      </c>
      <c r="E26" s="140">
        <v>26435</v>
      </c>
      <c r="F26" s="20"/>
      <c r="G26" s="17"/>
      <c r="H26" s="18">
        <f t="shared" si="0"/>
        <v>27175.080645204944</v>
      </c>
    </row>
    <row r="27" spans="1:8" ht="18" customHeight="1" x14ac:dyDescent="0.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4">
      <c r="A29" s="12" t="s">
        <v>23</v>
      </c>
      <c r="B29" s="9" t="s">
        <v>24</v>
      </c>
      <c r="D29" s="17">
        <v>678405.60604409862</v>
      </c>
      <c r="E29" s="140">
        <v>546781.74538552284</v>
      </c>
      <c r="F29" s="20"/>
      <c r="G29" s="17"/>
      <c r="H29" s="18">
        <f t="shared" si="0"/>
        <v>1225187.3514296215</v>
      </c>
    </row>
    <row r="30" spans="1:8" ht="18" customHeight="1" x14ac:dyDescent="0.4">
      <c r="A30" s="12" t="s">
        <v>25</v>
      </c>
      <c r="B30" s="21" t="s">
        <v>232</v>
      </c>
      <c r="D30" s="17">
        <v>145121.58000000002</v>
      </c>
      <c r="E30" s="140">
        <v>116965.17555066723</v>
      </c>
      <c r="F30" s="20"/>
      <c r="G30" s="17"/>
      <c r="H30" s="18">
        <f t="shared" si="0"/>
        <v>262086.75555066724</v>
      </c>
    </row>
    <row r="31" spans="1:8" ht="18" customHeight="1" x14ac:dyDescent="0.4">
      <c r="A31" s="12" t="s">
        <v>26</v>
      </c>
      <c r="B31" s="21" t="s">
        <v>484</v>
      </c>
      <c r="D31" s="17">
        <v>566382</v>
      </c>
      <c r="E31" s="140">
        <v>456492.89415632049</v>
      </c>
      <c r="F31" s="20"/>
      <c r="G31" s="17">
        <v>382832</v>
      </c>
      <c r="H31" s="18">
        <f t="shared" si="0"/>
        <v>640042.89415632049</v>
      </c>
    </row>
    <row r="32" spans="1:8" ht="18" customHeight="1" x14ac:dyDescent="0.4">
      <c r="A32" s="12" t="s">
        <v>27</v>
      </c>
      <c r="B32" s="21"/>
      <c r="D32" s="17"/>
      <c r="E32" s="140"/>
      <c r="F32" s="20"/>
      <c r="G32" s="17"/>
      <c r="H32" s="18">
        <f t="shared" si="0"/>
        <v>0</v>
      </c>
    </row>
    <row r="33" spans="1:8" ht="18" customHeight="1" x14ac:dyDescent="0.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4">
      <c r="H35" s="81"/>
    </row>
    <row r="36" spans="1:8" ht="18" customHeight="1" x14ac:dyDescent="0.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1654077.4180325035</v>
      </c>
      <c r="E36" s="18">
        <f t="shared" si="1"/>
        <v>1358992.7899026326</v>
      </c>
      <c r="F36" s="18">
        <f>SUM(F21:F34)</f>
        <v>0</v>
      </c>
      <c r="G36" s="18">
        <f t="shared" si="1"/>
        <v>472832</v>
      </c>
      <c r="H36" s="18">
        <f t="shared" si="1"/>
        <v>2540238.2079351358</v>
      </c>
    </row>
    <row r="37" spans="1:8" ht="18" customHeight="1" thickBot="1" x14ac:dyDescent="0.45">
      <c r="B37" s="11"/>
      <c r="D37" s="65"/>
      <c r="E37" s="65"/>
      <c r="F37" s="65"/>
      <c r="G37" s="65"/>
      <c r="H37" s="82"/>
    </row>
    <row r="38" spans="1:8" ht="42.75" customHeight="1" x14ac:dyDescent="0.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4">
      <c r="A39" s="16" t="s">
        <v>283</v>
      </c>
      <c r="B39" s="11" t="s">
        <v>284</v>
      </c>
    </row>
    <row r="40" spans="1:8" ht="18" customHeight="1" x14ac:dyDescent="0.4">
      <c r="A40" s="12" t="s">
        <v>30</v>
      </c>
      <c r="B40" s="9" t="s">
        <v>31</v>
      </c>
      <c r="D40" s="17">
        <v>7434207.8986297278</v>
      </c>
      <c r="E40" s="20"/>
      <c r="F40" s="20"/>
      <c r="G40" s="17">
        <v>631269</v>
      </c>
      <c r="H40" s="18">
        <f>(D40+E40)-F40-G40</f>
        <v>6802938.8986297278</v>
      </c>
    </row>
    <row r="41" spans="1:8" ht="18" customHeight="1" x14ac:dyDescent="0.4">
      <c r="A41" s="12" t="s">
        <v>32</v>
      </c>
      <c r="B41" s="9" t="s">
        <v>33</v>
      </c>
      <c r="D41" s="17">
        <v>921825.45124999969</v>
      </c>
      <c r="E41" s="20"/>
      <c r="F41" s="20"/>
      <c r="G41" s="17"/>
      <c r="H41" s="18">
        <f t="shared" ref="H41:H47" si="2">(D41+E41)-F41-G41</f>
        <v>921825.45124999969</v>
      </c>
    </row>
    <row r="42" spans="1:8" ht="18" customHeight="1" x14ac:dyDescent="0.4">
      <c r="A42" s="12" t="s">
        <v>34</v>
      </c>
      <c r="B42" s="9" t="s">
        <v>35</v>
      </c>
      <c r="D42" s="17">
        <v>34911.953775264483</v>
      </c>
      <c r="E42" s="20">
        <v>2245</v>
      </c>
      <c r="F42" s="20"/>
      <c r="G42" s="17"/>
      <c r="H42" s="18">
        <f t="shared" si="2"/>
        <v>37156.953775264483</v>
      </c>
    </row>
    <row r="43" spans="1:8" ht="18" customHeight="1" x14ac:dyDescent="0.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4">
      <c r="A44" s="12" t="s">
        <v>485</v>
      </c>
      <c r="B44" s="21" t="s">
        <v>35</v>
      </c>
      <c r="D44" s="22"/>
      <c r="E44" s="23"/>
      <c r="F44" s="23"/>
      <c r="G44" s="22"/>
      <c r="H44" s="18">
        <f t="shared" si="2"/>
        <v>0</v>
      </c>
    </row>
    <row r="45" spans="1:8" ht="18" customHeight="1" x14ac:dyDescent="0.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8390945.303654993</v>
      </c>
      <c r="E49" s="18">
        <f t="shared" si="3"/>
        <v>2245</v>
      </c>
      <c r="F49" s="18">
        <f>SUM(F40:F47)</f>
        <v>0</v>
      </c>
      <c r="G49" s="18">
        <f t="shared" si="3"/>
        <v>631269</v>
      </c>
      <c r="H49" s="18">
        <f t="shared" si="3"/>
        <v>7761921.303654992</v>
      </c>
    </row>
    <row r="50" spans="1:8" ht="18" customHeight="1" thickBot="1" x14ac:dyDescent="0.45">
      <c r="D50" s="24"/>
      <c r="E50" s="24"/>
      <c r="F50" s="24"/>
      <c r="G50" s="24"/>
      <c r="H50" s="24"/>
    </row>
    <row r="51" spans="1:8" ht="42.75" customHeight="1" x14ac:dyDescent="0.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4">
      <c r="A52" s="16" t="s">
        <v>287</v>
      </c>
      <c r="B52" s="25" t="s">
        <v>288</v>
      </c>
    </row>
    <row r="53" spans="1:8" ht="18" customHeight="1" x14ac:dyDescent="0.4">
      <c r="A53" s="12" t="s">
        <v>42</v>
      </c>
      <c r="B53" s="9" t="s">
        <v>43</v>
      </c>
      <c r="D53" s="17">
        <f>'[41]Physician Subsidies'!D24</f>
        <v>169087311.00462461</v>
      </c>
      <c r="E53" s="26"/>
      <c r="F53" s="26"/>
      <c r="G53" s="99">
        <f>'[41]Physician Subsidies'!G24</f>
        <v>114320366</v>
      </c>
      <c r="H53" s="18">
        <f>(D53+E53)-F53-G53</f>
        <v>54766945.004624605</v>
      </c>
    </row>
    <row r="54" spans="1:8" ht="18" customHeight="1" x14ac:dyDescent="0.4">
      <c r="A54" s="12" t="s">
        <v>44</v>
      </c>
      <c r="B54" s="31"/>
      <c r="D54" s="17"/>
      <c r="E54" s="20"/>
      <c r="F54" s="20"/>
      <c r="G54" s="17"/>
      <c r="H54" s="18">
        <f t="shared" ref="H54:H62" si="4">(D54+E54)-F54-G54</f>
        <v>0</v>
      </c>
    </row>
    <row r="55" spans="1:8" ht="18" customHeight="1" x14ac:dyDescent="0.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4">
      <c r="A56" s="12" t="s">
        <v>46</v>
      </c>
      <c r="B56" s="279"/>
      <c r="D56" s="17"/>
      <c r="E56" s="20"/>
      <c r="F56" s="20"/>
      <c r="G56" s="17"/>
      <c r="H56" s="18">
        <f t="shared" si="4"/>
        <v>0</v>
      </c>
    </row>
    <row r="57" spans="1:8" ht="18" customHeight="1" x14ac:dyDescent="0.4">
      <c r="A57" s="12" t="s">
        <v>47</v>
      </c>
      <c r="B57" s="279"/>
      <c r="D57" s="17"/>
      <c r="E57" s="20"/>
      <c r="F57" s="20"/>
      <c r="G57" s="17"/>
      <c r="H57" s="18">
        <f t="shared" si="4"/>
        <v>0</v>
      </c>
    </row>
    <row r="58" spans="1:8" ht="18" customHeight="1" x14ac:dyDescent="0.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4">
      <c r="A59" s="12" t="s">
        <v>49</v>
      </c>
      <c r="B59" s="67"/>
      <c r="D59" s="17"/>
      <c r="E59" s="33"/>
      <c r="F59" s="33"/>
      <c r="G59" s="32"/>
      <c r="H59" s="18">
        <f t="shared" si="4"/>
        <v>0</v>
      </c>
    </row>
    <row r="60" spans="1:8" ht="18" customHeight="1" x14ac:dyDescent="0.4">
      <c r="A60" s="12" t="s">
        <v>50</v>
      </c>
      <c r="B60" s="28"/>
      <c r="C60" s="27"/>
      <c r="D60" s="17"/>
      <c r="E60" s="26"/>
      <c r="F60" s="26"/>
      <c r="G60" s="26"/>
      <c r="H60" s="18">
        <f t="shared" si="4"/>
        <v>0</v>
      </c>
    </row>
    <row r="61" spans="1:8" ht="18" customHeight="1" x14ac:dyDescent="0.4">
      <c r="A61" s="12" t="s">
        <v>233</v>
      </c>
      <c r="B61" s="28" t="s">
        <v>234</v>
      </c>
      <c r="C61" s="27"/>
      <c r="D61" s="17">
        <v>1475430</v>
      </c>
      <c r="E61" s="26"/>
      <c r="F61" s="26"/>
      <c r="G61" s="141">
        <v>1732484</v>
      </c>
      <c r="H61" s="18">
        <f t="shared" si="4"/>
        <v>-257054</v>
      </c>
    </row>
    <row r="62" spans="1:8" ht="18" customHeight="1" x14ac:dyDescent="0.4">
      <c r="A62" s="12" t="s">
        <v>51</v>
      </c>
      <c r="B62" s="34"/>
      <c r="C62" s="27"/>
      <c r="D62" s="17"/>
      <c r="E62" s="26"/>
      <c r="F62" s="26"/>
      <c r="G62" s="26"/>
      <c r="H62" s="18">
        <f t="shared" si="4"/>
        <v>0</v>
      </c>
    </row>
    <row r="63" spans="1:8" ht="18" customHeight="1" x14ac:dyDescent="0.4">
      <c r="A63" s="12"/>
      <c r="E63" s="68"/>
      <c r="F63" s="29"/>
    </row>
    <row r="64" spans="1:8" ht="18" customHeight="1" x14ac:dyDescent="0.4">
      <c r="A64" s="12" t="s">
        <v>53</v>
      </c>
      <c r="B64" s="11" t="s">
        <v>290</v>
      </c>
      <c r="C64" s="11" t="s">
        <v>282</v>
      </c>
      <c r="D64" s="18">
        <f>SUM(D53:D62)</f>
        <v>170562741.00462461</v>
      </c>
      <c r="E64" s="18">
        <f t="shared" ref="E64:G64" si="5">SUM(E53:E62)</f>
        <v>0</v>
      </c>
      <c r="F64" s="18">
        <f t="shared" si="5"/>
        <v>0</v>
      </c>
      <c r="G64" s="18">
        <f t="shared" si="5"/>
        <v>116052850</v>
      </c>
      <c r="H64" s="18">
        <f>SUM(H53:H62)</f>
        <v>54509891.004624605</v>
      </c>
    </row>
    <row r="65" spans="1:8" ht="18" customHeight="1" x14ac:dyDescent="0.4">
      <c r="D65" s="47"/>
      <c r="E65" s="47"/>
      <c r="F65" s="47"/>
      <c r="G65" s="47"/>
      <c r="H65" s="47"/>
    </row>
    <row r="66" spans="1:8" ht="42.75" customHeight="1" x14ac:dyDescent="0.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8" ht="18" customHeight="1" x14ac:dyDescent="0.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8" ht="18" customHeight="1" x14ac:dyDescent="0.4">
      <c r="A68" s="12" t="s">
        <v>54</v>
      </c>
      <c r="B68" s="9" t="s">
        <v>55</v>
      </c>
      <c r="D68" s="156">
        <v>606645</v>
      </c>
      <c r="E68" s="20"/>
      <c r="F68" s="20"/>
      <c r="G68" s="156">
        <v>529444</v>
      </c>
      <c r="H68" s="18">
        <f>(D68+E68)-F68-G68</f>
        <v>77201</v>
      </c>
    </row>
    <row r="69" spans="1:8" ht="18" customHeight="1" x14ac:dyDescent="0.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8" ht="18" customHeight="1" x14ac:dyDescent="0.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8" ht="18" customHeight="1" x14ac:dyDescent="0.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8" ht="18" customHeight="1" x14ac:dyDescent="0.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8" ht="18" customHeight="1" x14ac:dyDescent="0.4">
      <c r="A73" s="12"/>
      <c r="C73" s="11"/>
      <c r="D73" s="35"/>
      <c r="E73" s="29"/>
      <c r="F73" s="29"/>
      <c r="G73" s="35"/>
      <c r="H73" s="29"/>
    </row>
    <row r="74" spans="1:8" ht="18" customHeight="1" x14ac:dyDescent="0.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606645</v>
      </c>
      <c r="E74" s="36">
        <f t="shared" si="7"/>
        <v>0</v>
      </c>
      <c r="F74" s="36">
        <f t="shared" si="7"/>
        <v>0</v>
      </c>
      <c r="G74" s="18">
        <f t="shared" si="7"/>
        <v>529444</v>
      </c>
      <c r="H74" s="18">
        <f t="shared" si="7"/>
        <v>77201</v>
      </c>
    </row>
    <row r="75" spans="1:8" ht="42.75" customHeight="1" x14ac:dyDescent="0.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8" ht="18" customHeight="1" x14ac:dyDescent="0.4">
      <c r="A76" s="16" t="s">
        <v>296</v>
      </c>
      <c r="B76" s="11" t="s">
        <v>60</v>
      </c>
    </row>
    <row r="77" spans="1:8" ht="18" customHeight="1" x14ac:dyDescent="0.4">
      <c r="A77" s="12" t="s">
        <v>61</v>
      </c>
      <c r="B77" s="9" t="s">
        <v>62</v>
      </c>
      <c r="D77" s="17">
        <v>145090</v>
      </c>
      <c r="E77" s="37"/>
      <c r="F77" s="23"/>
      <c r="G77" s="17"/>
      <c r="H77" s="18">
        <f>(D77-F77-G77)</f>
        <v>145090</v>
      </c>
    </row>
    <row r="78" spans="1:8" ht="18" customHeight="1" x14ac:dyDescent="0.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8" ht="18" customHeight="1" x14ac:dyDescent="0.4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8" ht="18" customHeight="1" x14ac:dyDescent="0.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4">
      <c r="A81" s="12"/>
      <c r="H81" s="38"/>
    </row>
    <row r="82" spans="1:8" ht="18" customHeight="1" x14ac:dyDescent="0.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145090</v>
      </c>
      <c r="E82" s="39"/>
      <c r="F82" s="18">
        <f t="shared" si="9"/>
        <v>0</v>
      </c>
      <c r="G82" s="18">
        <f t="shared" si="9"/>
        <v>0</v>
      </c>
      <c r="H82" s="18">
        <f t="shared" si="9"/>
        <v>145090</v>
      </c>
    </row>
    <row r="83" spans="1:8" ht="18" customHeight="1" thickBot="1" x14ac:dyDescent="0.45">
      <c r="A83" s="12"/>
      <c r="D83" s="24"/>
      <c r="E83" s="24"/>
      <c r="F83" s="24"/>
      <c r="G83" s="24"/>
      <c r="H83" s="24"/>
    </row>
    <row r="84" spans="1:8" ht="42.75" customHeight="1" x14ac:dyDescent="0.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4">
      <c r="A85" s="16" t="s">
        <v>298</v>
      </c>
      <c r="B85" s="11" t="s">
        <v>299</v>
      </c>
    </row>
    <row r="86" spans="1:8" ht="18" customHeight="1" x14ac:dyDescent="0.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4">
      <c r="A88" s="12" t="s">
        <v>74</v>
      </c>
      <c r="B88" s="9" t="s">
        <v>75</v>
      </c>
      <c r="D88" s="17">
        <v>17056.695326477995</v>
      </c>
      <c r="E88" s="140">
        <v>13747.365231109969</v>
      </c>
      <c r="F88" s="20"/>
      <c r="G88" s="17"/>
      <c r="H88" s="18">
        <f t="shared" si="10"/>
        <v>30804.060557587964</v>
      </c>
    </row>
    <row r="89" spans="1:8" ht="18" customHeight="1" x14ac:dyDescent="0.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4">
      <c r="A90" s="12" t="s">
        <v>78</v>
      </c>
      <c r="B90" s="9" t="s">
        <v>79</v>
      </c>
      <c r="D90" s="17">
        <v>3275.3493439716308</v>
      </c>
      <c r="E90" s="140">
        <v>2639.8679714443883</v>
      </c>
      <c r="F90" s="20"/>
      <c r="G90" s="17"/>
      <c r="H90" s="18">
        <f t="shared" si="10"/>
        <v>5915.2173154160191</v>
      </c>
    </row>
    <row r="91" spans="1:8" ht="18" customHeight="1" x14ac:dyDescent="0.4">
      <c r="A91" s="12" t="s">
        <v>80</v>
      </c>
      <c r="B91" s="9" t="s">
        <v>81</v>
      </c>
      <c r="D91" s="17"/>
      <c r="E91" s="20"/>
      <c r="F91" s="20"/>
      <c r="G91" s="17"/>
      <c r="H91" s="18">
        <f t="shared" si="10"/>
        <v>0</v>
      </c>
    </row>
    <row r="92" spans="1:8" ht="18" customHeight="1" x14ac:dyDescent="0.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4">
      <c r="A97" s="12"/>
    </row>
    <row r="98" spans="1:8" ht="18" customHeight="1" x14ac:dyDescent="0.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20332.044670449624</v>
      </c>
      <c r="E98" s="18">
        <f t="shared" si="11"/>
        <v>16387.233202554358</v>
      </c>
      <c r="F98" s="18">
        <f t="shared" si="11"/>
        <v>0</v>
      </c>
      <c r="G98" s="18">
        <f t="shared" si="11"/>
        <v>0</v>
      </c>
      <c r="H98" s="18">
        <f t="shared" si="11"/>
        <v>36719.277873003986</v>
      </c>
    </row>
    <row r="99" spans="1:8" ht="18" customHeight="1" thickBot="1" x14ac:dyDescent="0.45">
      <c r="B99" s="11"/>
      <c r="D99" s="24"/>
      <c r="E99" s="24"/>
      <c r="F99" s="24"/>
      <c r="G99" s="24"/>
      <c r="H99" s="24"/>
    </row>
    <row r="100" spans="1:8" ht="42.75" customHeight="1" x14ac:dyDescent="0.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4">
      <c r="A101" s="16" t="s">
        <v>302</v>
      </c>
      <c r="B101" s="11" t="s">
        <v>303</v>
      </c>
    </row>
    <row r="102" spans="1:8" ht="18" customHeight="1" x14ac:dyDescent="0.4">
      <c r="A102" s="12" t="s">
        <v>89</v>
      </c>
      <c r="B102" s="9" t="s">
        <v>90</v>
      </c>
      <c r="D102" s="66">
        <v>180589.5101388889</v>
      </c>
      <c r="E102" s="140">
        <v>145551.63853648875</v>
      </c>
      <c r="F102" s="20"/>
      <c r="G102" s="17"/>
      <c r="H102" s="18">
        <f>(D102+E102)-F102-G102</f>
        <v>326141.14867537766</v>
      </c>
    </row>
    <row r="103" spans="1:8" ht="18" customHeight="1" x14ac:dyDescent="0.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4">
      <c r="B107" s="11"/>
    </row>
    <row r="108" spans="1:8" ht="18" customHeight="1" x14ac:dyDescent="0.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180589.5101388889</v>
      </c>
      <c r="E108" s="18">
        <f t="shared" si="13"/>
        <v>145551.63853648875</v>
      </c>
      <c r="F108" s="18">
        <f t="shared" si="13"/>
        <v>0</v>
      </c>
      <c r="G108" s="18">
        <f t="shared" si="13"/>
        <v>0</v>
      </c>
      <c r="H108" s="18">
        <f t="shared" si="13"/>
        <v>326141.14867537766</v>
      </c>
    </row>
    <row r="109" spans="1:8" ht="18" customHeight="1" thickBot="1" x14ac:dyDescent="0.45">
      <c r="A109" s="73"/>
      <c r="B109" s="74"/>
      <c r="C109" s="75"/>
      <c r="D109" s="24"/>
      <c r="E109" s="24"/>
      <c r="F109" s="24"/>
      <c r="G109" s="24"/>
      <c r="H109" s="24"/>
    </row>
    <row r="110" spans="1:8" ht="24.6" x14ac:dyDescent="0.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4">
      <c r="A111" s="16" t="s">
        <v>96</v>
      </c>
      <c r="B111" s="11" t="s">
        <v>97</v>
      </c>
      <c r="E111" s="11" t="s">
        <v>309</v>
      </c>
      <c r="F111" s="17">
        <v>3709100.9999999995</v>
      </c>
      <c r="G111" s="17"/>
      <c r="H111" s="18">
        <f>F111-G111</f>
        <v>3709100.9999999995</v>
      </c>
    </row>
    <row r="112" spans="1:8" ht="18" customHeight="1" x14ac:dyDescent="0.4">
      <c r="B112" s="11"/>
      <c r="D112" s="11"/>
    </row>
    <row r="113" spans="1:7" ht="18" customHeight="1" x14ac:dyDescent="0.4">
      <c r="A113" s="16"/>
      <c r="B113" s="11" t="s">
        <v>310</v>
      </c>
    </row>
    <row r="114" spans="1:7" ht="18" customHeight="1" x14ac:dyDescent="0.4">
      <c r="A114" s="12" t="s">
        <v>311</v>
      </c>
      <c r="B114" s="9" t="s">
        <v>312</v>
      </c>
      <c r="D114" s="41" t="s">
        <v>313</v>
      </c>
      <c r="E114" s="42">
        <v>0.80598058228601988</v>
      </c>
      <c r="F114" s="41" t="s">
        <v>314</v>
      </c>
      <c r="G114" s="42"/>
    </row>
    <row r="115" spans="1:7" ht="18" customHeight="1" x14ac:dyDescent="0.4">
      <c r="A115" s="12"/>
      <c r="B115" s="11"/>
      <c r="F115" s="27"/>
    </row>
    <row r="116" spans="1:7" ht="18" customHeight="1" x14ac:dyDescent="0.4">
      <c r="A116" s="12" t="s">
        <v>315</v>
      </c>
      <c r="B116" s="11" t="s">
        <v>316</v>
      </c>
      <c r="F116" s="27"/>
    </row>
    <row r="117" spans="1:7" ht="18" customHeight="1" x14ac:dyDescent="0.4">
      <c r="A117" s="12" t="s">
        <v>98</v>
      </c>
      <c r="B117" s="9" t="s">
        <v>99</v>
      </c>
      <c r="E117" s="17">
        <v>546734208.71000004</v>
      </c>
      <c r="G117" s="30"/>
    </row>
    <row r="118" spans="1:7" ht="18" customHeight="1" x14ac:dyDescent="0.4">
      <c r="A118" s="12" t="s">
        <v>100</v>
      </c>
      <c r="B118" s="9" t="s">
        <v>101</v>
      </c>
      <c r="E118" s="17">
        <v>42067866</v>
      </c>
      <c r="F118" s="10"/>
      <c r="G118" s="30"/>
    </row>
    <row r="119" spans="1:7" ht="18" customHeight="1" x14ac:dyDescent="0.4">
      <c r="A119" s="12" t="s">
        <v>102</v>
      </c>
      <c r="B119" s="11" t="s">
        <v>103</v>
      </c>
      <c r="E119" s="18">
        <f>SUM(E117:E118)</f>
        <v>588802074.71000004</v>
      </c>
      <c r="F119" s="280"/>
    </row>
    <row r="120" spans="1:7" ht="18" customHeight="1" x14ac:dyDescent="0.4">
      <c r="A120" s="12"/>
      <c r="B120" s="11"/>
      <c r="F120" s="10"/>
    </row>
    <row r="121" spans="1:7" ht="18" customHeight="1" x14ac:dyDescent="0.4">
      <c r="A121" s="12" t="s">
        <v>104</v>
      </c>
      <c r="B121" s="11" t="s">
        <v>105</v>
      </c>
      <c r="E121" s="17">
        <v>624194000</v>
      </c>
      <c r="F121" s="281"/>
    </row>
    <row r="122" spans="1:7" ht="18" customHeight="1" x14ac:dyDescent="0.4">
      <c r="A122" s="12"/>
      <c r="F122" s="10"/>
    </row>
    <row r="123" spans="1:7" ht="18" customHeight="1" x14ac:dyDescent="0.4">
      <c r="A123" s="12" t="s">
        <v>106</v>
      </c>
      <c r="B123" s="11" t="s">
        <v>107</v>
      </c>
      <c r="E123" s="17">
        <v>-35391925.289999925</v>
      </c>
      <c r="F123" s="281"/>
    </row>
    <row r="124" spans="1:7" ht="18" customHeight="1" x14ac:dyDescent="0.4">
      <c r="A124" s="12"/>
      <c r="F124" s="10"/>
    </row>
    <row r="125" spans="1:7" ht="18" customHeight="1" x14ac:dyDescent="0.4">
      <c r="A125" s="12" t="s">
        <v>108</v>
      </c>
      <c r="B125" s="11" t="s">
        <v>109</v>
      </c>
      <c r="E125" s="17">
        <v>8934000</v>
      </c>
      <c r="F125" s="281"/>
    </row>
    <row r="126" spans="1:7" ht="18" customHeight="1" x14ac:dyDescent="0.4">
      <c r="A126" s="12"/>
      <c r="F126" s="10"/>
    </row>
    <row r="127" spans="1:7" ht="18" customHeight="1" x14ac:dyDescent="0.4">
      <c r="A127" s="12" t="s">
        <v>110</v>
      </c>
      <c r="B127" s="11" t="s">
        <v>111</v>
      </c>
      <c r="E127" s="17">
        <v>-26457925.289999925</v>
      </c>
      <c r="F127" s="281"/>
    </row>
    <row r="128" spans="1:7" ht="18" customHeight="1" x14ac:dyDescent="0.4">
      <c r="A128" s="12"/>
    </row>
    <row r="129" spans="1:13" ht="42.75" customHeight="1" x14ac:dyDescent="0.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13" ht="18" customHeight="1" x14ac:dyDescent="0.4">
      <c r="A130" s="16" t="s">
        <v>317</v>
      </c>
      <c r="B130" s="11" t="s">
        <v>318</v>
      </c>
    </row>
    <row r="131" spans="1:13" ht="18" customHeight="1" x14ac:dyDescent="0.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13" ht="18" customHeight="1" x14ac:dyDescent="0.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13" ht="18" customHeight="1" x14ac:dyDescent="0.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13" ht="18" customHeight="1" x14ac:dyDescent="0.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13" ht="18" customHeight="1" x14ac:dyDescent="0.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13" ht="18" customHeight="1" x14ac:dyDescent="0.4">
      <c r="A136" s="16"/>
    </row>
    <row r="137" spans="1:13" ht="18" customHeight="1" x14ac:dyDescent="0.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13" ht="18" customHeight="1" x14ac:dyDescent="0.4">
      <c r="A138" s="9"/>
    </row>
    <row r="139" spans="1:13" ht="42.75" customHeight="1" x14ac:dyDescent="0.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13" ht="18" customHeight="1" x14ac:dyDescent="0.4">
      <c r="A140" s="16" t="s">
        <v>323</v>
      </c>
      <c r="B140" s="11" t="s">
        <v>117</v>
      </c>
    </row>
    <row r="141" spans="1:13" ht="18" customHeight="1" x14ac:dyDescent="0.4">
      <c r="A141" s="12" t="s">
        <v>29</v>
      </c>
      <c r="B141" s="11" t="s">
        <v>118</v>
      </c>
      <c r="D141" s="45">
        <f t="shared" ref="D141:H141" si="16">D36</f>
        <v>1654077.4180325035</v>
      </c>
      <c r="E141" s="45">
        <f t="shared" si="16"/>
        <v>1358992.7899026326</v>
      </c>
      <c r="F141" s="45">
        <f>F36</f>
        <v>0</v>
      </c>
      <c r="G141" s="45">
        <f t="shared" si="16"/>
        <v>472832</v>
      </c>
      <c r="H141" s="45">
        <f t="shared" si="16"/>
        <v>2540238.2079351358</v>
      </c>
      <c r="I141" s="226"/>
      <c r="J141" s="226"/>
      <c r="K141" s="226"/>
      <c r="L141" s="226"/>
      <c r="M141" s="226"/>
    </row>
    <row r="142" spans="1:13" ht="18" customHeight="1" x14ac:dyDescent="0.4">
      <c r="A142" s="12" t="s">
        <v>41</v>
      </c>
      <c r="B142" s="11" t="s">
        <v>119</v>
      </c>
      <c r="D142" s="45">
        <f t="shared" ref="D142:H142" si="17">D49</f>
        <v>8390945.303654993</v>
      </c>
      <c r="E142" s="45">
        <f t="shared" si="17"/>
        <v>2245</v>
      </c>
      <c r="F142" s="45">
        <f>F49</f>
        <v>0</v>
      </c>
      <c r="G142" s="45">
        <f t="shared" si="17"/>
        <v>631269</v>
      </c>
      <c r="H142" s="45">
        <f t="shared" si="17"/>
        <v>7761921.303654992</v>
      </c>
      <c r="I142" s="226"/>
      <c r="J142" s="226"/>
      <c r="K142" s="226"/>
      <c r="L142" s="226"/>
      <c r="M142" s="226"/>
    </row>
    <row r="143" spans="1:13" ht="18" customHeight="1" x14ac:dyDescent="0.4">
      <c r="A143" s="12" t="s">
        <v>53</v>
      </c>
      <c r="B143" s="11" t="s">
        <v>120</v>
      </c>
      <c r="D143" s="45">
        <f t="shared" ref="D143:H143" si="18">D64</f>
        <v>170562741.00462461</v>
      </c>
      <c r="E143" s="45">
        <f t="shared" si="18"/>
        <v>0</v>
      </c>
      <c r="F143" s="45">
        <f>F64</f>
        <v>0</v>
      </c>
      <c r="G143" s="45">
        <f t="shared" si="18"/>
        <v>116052850</v>
      </c>
      <c r="H143" s="45">
        <f t="shared" si="18"/>
        <v>54509891.004624605</v>
      </c>
      <c r="I143" s="226"/>
      <c r="J143" s="226"/>
      <c r="K143" s="226"/>
      <c r="L143" s="226"/>
      <c r="M143" s="226"/>
    </row>
    <row r="144" spans="1:13" ht="18" customHeight="1" x14ac:dyDescent="0.4">
      <c r="A144" s="12" t="s">
        <v>59</v>
      </c>
      <c r="B144" s="11" t="s">
        <v>121</v>
      </c>
      <c r="D144" s="45">
        <f t="shared" ref="D144:H144" si="19">D74</f>
        <v>606645</v>
      </c>
      <c r="E144" s="45">
        <f t="shared" si="19"/>
        <v>0</v>
      </c>
      <c r="F144" s="45">
        <f>F74</f>
        <v>0</v>
      </c>
      <c r="G144" s="45">
        <f t="shared" si="19"/>
        <v>529444</v>
      </c>
      <c r="H144" s="45">
        <f t="shared" si="19"/>
        <v>77201</v>
      </c>
      <c r="I144" s="226"/>
      <c r="J144" s="226"/>
      <c r="K144" s="226"/>
      <c r="L144" s="226"/>
      <c r="M144" s="226"/>
    </row>
    <row r="145" spans="1:13" ht="18" customHeight="1" x14ac:dyDescent="0.4">
      <c r="A145" s="12" t="s">
        <v>69</v>
      </c>
      <c r="B145" s="11" t="s">
        <v>122</v>
      </c>
      <c r="D145" s="45">
        <f t="shared" ref="D145:H145" si="20">D82</f>
        <v>145090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145090</v>
      </c>
      <c r="I145" s="226"/>
      <c r="J145" s="226"/>
      <c r="K145" s="226"/>
      <c r="L145" s="226"/>
      <c r="M145" s="226"/>
    </row>
    <row r="146" spans="1:13" ht="18" customHeight="1" x14ac:dyDescent="0.4">
      <c r="A146" s="12" t="s">
        <v>88</v>
      </c>
      <c r="B146" s="11" t="s">
        <v>123</v>
      </c>
      <c r="D146" s="45">
        <f t="shared" ref="D146:H146" si="21">D98</f>
        <v>20332.044670449624</v>
      </c>
      <c r="E146" s="45">
        <f t="shared" si="21"/>
        <v>16387.233202554358</v>
      </c>
      <c r="F146" s="45">
        <f>F98</f>
        <v>0</v>
      </c>
      <c r="G146" s="45">
        <f t="shared" si="21"/>
        <v>0</v>
      </c>
      <c r="H146" s="45">
        <f t="shared" si="21"/>
        <v>36719.277873003986</v>
      </c>
      <c r="I146" s="226"/>
      <c r="J146" s="226"/>
      <c r="K146" s="226"/>
      <c r="L146" s="226"/>
      <c r="M146" s="226"/>
    </row>
    <row r="147" spans="1:13" ht="18" customHeight="1" x14ac:dyDescent="0.4">
      <c r="A147" s="12" t="s">
        <v>95</v>
      </c>
      <c r="B147" s="11" t="s">
        <v>124</v>
      </c>
      <c r="D147" s="18">
        <f t="shared" ref="D147:H147" si="22">D108</f>
        <v>180589.5101388889</v>
      </c>
      <c r="E147" s="18">
        <f t="shared" si="22"/>
        <v>145551.63853648875</v>
      </c>
      <c r="F147" s="18">
        <f>F108</f>
        <v>0</v>
      </c>
      <c r="G147" s="18">
        <f t="shared" si="22"/>
        <v>0</v>
      </c>
      <c r="H147" s="18">
        <f t="shared" si="22"/>
        <v>326141.14867537766</v>
      </c>
      <c r="I147" s="226"/>
      <c r="J147" s="226"/>
      <c r="K147" s="226"/>
      <c r="L147" s="226"/>
      <c r="M147" s="226"/>
    </row>
    <row r="148" spans="1:13" ht="18" customHeight="1" x14ac:dyDescent="0.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3709100.9999999995</v>
      </c>
      <c r="I148" s="226"/>
      <c r="J148" s="226"/>
      <c r="K148" s="226"/>
      <c r="L148" s="226"/>
      <c r="M148" s="226"/>
    </row>
    <row r="149" spans="1:13" ht="18" customHeight="1" x14ac:dyDescent="0.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  <c r="I149" s="226"/>
      <c r="J149" s="226"/>
      <c r="K149" s="226"/>
      <c r="L149" s="226"/>
      <c r="M149" s="226"/>
    </row>
    <row r="150" spans="1:13" ht="18" customHeight="1" x14ac:dyDescent="0.4">
      <c r="A150" s="12" t="s">
        <v>5</v>
      </c>
      <c r="B150" s="11" t="s">
        <v>6</v>
      </c>
      <c r="D150" s="18">
        <f>D18</f>
        <v>7681860.5792187182</v>
      </c>
      <c r="E150" s="18">
        <f>E18</f>
        <v>0</v>
      </c>
      <c r="F150" s="18">
        <f>F18</f>
        <v>0</v>
      </c>
      <c r="G150" s="18">
        <f>G18</f>
        <v>6210344.028803627</v>
      </c>
      <c r="H150" s="18">
        <f>H18</f>
        <v>1471516.5504150912</v>
      </c>
      <c r="I150" s="226"/>
      <c r="J150" s="226"/>
      <c r="K150" s="226"/>
      <c r="L150" s="226"/>
      <c r="M150" s="226"/>
    </row>
    <row r="151" spans="1:13" ht="18" customHeight="1" x14ac:dyDescent="0.4">
      <c r="B151" s="11"/>
      <c r="D151" s="47"/>
      <c r="E151" s="47"/>
      <c r="F151" s="47"/>
      <c r="G151" s="47"/>
      <c r="H151" s="47"/>
      <c r="I151" s="226"/>
      <c r="J151" s="226"/>
      <c r="K151" s="226"/>
      <c r="L151" s="226"/>
      <c r="M151" s="226"/>
    </row>
    <row r="152" spans="1:13" ht="18" customHeight="1" x14ac:dyDescent="0.4">
      <c r="A152" s="16" t="s">
        <v>128</v>
      </c>
      <c r="B152" s="11" t="s">
        <v>117</v>
      </c>
      <c r="D152" s="77">
        <f t="shared" ref="D152:H152" si="24">SUM(D141:D150)</f>
        <v>189242280.86034018</v>
      </c>
      <c r="E152" s="77">
        <f t="shared" si="24"/>
        <v>1523176.6616416755</v>
      </c>
      <c r="F152" s="77">
        <f t="shared" si="24"/>
        <v>0</v>
      </c>
      <c r="G152" s="77">
        <f t="shared" si="24"/>
        <v>123896739.02880363</v>
      </c>
      <c r="H152" s="77">
        <f t="shared" si="24"/>
        <v>70577819.493178189</v>
      </c>
      <c r="I152" s="226"/>
      <c r="J152" s="226"/>
      <c r="K152" s="226"/>
      <c r="L152" s="226"/>
      <c r="M152" s="226"/>
    </row>
    <row r="153" spans="1:13" ht="18" customHeight="1" x14ac:dyDescent="0.4">
      <c r="I153" s="226"/>
      <c r="J153" s="226"/>
      <c r="K153" s="226"/>
      <c r="L153" s="226"/>
      <c r="M153" s="226"/>
    </row>
    <row r="154" spans="1:13" ht="18" customHeight="1" x14ac:dyDescent="0.55000000000000004">
      <c r="A154" s="16" t="s">
        <v>324</v>
      </c>
      <c r="B154" s="11" t="s">
        <v>325</v>
      </c>
      <c r="D154" s="90">
        <f>H152/E121</f>
        <v>0.1130703266823747</v>
      </c>
      <c r="I154" s="226"/>
      <c r="J154" s="226"/>
      <c r="K154" s="226"/>
      <c r="L154" s="226"/>
      <c r="M154" s="226"/>
    </row>
    <row r="155" spans="1:13" ht="18" customHeight="1" x14ac:dyDescent="0.55000000000000004">
      <c r="A155" s="16" t="s">
        <v>326</v>
      </c>
      <c r="B155" s="11" t="s">
        <v>327</v>
      </c>
      <c r="D155" s="90">
        <f>H152/E127</f>
        <v>-2.6675492775638716</v>
      </c>
      <c r="I155" s="226"/>
      <c r="J155" s="226"/>
      <c r="K155" s="226"/>
      <c r="L155" s="226"/>
      <c r="M155" s="226"/>
    </row>
  </sheetData>
  <mergeCells count="9">
    <mergeCell ref="C11:E11"/>
    <mergeCell ref="B13:D13"/>
    <mergeCell ref="E13:E15"/>
    <mergeCell ref="C2:D2"/>
    <mergeCell ref="C5:E5"/>
    <mergeCell ref="C6:E6"/>
    <mergeCell ref="C7:E7"/>
    <mergeCell ref="C9:E9"/>
    <mergeCell ref="C10:E10"/>
  </mergeCells>
  <hyperlinks>
    <hyperlink ref="C11" r:id="rId1" xr:uid="{DF7B9257-271A-4501-869B-12A6D7F6729D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3A0F4-3816-4730-9AAB-89B5098E81B4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235</v>
      </c>
      <c r="D5" s="548"/>
      <c r="E5" s="548"/>
      <c r="F5" s="50"/>
    </row>
    <row r="6" spans="1:8" ht="18" customHeight="1" x14ac:dyDescent="0.55000000000000004">
      <c r="B6" s="12" t="s">
        <v>267</v>
      </c>
      <c r="C6" s="78">
        <v>210045</v>
      </c>
      <c r="D6" s="52"/>
      <c r="E6" s="52"/>
      <c r="F6" s="53"/>
    </row>
    <row r="7" spans="1:8" ht="18" customHeight="1" x14ac:dyDescent="0.55000000000000004">
      <c r="B7" s="12" t="s">
        <v>268</v>
      </c>
      <c r="C7" s="79">
        <v>110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358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359</v>
      </c>
      <c r="D10" s="57"/>
      <c r="E10" s="57"/>
      <c r="F10" s="58"/>
    </row>
    <row r="11" spans="1:8" ht="18" customHeight="1" x14ac:dyDescent="0.55000000000000004">
      <c r="B11" s="12" t="s">
        <v>273</v>
      </c>
      <c r="C11" s="564" t="s">
        <v>360</v>
      </c>
      <c r="D11" s="564"/>
      <c r="E11" s="564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/>
      <c r="E18" s="61"/>
      <c r="F18" s="61"/>
      <c r="G18" s="61"/>
      <c r="H18" s="62">
        <f>(D18+E18)-G18</f>
        <v>0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/>
      <c r="E21" s="20"/>
      <c r="F21" s="20"/>
      <c r="G21" s="17"/>
      <c r="H21" s="18">
        <f>(D21+E21)-F21-G21</f>
        <v>0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>
        <v>7118.73</v>
      </c>
      <c r="E26" s="20">
        <v>4503.3100000000004</v>
      </c>
      <c r="F26" s="20"/>
      <c r="G26" s="17"/>
      <c r="H26" s="18">
        <f t="shared" si="0"/>
        <v>11622.04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190287.98</v>
      </c>
      <c r="E29" s="20">
        <v>120376.18</v>
      </c>
      <c r="F29" s="20"/>
      <c r="G29" s="17"/>
      <c r="H29" s="18">
        <f t="shared" si="0"/>
        <v>310664.16000000003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197406.71000000002</v>
      </c>
      <c r="E36" s="18">
        <f t="shared" si="1"/>
        <v>124879.48999999999</v>
      </c>
      <c r="F36" s="18">
        <f>SUM(F21:F34)</f>
        <v>0</v>
      </c>
      <c r="G36" s="18">
        <f t="shared" si="1"/>
        <v>0</v>
      </c>
      <c r="H36" s="18">
        <f t="shared" si="1"/>
        <v>322286.2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/>
      <c r="E41" s="20"/>
      <c r="F41" s="20"/>
      <c r="G41" s="17"/>
      <c r="H41" s="18">
        <f t="shared" ref="H41:H47" si="2">(D41+E41)-F41-G41</f>
        <v>0</v>
      </c>
    </row>
    <row r="42" spans="1:8" ht="18" customHeight="1" x14ac:dyDescent="0.55000000000000004">
      <c r="A42" s="12" t="s">
        <v>34</v>
      </c>
      <c r="B42" s="9" t="s">
        <v>35</v>
      </c>
      <c r="D42" s="17">
        <v>62130.98</v>
      </c>
      <c r="E42" s="20">
        <v>39304.06</v>
      </c>
      <c r="F42" s="20"/>
      <c r="G42" s="17"/>
      <c r="H42" s="18">
        <f t="shared" si="2"/>
        <v>101435.04000000001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62130.98</v>
      </c>
      <c r="E49" s="18">
        <f t="shared" si="3"/>
        <v>39304.06</v>
      </c>
      <c r="F49" s="18">
        <f>SUM(F40:F47)</f>
        <v>0</v>
      </c>
      <c r="G49" s="18">
        <f t="shared" si="3"/>
        <v>0</v>
      </c>
      <c r="H49" s="18">
        <f t="shared" si="3"/>
        <v>101435.04000000001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6"/>
      <c r="E53" s="26"/>
      <c r="F53" s="26"/>
      <c r="G53" s="26"/>
      <c r="H53" s="18">
        <f>(D53+E53)-F53-G53</f>
        <v>0</v>
      </c>
    </row>
    <row r="54" spans="1:8" ht="18" customHeight="1" x14ac:dyDescent="0.55000000000000004">
      <c r="A54" s="12" t="s">
        <v>44</v>
      </c>
      <c r="B54" s="31" t="s">
        <v>236</v>
      </c>
      <c r="D54" s="17">
        <v>39304.559999999998</v>
      </c>
      <c r="E54" s="20"/>
      <c r="F54" s="20"/>
      <c r="G54" s="17"/>
      <c r="H54" s="18">
        <f t="shared" ref="H54:H62" si="4">(D54+E54)-F54-G54</f>
        <v>39304.559999999998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39304.559999999998</v>
      </c>
      <c r="E64" s="18">
        <f t="shared" ref="E64:G64" si="5">SUM(E53:E62)</f>
        <v>0</v>
      </c>
      <c r="F64" s="18">
        <f t="shared" si="5"/>
        <v>0</v>
      </c>
      <c r="G64" s="18">
        <f t="shared" si="5"/>
        <v>0</v>
      </c>
      <c r="H64" s="18">
        <f>SUM(H53:H62)</f>
        <v>39304.559999999998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0</v>
      </c>
      <c r="E82" s="39"/>
      <c r="F82" s="18">
        <f t="shared" si="9"/>
        <v>0</v>
      </c>
      <c r="G82" s="18">
        <f t="shared" si="9"/>
        <v>0</v>
      </c>
      <c r="H82" s="18">
        <f t="shared" si="9"/>
        <v>0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/>
      <c r="E88" s="20"/>
      <c r="F88" s="20"/>
      <c r="G88" s="17"/>
      <c r="H88" s="18">
        <f t="shared" si="10"/>
        <v>0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/>
      <c r="E91" s="20"/>
      <c r="F91" s="20"/>
      <c r="G91" s="17"/>
      <c r="H91" s="18">
        <f t="shared" si="10"/>
        <v>0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0</v>
      </c>
      <c r="E98" s="18">
        <f t="shared" si="11"/>
        <v>0</v>
      </c>
      <c r="F98" s="18">
        <f t="shared" si="11"/>
        <v>0</v>
      </c>
      <c r="G98" s="18">
        <f t="shared" si="11"/>
        <v>0</v>
      </c>
      <c r="H98" s="18">
        <f t="shared" si="11"/>
        <v>0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/>
      <c r="E102" s="20"/>
      <c r="F102" s="20"/>
      <c r="G102" s="17"/>
      <c r="H102" s="18">
        <f>(D102+E102)-F102-G102</f>
        <v>0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0</v>
      </c>
      <c r="E108" s="18">
        <f t="shared" si="13"/>
        <v>0</v>
      </c>
      <c r="F108" s="18">
        <f t="shared" si="13"/>
        <v>0</v>
      </c>
      <c r="G108" s="18">
        <f t="shared" si="13"/>
        <v>0</v>
      </c>
      <c r="H108" s="18">
        <f t="shared" si="13"/>
        <v>0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106900</v>
      </c>
      <c r="G111" s="17"/>
      <c r="H111" s="18">
        <f>F111-G111</f>
        <v>106900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0.63260000000000005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4916600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4916600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9044100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+E119-E121</f>
        <v>-4127500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+E123+E125</f>
        <v>-4127500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197406.71000000002</v>
      </c>
      <c r="E141" s="45">
        <f t="shared" si="16"/>
        <v>124879.48999999999</v>
      </c>
      <c r="F141" s="45">
        <f>F36</f>
        <v>0</v>
      </c>
      <c r="G141" s="45">
        <f t="shared" si="16"/>
        <v>0</v>
      </c>
      <c r="H141" s="45">
        <f t="shared" si="16"/>
        <v>322286.2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62130.98</v>
      </c>
      <c r="E142" s="45">
        <f t="shared" si="17"/>
        <v>39304.06</v>
      </c>
      <c r="F142" s="45">
        <f>F49</f>
        <v>0</v>
      </c>
      <c r="G142" s="45">
        <f t="shared" si="17"/>
        <v>0</v>
      </c>
      <c r="H142" s="45">
        <f t="shared" si="17"/>
        <v>101435.04000000001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39304.559999999998</v>
      </c>
      <c r="E143" s="45">
        <f t="shared" si="18"/>
        <v>0</v>
      </c>
      <c r="F143" s="45">
        <f>F64</f>
        <v>0</v>
      </c>
      <c r="G143" s="45">
        <f t="shared" si="18"/>
        <v>0</v>
      </c>
      <c r="H143" s="45">
        <f t="shared" si="18"/>
        <v>39304.559999999998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0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0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0</v>
      </c>
      <c r="E146" s="45">
        <f t="shared" si="21"/>
        <v>0</v>
      </c>
      <c r="F146" s="45">
        <f>F98</f>
        <v>0</v>
      </c>
      <c r="G146" s="45">
        <f t="shared" si="21"/>
        <v>0</v>
      </c>
      <c r="H146" s="45">
        <f t="shared" si="21"/>
        <v>0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0</v>
      </c>
      <c r="E147" s="18">
        <f t="shared" si="22"/>
        <v>0</v>
      </c>
      <c r="F147" s="18">
        <f>F108</f>
        <v>0</v>
      </c>
      <c r="G147" s="18">
        <f t="shared" si="22"/>
        <v>0</v>
      </c>
      <c r="H147" s="18">
        <f t="shared" si="22"/>
        <v>0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106900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0</v>
      </c>
      <c r="E150" s="18">
        <f>E18</f>
        <v>0</v>
      </c>
      <c r="F150" s="18">
        <f>F18</f>
        <v>0</v>
      </c>
      <c r="G150" s="18">
        <f>G18</f>
        <v>0</v>
      </c>
      <c r="H150" s="18">
        <f>H18</f>
        <v>0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298842.25</v>
      </c>
      <c r="E152" s="77">
        <f t="shared" si="24"/>
        <v>164183.54999999999</v>
      </c>
      <c r="F152" s="77">
        <f t="shared" si="24"/>
        <v>0</v>
      </c>
      <c r="G152" s="77">
        <f t="shared" si="24"/>
        <v>0</v>
      </c>
      <c r="H152" s="77">
        <f t="shared" si="24"/>
        <v>569925.80000000005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6.3016308974911825E-2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-0.13808014536644458</v>
      </c>
    </row>
  </sheetData>
  <mergeCells count="4">
    <mergeCell ref="C2:D2"/>
    <mergeCell ref="C5:E5"/>
    <mergeCell ref="C11:E11"/>
    <mergeCell ref="B13:D13"/>
  </mergeCells>
  <hyperlinks>
    <hyperlink ref="C11" r:id="rId1" xr:uid="{3277CD0B-EBFA-4FAA-9B7A-914813AF72EC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FF0F2-6488-47A2-A11E-1876C383CDCD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237</v>
      </c>
      <c r="D5" s="548"/>
      <c r="E5" s="548"/>
      <c r="F5" s="50"/>
    </row>
    <row r="6" spans="1:8" ht="18" customHeight="1" x14ac:dyDescent="0.55000000000000004">
      <c r="B6" s="12" t="s">
        <v>267</v>
      </c>
      <c r="C6" s="52" t="s">
        <v>238</v>
      </c>
      <c r="D6" s="52"/>
      <c r="E6" s="52"/>
      <c r="F6" s="53"/>
    </row>
    <row r="7" spans="1:8" ht="18" customHeight="1" x14ac:dyDescent="0.55000000000000004">
      <c r="B7" s="12" t="s">
        <v>268</v>
      </c>
      <c r="C7" s="79">
        <v>1797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486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487</v>
      </c>
      <c r="D10" s="57"/>
      <c r="E10" s="57"/>
      <c r="F10" s="58"/>
    </row>
    <row r="11" spans="1:8" ht="18" customHeight="1" x14ac:dyDescent="0.55000000000000004">
      <c r="B11" s="12" t="s">
        <v>273</v>
      </c>
      <c r="C11" s="572" t="s">
        <v>488</v>
      </c>
      <c r="D11" s="572"/>
      <c r="E11" s="572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5345896</v>
      </c>
      <c r="E18" s="61">
        <v>0</v>
      </c>
      <c r="F18" s="61">
        <v>0</v>
      </c>
      <c r="G18" s="61">
        <v>4321850</v>
      </c>
      <c r="H18" s="62">
        <f>(D18+E18)-G18</f>
        <v>1024046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766666.23332068569</v>
      </c>
      <c r="E21" s="20">
        <v>534979.69761117443</v>
      </c>
      <c r="F21" s="20">
        <v>0</v>
      </c>
      <c r="G21" s="17">
        <v>48853</v>
      </c>
      <c r="H21" s="18">
        <f>(D21+E21)-F21-G21</f>
        <v>1252792.9309318601</v>
      </c>
    </row>
    <row r="22" spans="1:8" ht="18" customHeight="1" x14ac:dyDescent="0.55000000000000004">
      <c r="A22" s="12" t="s">
        <v>9</v>
      </c>
      <c r="B22" s="9" t="s">
        <v>10</v>
      </c>
      <c r="D22" s="17">
        <v>40181.85484584287</v>
      </c>
      <c r="E22" s="20">
        <v>28038.898311429155</v>
      </c>
      <c r="F22" s="20">
        <v>0</v>
      </c>
      <c r="G22" s="17">
        <v>0</v>
      </c>
      <c r="H22" s="18">
        <f t="shared" ref="H22:H34" si="0">(D22+E22)-F22-G22</f>
        <v>68220.753157272033</v>
      </c>
    </row>
    <row r="23" spans="1:8" ht="18" customHeight="1" x14ac:dyDescent="0.55000000000000004">
      <c r="A23" s="12" t="s">
        <v>11</v>
      </c>
      <c r="B23" s="9" t="s">
        <v>12</v>
      </c>
      <c r="D23" s="17">
        <v>0</v>
      </c>
      <c r="E23" s="20">
        <v>0</v>
      </c>
      <c r="F23" s="20">
        <v>0</v>
      </c>
      <c r="G23" s="17">
        <v>0</v>
      </c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0</v>
      </c>
      <c r="E24" s="20">
        <v>0</v>
      </c>
      <c r="F24" s="20">
        <v>0</v>
      </c>
      <c r="G24" s="17">
        <v>0</v>
      </c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>
        <v>170602</v>
      </c>
      <c r="E25" s="20">
        <v>119046.0756</v>
      </c>
      <c r="F25" s="20">
        <v>0</v>
      </c>
      <c r="G25" s="17">
        <v>0</v>
      </c>
      <c r="H25" s="18">
        <f t="shared" si="0"/>
        <v>289648.07559999998</v>
      </c>
    </row>
    <row r="26" spans="1:8" ht="18" customHeight="1" x14ac:dyDescent="0.55000000000000004">
      <c r="A26" s="12" t="s">
        <v>17</v>
      </c>
      <c r="B26" s="9" t="s">
        <v>18</v>
      </c>
      <c r="D26" s="17">
        <v>0</v>
      </c>
      <c r="E26" s="20">
        <v>0</v>
      </c>
      <c r="F26" s="20">
        <v>0</v>
      </c>
      <c r="G26" s="17">
        <v>0</v>
      </c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>
        <v>0</v>
      </c>
      <c r="E27" s="20">
        <v>0</v>
      </c>
      <c r="F27" s="20">
        <v>0</v>
      </c>
      <c r="G27" s="17">
        <v>0</v>
      </c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>
        <v>0</v>
      </c>
      <c r="E28" s="20">
        <v>0</v>
      </c>
      <c r="F28" s="20">
        <v>0</v>
      </c>
      <c r="G28" s="17">
        <v>0</v>
      </c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3481364.4636393222</v>
      </c>
      <c r="E29" s="20">
        <v>2102352.3997275191</v>
      </c>
      <c r="F29" s="20">
        <v>1103070</v>
      </c>
      <c r="G29" s="17">
        <v>891571</v>
      </c>
      <c r="H29" s="18">
        <f t="shared" si="0"/>
        <v>3589075.8633668413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4458814.551805851</v>
      </c>
      <c r="E36" s="18">
        <f t="shared" si="1"/>
        <v>2784417.071250123</v>
      </c>
      <c r="F36" s="18">
        <f>SUM(F21:F34)</f>
        <v>1103070</v>
      </c>
      <c r="G36" s="18">
        <f t="shared" si="1"/>
        <v>940424</v>
      </c>
      <c r="H36" s="18">
        <f t="shared" si="1"/>
        <v>5199737.623055974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8616.3511768880671</v>
      </c>
      <c r="E40" s="20">
        <v>6012.4898512324926</v>
      </c>
      <c r="F40" s="20">
        <v>0</v>
      </c>
      <c r="G40" s="17">
        <v>0</v>
      </c>
      <c r="H40" s="18">
        <f>(D40+E40)-F40-G40</f>
        <v>14628.84102812056</v>
      </c>
    </row>
    <row r="41" spans="1:8" ht="18" customHeight="1" x14ac:dyDescent="0.55000000000000004">
      <c r="A41" s="12" t="s">
        <v>32</v>
      </c>
      <c r="B41" s="9" t="s">
        <v>33</v>
      </c>
      <c r="D41" s="17">
        <v>219335.70075397965</v>
      </c>
      <c r="E41" s="20">
        <v>153052.45198612698</v>
      </c>
      <c r="F41" s="20">
        <v>0</v>
      </c>
      <c r="G41" s="17">
        <v>0</v>
      </c>
      <c r="H41" s="18">
        <f t="shared" ref="H41:H47" si="2">(D41+E41)-F41-G41</f>
        <v>372388.15274010663</v>
      </c>
    </row>
    <row r="42" spans="1:8" ht="18" customHeight="1" x14ac:dyDescent="0.55000000000000004">
      <c r="A42" s="12" t="s">
        <v>34</v>
      </c>
      <c r="B42" s="9" t="s">
        <v>35</v>
      </c>
      <c r="D42" s="17">
        <v>241225.38789963271</v>
      </c>
      <c r="E42" s="20">
        <v>168327.07567636366</v>
      </c>
      <c r="F42" s="20">
        <v>0</v>
      </c>
      <c r="G42" s="17">
        <v>0</v>
      </c>
      <c r="H42" s="18">
        <f t="shared" si="2"/>
        <v>409552.46357599634</v>
      </c>
    </row>
    <row r="43" spans="1:8" ht="18" customHeight="1" x14ac:dyDescent="0.55000000000000004">
      <c r="A43" s="12" t="s">
        <v>36</v>
      </c>
      <c r="B43" s="9" t="s">
        <v>37</v>
      </c>
      <c r="D43" s="17">
        <v>637205</v>
      </c>
      <c r="E43" s="20">
        <v>444641.64899999998</v>
      </c>
      <c r="F43" s="20">
        <v>320588</v>
      </c>
      <c r="G43" s="17">
        <v>0</v>
      </c>
      <c r="H43" s="18">
        <f t="shared" si="2"/>
        <v>761258.64899999998</v>
      </c>
    </row>
    <row r="44" spans="1:8" ht="18" customHeight="1" x14ac:dyDescent="0.55000000000000004">
      <c r="A44" s="12" t="s">
        <v>38</v>
      </c>
      <c r="B44" s="31" t="s">
        <v>130</v>
      </c>
      <c r="D44" s="17">
        <v>16322.051319776416</v>
      </c>
      <c r="E44" s="20">
        <v>11389.527410939983</v>
      </c>
      <c r="F44" s="20">
        <v>0</v>
      </c>
      <c r="G44" s="17">
        <v>0</v>
      </c>
      <c r="H44" s="18">
        <f t="shared" si="2"/>
        <v>27711.578730716399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9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1122704.4911502767</v>
      </c>
      <c r="E49" s="18">
        <f t="shared" si="3"/>
        <v>783423.19392466312</v>
      </c>
      <c r="F49" s="18">
        <f>SUM(F40:F47)</f>
        <v>320588</v>
      </c>
      <c r="G49" s="18">
        <f t="shared" si="3"/>
        <v>0</v>
      </c>
      <c r="H49" s="18">
        <f t="shared" si="3"/>
        <v>1585539.6850749399</v>
      </c>
    </row>
    <row r="50" spans="1:9" ht="18" customHeight="1" thickBot="1" x14ac:dyDescent="0.6">
      <c r="D50" s="24"/>
      <c r="E50" s="24"/>
      <c r="F50" s="24"/>
      <c r="G50" s="24"/>
      <c r="H50" s="24"/>
    </row>
    <row r="51" spans="1:9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9" ht="18" customHeight="1" x14ac:dyDescent="0.55000000000000004">
      <c r="A52" s="16" t="s">
        <v>287</v>
      </c>
      <c r="B52" s="25" t="s">
        <v>288</v>
      </c>
    </row>
    <row r="53" spans="1:9" ht="18" customHeight="1" x14ac:dyDescent="0.55000000000000004">
      <c r="A53" s="12" t="s">
        <v>42</v>
      </c>
      <c r="B53" s="9" t="s">
        <v>239</v>
      </c>
      <c r="D53" s="17">
        <v>3169703</v>
      </c>
      <c r="E53" s="20">
        <v>0</v>
      </c>
      <c r="F53" s="20">
        <v>0</v>
      </c>
      <c r="G53" s="17">
        <v>0</v>
      </c>
      <c r="H53" s="18">
        <f>(D53+E53)-F53-G53</f>
        <v>3169703</v>
      </c>
    </row>
    <row r="54" spans="1:9" ht="18" customHeight="1" x14ac:dyDescent="0.55000000000000004">
      <c r="A54" s="12" t="s">
        <v>44</v>
      </c>
      <c r="B54" s="31" t="s">
        <v>240</v>
      </c>
      <c r="D54" s="17">
        <v>881697</v>
      </c>
      <c r="E54" s="20">
        <v>0</v>
      </c>
      <c r="F54" s="20">
        <v>0</v>
      </c>
      <c r="G54" s="17">
        <v>0</v>
      </c>
      <c r="H54" s="18">
        <f t="shared" ref="H54:H63" si="4">(D54+E54)-F54-G54</f>
        <v>881697</v>
      </c>
    </row>
    <row r="55" spans="1:9" ht="18" customHeight="1" x14ac:dyDescent="0.55000000000000004">
      <c r="A55" s="12" t="s">
        <v>45</v>
      </c>
      <c r="B55" s="31" t="s">
        <v>241</v>
      </c>
      <c r="D55" s="17">
        <v>6000</v>
      </c>
      <c r="E55" s="20">
        <v>0</v>
      </c>
      <c r="F55" s="20">
        <v>0</v>
      </c>
      <c r="G55" s="17">
        <v>0</v>
      </c>
      <c r="H55" s="18">
        <f t="shared" si="4"/>
        <v>6000</v>
      </c>
    </row>
    <row r="56" spans="1:9" ht="18" customHeight="1" x14ac:dyDescent="0.55000000000000004">
      <c r="A56" s="12" t="s">
        <v>46</v>
      </c>
      <c r="B56" s="31" t="s">
        <v>242</v>
      </c>
      <c r="D56" s="17">
        <v>3690620</v>
      </c>
      <c r="E56" s="20">
        <v>0</v>
      </c>
      <c r="F56" s="20">
        <v>0</v>
      </c>
      <c r="G56" s="17">
        <v>0</v>
      </c>
      <c r="H56" s="18">
        <f t="shared" si="4"/>
        <v>3690620</v>
      </c>
    </row>
    <row r="57" spans="1:9" ht="18" customHeight="1" x14ac:dyDescent="0.55000000000000004">
      <c r="A57" s="12" t="s">
        <v>47</v>
      </c>
      <c r="B57" s="31" t="s">
        <v>243</v>
      </c>
      <c r="D57" s="17">
        <v>4554038</v>
      </c>
      <c r="E57" s="20">
        <v>0</v>
      </c>
      <c r="F57" s="20">
        <v>0</v>
      </c>
      <c r="G57" s="17">
        <v>0</v>
      </c>
      <c r="H57" s="18">
        <f>(D57+E57)-F57-G57</f>
        <v>4554038</v>
      </c>
    </row>
    <row r="58" spans="1:9" ht="18" customHeight="1" x14ac:dyDescent="0.55000000000000004">
      <c r="A58" s="12" t="s">
        <v>48</v>
      </c>
      <c r="B58" s="67" t="s">
        <v>244</v>
      </c>
      <c r="D58" s="17">
        <v>199567</v>
      </c>
      <c r="E58" s="20">
        <v>0</v>
      </c>
      <c r="F58" s="20">
        <v>0</v>
      </c>
      <c r="G58" s="17">
        <v>0</v>
      </c>
      <c r="H58" s="18">
        <f t="shared" si="4"/>
        <v>199567</v>
      </c>
    </row>
    <row r="59" spans="1:9" ht="18" customHeight="1" x14ac:dyDescent="0.55000000000000004">
      <c r="A59" s="12" t="s">
        <v>49</v>
      </c>
      <c r="B59" s="28" t="s">
        <v>489</v>
      </c>
      <c r="C59" s="27"/>
      <c r="D59" s="17">
        <v>58975</v>
      </c>
      <c r="E59" s="20">
        <v>0</v>
      </c>
      <c r="F59" s="20">
        <v>0</v>
      </c>
      <c r="G59" s="17">
        <v>0</v>
      </c>
      <c r="H59" s="18">
        <f t="shared" si="4"/>
        <v>58975</v>
      </c>
    </row>
    <row r="60" spans="1:9" ht="18" customHeight="1" x14ac:dyDescent="0.55000000000000004">
      <c r="A60" s="12" t="s">
        <v>50</v>
      </c>
      <c r="B60" s="28" t="s">
        <v>490</v>
      </c>
      <c r="C60" s="27"/>
      <c r="D60" s="17">
        <v>155625</v>
      </c>
      <c r="E60" s="20">
        <v>0</v>
      </c>
      <c r="F60" s="20">
        <v>0</v>
      </c>
      <c r="G60" s="17">
        <v>0</v>
      </c>
      <c r="H60" s="18">
        <f t="shared" si="4"/>
        <v>155625</v>
      </c>
    </row>
    <row r="61" spans="1:9" ht="18" customHeight="1" x14ac:dyDescent="0.55000000000000004">
      <c r="A61" s="12" t="s">
        <v>51</v>
      </c>
      <c r="B61" s="28" t="s">
        <v>245</v>
      </c>
      <c r="C61" s="27"/>
      <c r="D61" s="17">
        <v>435895</v>
      </c>
      <c r="E61" s="20">
        <v>0</v>
      </c>
      <c r="F61" s="20">
        <v>0</v>
      </c>
      <c r="G61" s="17">
        <v>0</v>
      </c>
      <c r="H61" s="18">
        <f t="shared" si="4"/>
        <v>435895</v>
      </c>
    </row>
    <row r="62" spans="1:9" ht="18" customHeight="1" x14ac:dyDescent="0.55000000000000004">
      <c r="A62" s="12" t="s">
        <v>52</v>
      </c>
      <c r="B62" s="28" t="s">
        <v>246</v>
      </c>
      <c r="C62" s="27"/>
      <c r="D62" s="17">
        <v>62500</v>
      </c>
      <c r="E62" s="20">
        <v>0</v>
      </c>
      <c r="F62" s="20">
        <v>0</v>
      </c>
      <c r="G62" s="17">
        <v>0</v>
      </c>
      <c r="H62" s="18">
        <f t="shared" si="4"/>
        <v>62500</v>
      </c>
    </row>
    <row r="63" spans="1:9" ht="18" customHeight="1" x14ac:dyDescent="0.55000000000000004">
      <c r="A63" s="12" t="s">
        <v>454</v>
      </c>
      <c r="B63" s="28" t="s">
        <v>247</v>
      </c>
      <c r="C63" s="27"/>
      <c r="D63" s="17">
        <v>4799197</v>
      </c>
      <c r="E63" s="20">
        <v>0</v>
      </c>
      <c r="F63" s="20">
        <v>0</v>
      </c>
      <c r="G63" s="17">
        <v>0</v>
      </c>
      <c r="H63" s="18">
        <f t="shared" si="4"/>
        <v>4799197</v>
      </c>
    </row>
    <row r="64" spans="1:9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SUM(D53:D63)</f>
        <v>18013817</v>
      </c>
      <c r="E64" s="18">
        <f>SUM(E53:E63)</f>
        <v>0</v>
      </c>
      <c r="F64" s="18">
        <f>SUM(F53:F63)</f>
        <v>0</v>
      </c>
      <c r="G64" s="18">
        <f>SUM(G53:G63)</f>
        <v>0</v>
      </c>
      <c r="H64" s="18">
        <f>SUM(H53:H63)</f>
        <v>18013817</v>
      </c>
      <c r="I64" s="7"/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17">
        <v>304929</v>
      </c>
      <c r="E68" s="20">
        <v>0</v>
      </c>
      <c r="F68" s="20">
        <v>0</v>
      </c>
      <c r="G68" s="17">
        <v>0</v>
      </c>
      <c r="H68" s="18">
        <f>(D68+E68)-F68-G68</f>
        <v>304929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17">
        <v>34937</v>
      </c>
      <c r="E69" s="20">
        <v>0</v>
      </c>
      <c r="F69" s="20">
        <v>0</v>
      </c>
      <c r="G69" s="17">
        <v>34937</v>
      </c>
      <c r="H69" s="18">
        <f t="shared" ref="H69:H72" si="5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5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5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5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6">SUM(D68:D72)</f>
        <v>339866</v>
      </c>
      <c r="E74" s="36">
        <f t="shared" si="6"/>
        <v>0</v>
      </c>
      <c r="F74" s="36">
        <f t="shared" si="6"/>
        <v>0</v>
      </c>
      <c r="G74" s="18">
        <f t="shared" si="6"/>
        <v>34937</v>
      </c>
      <c r="H74" s="18">
        <f t="shared" si="6"/>
        <v>304929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98936</v>
      </c>
      <c r="E77" s="37"/>
      <c r="F77" s="20">
        <v>0</v>
      </c>
      <c r="G77" s="17">
        <v>0</v>
      </c>
      <c r="H77" s="18">
        <f>(D77-F77-G77)</f>
        <v>98936</v>
      </c>
    </row>
    <row r="78" spans="1:10" ht="18" customHeight="1" x14ac:dyDescent="0.55000000000000004">
      <c r="A78" s="12" t="s">
        <v>63</v>
      </c>
      <c r="B78" s="9" t="s">
        <v>64</v>
      </c>
      <c r="D78" s="17">
        <v>0</v>
      </c>
      <c r="E78" s="37"/>
      <c r="F78" s="20">
        <v>0</v>
      </c>
      <c r="G78" s="17">
        <v>0</v>
      </c>
      <c r="H78" s="18">
        <f t="shared" ref="H78:H80" si="7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77433.114810228202</v>
      </c>
      <c r="E79" s="37"/>
      <c r="F79" s="20">
        <v>0</v>
      </c>
      <c r="G79" s="17">
        <v>55000</v>
      </c>
      <c r="H79" s="18">
        <f t="shared" si="7"/>
        <v>22433.114810228202</v>
      </c>
    </row>
    <row r="80" spans="1:10" ht="18" customHeight="1" x14ac:dyDescent="0.55000000000000004">
      <c r="A80" s="12" t="s">
        <v>67</v>
      </c>
      <c r="B80" s="9" t="s">
        <v>68</v>
      </c>
      <c r="D80" s="17">
        <v>2990.4940633873675</v>
      </c>
      <c r="E80" s="37"/>
      <c r="F80" s="20">
        <v>0</v>
      </c>
      <c r="G80" s="17">
        <v>0</v>
      </c>
      <c r="H80" s="18">
        <f t="shared" si="7"/>
        <v>2990.4940633873675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8">SUM(D77:D80)</f>
        <v>179359.60887361557</v>
      </c>
      <c r="E82" s="39"/>
      <c r="F82" s="18">
        <f t="shared" si="8"/>
        <v>0</v>
      </c>
      <c r="G82" s="18">
        <f t="shared" si="8"/>
        <v>55000</v>
      </c>
      <c r="H82" s="18">
        <f t="shared" si="8"/>
        <v>124359.60887361557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>
        <v>0</v>
      </c>
      <c r="E86" s="20">
        <v>0</v>
      </c>
      <c r="F86" s="20">
        <v>0</v>
      </c>
      <c r="G86" s="17">
        <v>0</v>
      </c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v>0</v>
      </c>
      <c r="E87" s="20">
        <v>0</v>
      </c>
      <c r="F87" s="20">
        <v>0</v>
      </c>
      <c r="G87" s="17">
        <v>0</v>
      </c>
      <c r="H87" s="18">
        <f t="shared" ref="H87:H96" si="9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123065.51726707129</v>
      </c>
      <c r="E88" s="20">
        <v>85875.117948962346</v>
      </c>
      <c r="F88" s="20">
        <v>0</v>
      </c>
      <c r="G88" s="17">
        <v>300</v>
      </c>
      <c r="H88" s="18">
        <f t="shared" si="9"/>
        <v>208640.63521603364</v>
      </c>
    </row>
    <row r="89" spans="1:8" ht="18" customHeight="1" x14ac:dyDescent="0.55000000000000004">
      <c r="A89" s="12" t="s">
        <v>76</v>
      </c>
      <c r="B89" s="9" t="s">
        <v>77</v>
      </c>
      <c r="D89" s="17">
        <v>0</v>
      </c>
      <c r="E89" s="20">
        <v>0</v>
      </c>
      <c r="F89" s="20">
        <v>0</v>
      </c>
      <c r="G89" s="17">
        <v>0</v>
      </c>
      <c r="H89" s="18">
        <f t="shared" si="9"/>
        <v>0</v>
      </c>
    </row>
    <row r="90" spans="1:8" ht="18" customHeight="1" x14ac:dyDescent="0.55000000000000004">
      <c r="A90" s="12" t="s">
        <v>78</v>
      </c>
      <c r="B90" s="9" t="s">
        <v>79</v>
      </c>
      <c r="D90" s="17">
        <v>10663.848677745671</v>
      </c>
      <c r="E90" s="20">
        <v>7441.2336073309289</v>
      </c>
      <c r="F90" s="20">
        <v>0</v>
      </c>
      <c r="G90" s="17">
        <v>0</v>
      </c>
      <c r="H90" s="18">
        <f t="shared" si="9"/>
        <v>18105.082285076598</v>
      </c>
    </row>
    <row r="91" spans="1:8" ht="18" customHeight="1" x14ac:dyDescent="0.55000000000000004">
      <c r="A91" s="12" t="s">
        <v>80</v>
      </c>
      <c r="B91" s="9" t="s">
        <v>81</v>
      </c>
      <c r="D91" s="17">
        <v>1794.8036157805973</v>
      </c>
      <c r="E91" s="20">
        <v>1252.4139630917007</v>
      </c>
      <c r="F91" s="20">
        <v>0</v>
      </c>
      <c r="G91" s="17">
        <v>0</v>
      </c>
      <c r="H91" s="18">
        <f t="shared" si="9"/>
        <v>3047.217578872298</v>
      </c>
    </row>
    <row r="92" spans="1:8" ht="18" customHeight="1" x14ac:dyDescent="0.55000000000000004">
      <c r="A92" s="12" t="s">
        <v>82</v>
      </c>
      <c r="B92" s="9" t="s">
        <v>83</v>
      </c>
      <c r="D92" s="17">
        <v>455.32551699986038</v>
      </c>
      <c r="E92" s="20">
        <v>317.72614576250254</v>
      </c>
      <c r="F92" s="20">
        <v>0</v>
      </c>
      <c r="G92" s="17">
        <v>0</v>
      </c>
      <c r="H92" s="18">
        <f t="shared" si="9"/>
        <v>773.05166276236287</v>
      </c>
    </row>
    <row r="93" spans="1:8" ht="18" customHeight="1" x14ac:dyDescent="0.55000000000000004">
      <c r="A93" s="12" t="s">
        <v>84</v>
      </c>
      <c r="B93" s="9" t="s">
        <v>85</v>
      </c>
      <c r="D93" s="17">
        <v>43746.680426314895</v>
      </c>
      <c r="E93" s="20">
        <v>30526.433601482531</v>
      </c>
      <c r="F93" s="20">
        <v>0</v>
      </c>
      <c r="G93" s="17">
        <v>20025</v>
      </c>
      <c r="H93" s="18">
        <f t="shared" si="9"/>
        <v>54248.114027797419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9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9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9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0">SUM(D86:D96)</f>
        <v>179726.17550391232</v>
      </c>
      <c r="E98" s="18">
        <f t="shared" si="10"/>
        <v>125412.92526663002</v>
      </c>
      <c r="F98" s="18">
        <f t="shared" si="10"/>
        <v>0</v>
      </c>
      <c r="G98" s="18">
        <f t="shared" si="10"/>
        <v>20325</v>
      </c>
      <c r="H98" s="18">
        <f t="shared" si="10"/>
        <v>284814.10077054228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365085.27461328235</v>
      </c>
      <c r="E102" s="20">
        <v>254756.5046251484</v>
      </c>
      <c r="F102" s="20">
        <v>0</v>
      </c>
      <c r="G102" s="17">
        <v>0</v>
      </c>
      <c r="H102" s="18">
        <f>(D102+E102)-F102-G102</f>
        <v>619841.77923843078</v>
      </c>
    </row>
    <row r="103" spans="1:8" ht="18" customHeight="1" x14ac:dyDescent="0.55000000000000004">
      <c r="A103" s="12" t="s">
        <v>91</v>
      </c>
      <c r="B103" s="9" t="s">
        <v>92</v>
      </c>
      <c r="D103" s="17">
        <v>2394.813170012927</v>
      </c>
      <c r="E103" s="20">
        <v>1671.1006300350202</v>
      </c>
      <c r="F103" s="20">
        <v>0</v>
      </c>
      <c r="G103" s="17">
        <v>0</v>
      </c>
      <c r="H103" s="18">
        <f t="shared" ref="H103:H106" si="11">(D103+E103)-F103-G103</f>
        <v>4065.913800047947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1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1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1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2">SUM(D102:D106)</f>
        <v>367480.08778329525</v>
      </c>
      <c r="E108" s="18">
        <f t="shared" si="12"/>
        <v>256427.60525518341</v>
      </c>
      <c r="F108" s="18">
        <f t="shared" si="12"/>
        <v>0</v>
      </c>
      <c r="G108" s="18">
        <f t="shared" si="12"/>
        <v>0</v>
      </c>
      <c r="H108" s="18">
        <f t="shared" si="12"/>
        <v>623907.69303847873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7972509.2599999998</v>
      </c>
      <c r="G111" s="17"/>
      <c r="H111" s="18">
        <f>F111-G111</f>
        <v>7972509.2599999998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0.69779999999999998</v>
      </c>
      <c r="F114" s="41" t="s">
        <v>314</v>
      </c>
      <c r="G114" s="42">
        <v>0.18190000000000001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303519000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15017000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318536000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331650000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E119-E121</f>
        <v>-13114000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19981000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E123+E125</f>
        <v>6867000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3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3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3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3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4">SUM(D131:D135)</f>
        <v>0</v>
      </c>
      <c r="E137" s="18">
        <f t="shared" si="14"/>
        <v>0</v>
      </c>
      <c r="F137" s="18">
        <f t="shared" si="14"/>
        <v>0</v>
      </c>
      <c r="G137" s="18">
        <f t="shared" si="14"/>
        <v>0</v>
      </c>
      <c r="H137" s="18">
        <f t="shared" si="14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>D36</f>
        <v>4458814.551805851</v>
      </c>
      <c r="E141" s="45">
        <f>E36</f>
        <v>2784417.071250123</v>
      </c>
      <c r="F141" s="45">
        <f>F36</f>
        <v>1103070</v>
      </c>
      <c r="G141" s="45">
        <f>G36</f>
        <v>940424</v>
      </c>
      <c r="H141" s="45">
        <f>H36</f>
        <v>5199737.623055974</v>
      </c>
    </row>
    <row r="142" spans="1:8" ht="18" customHeight="1" x14ac:dyDescent="0.55000000000000004">
      <c r="A142" s="12" t="s">
        <v>41</v>
      </c>
      <c r="B142" s="11" t="s">
        <v>119</v>
      </c>
      <c r="D142" s="45">
        <f>D49</f>
        <v>1122704.4911502767</v>
      </c>
      <c r="E142" s="45">
        <f>E49</f>
        <v>783423.19392466312</v>
      </c>
      <c r="F142" s="45">
        <f>F49</f>
        <v>320588</v>
      </c>
      <c r="G142" s="45">
        <f>G49</f>
        <v>0</v>
      </c>
      <c r="H142" s="45">
        <f>H49</f>
        <v>1585539.6850749399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5">D64</f>
        <v>18013817</v>
      </c>
      <c r="E143" s="45">
        <f t="shared" si="15"/>
        <v>0</v>
      </c>
      <c r="F143" s="45">
        <f>F64</f>
        <v>0</v>
      </c>
      <c r="G143" s="45">
        <f t="shared" si="15"/>
        <v>0</v>
      </c>
      <c r="H143" s="45">
        <f t="shared" si="15"/>
        <v>18013817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6">D74</f>
        <v>339866</v>
      </c>
      <c r="E144" s="45">
        <f t="shared" si="16"/>
        <v>0</v>
      </c>
      <c r="F144" s="45">
        <f>F74</f>
        <v>0</v>
      </c>
      <c r="G144" s="45">
        <f t="shared" si="16"/>
        <v>34937</v>
      </c>
      <c r="H144" s="45">
        <f t="shared" si="16"/>
        <v>304929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17">D82</f>
        <v>179359.60887361557</v>
      </c>
      <c r="E145" s="45">
        <f t="shared" si="17"/>
        <v>0</v>
      </c>
      <c r="F145" s="45">
        <f>F82</f>
        <v>0</v>
      </c>
      <c r="G145" s="45">
        <f t="shared" si="17"/>
        <v>55000</v>
      </c>
      <c r="H145" s="45">
        <f t="shared" si="17"/>
        <v>124359.60887361557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18">D98</f>
        <v>179726.17550391232</v>
      </c>
      <c r="E146" s="45">
        <f t="shared" si="18"/>
        <v>125412.92526663002</v>
      </c>
      <c r="F146" s="45">
        <f>F98</f>
        <v>0</v>
      </c>
      <c r="G146" s="45">
        <f t="shared" si="18"/>
        <v>20325</v>
      </c>
      <c r="H146" s="45">
        <f t="shared" si="18"/>
        <v>284814.10077054228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19">D108</f>
        <v>367480.08778329525</v>
      </c>
      <c r="E147" s="18">
        <f t="shared" si="19"/>
        <v>256427.60525518341</v>
      </c>
      <c r="F147" s="18">
        <f>F108</f>
        <v>0</v>
      </c>
      <c r="G147" s="18">
        <f t="shared" si="19"/>
        <v>0</v>
      </c>
      <c r="H147" s="18">
        <f t="shared" si="19"/>
        <v>623907.69303847873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7972509.2599999998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0">D137</f>
        <v>0</v>
      </c>
      <c r="E149" s="18">
        <f t="shared" si="20"/>
        <v>0</v>
      </c>
      <c r="F149" s="18">
        <f>F137</f>
        <v>0</v>
      </c>
      <c r="G149" s="18">
        <f t="shared" si="20"/>
        <v>0</v>
      </c>
      <c r="H149" s="18">
        <f t="shared" si="20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5345896</v>
      </c>
      <c r="E150" s="18">
        <f>E18</f>
        <v>0</v>
      </c>
      <c r="F150" s="18">
        <f>F18</f>
        <v>0</v>
      </c>
      <c r="G150" s="18">
        <f>G18</f>
        <v>4321850</v>
      </c>
      <c r="H150" s="18">
        <f>H18</f>
        <v>1024046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1">SUM(D141:D150)</f>
        <v>30007663.915116955</v>
      </c>
      <c r="E152" s="77">
        <f t="shared" si="21"/>
        <v>3949680.7956965994</v>
      </c>
      <c r="F152" s="77">
        <f t="shared" si="21"/>
        <v>1423658</v>
      </c>
      <c r="G152" s="77">
        <f t="shared" si="21"/>
        <v>5372536</v>
      </c>
      <c r="H152" s="77">
        <f t="shared" si="21"/>
        <v>35133659.97081355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0.10593595649272892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5.1163040586593196</v>
      </c>
    </row>
  </sheetData>
  <mergeCells count="4">
    <mergeCell ref="C2:D2"/>
    <mergeCell ref="C5:E5"/>
    <mergeCell ref="C11:E11"/>
    <mergeCell ref="B13:D13"/>
  </mergeCells>
  <hyperlinks>
    <hyperlink ref="C11" r:id="rId1" xr:uid="{F9A40F18-3480-4A90-B839-3DE0987ED2F9}"/>
  </hyperlinks>
  <printOptions headings="1" gridLines="1"/>
  <pageMargins left="0.17" right="0.16" top="0.35" bottom="0.32" header="0.17" footer="0.17"/>
  <pageSetup scale="59" fitToHeight="3" orientation="landscape" horizontalDpi="300" verticalDpi="300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DB64-28A0-4898-832E-59B66B8978AE}">
  <sheetPr>
    <tabColor theme="9"/>
  </sheetPr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0" t="s">
        <v>248</v>
      </c>
      <c r="D5" s="540"/>
      <c r="E5" s="540"/>
      <c r="F5" s="50"/>
    </row>
    <row r="6" spans="1:8" ht="18" customHeight="1" x14ac:dyDescent="0.55000000000000004">
      <c r="B6" s="12" t="s">
        <v>267</v>
      </c>
      <c r="C6" s="52">
        <v>210049</v>
      </c>
      <c r="D6" s="52"/>
      <c r="E6" s="52"/>
      <c r="F6" s="53"/>
    </row>
    <row r="7" spans="1:8" ht="18" customHeight="1" x14ac:dyDescent="0.55000000000000004">
      <c r="B7" s="12" t="s">
        <v>268</v>
      </c>
      <c r="C7" s="51">
        <v>2132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424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425</v>
      </c>
      <c r="D10" s="57"/>
      <c r="E10" s="57"/>
      <c r="F10" s="58"/>
    </row>
    <row r="11" spans="1:8" ht="18" customHeight="1" x14ac:dyDescent="0.55000000000000004">
      <c r="B11" s="12" t="s">
        <v>273</v>
      </c>
      <c r="C11" s="80" t="s">
        <v>426</v>
      </c>
      <c r="D11" s="80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5381165.0322512072</v>
      </c>
      <c r="E18" s="61"/>
      <c r="F18" s="61"/>
      <c r="G18" s="61">
        <v>4350363.532560626</v>
      </c>
      <c r="H18" s="62">
        <f>(D18+E18)-G18</f>
        <v>1030801.4996905811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f>[42]CHNA!R261</f>
        <v>95915.4</v>
      </c>
      <c r="E21" s="17">
        <f>[42]CHNA!S261</f>
        <v>28754.202047885065</v>
      </c>
      <c r="F21" s="17">
        <f>[42]CHNA!T261</f>
        <v>0</v>
      </c>
      <c r="G21" s="17">
        <f>[42]CHNA!U261</f>
        <v>7875</v>
      </c>
      <c r="H21" s="18">
        <f>(D21+E21)-F21-G21</f>
        <v>116794.60204788506</v>
      </c>
    </row>
    <row r="22" spans="1:8" ht="18" customHeight="1" x14ac:dyDescent="0.55000000000000004">
      <c r="A22" s="12" t="s">
        <v>9</v>
      </c>
      <c r="B22" s="9" t="s">
        <v>10</v>
      </c>
      <c r="D22" s="17">
        <f>[42]CHNA!R262</f>
        <v>10957.8</v>
      </c>
      <c r="E22" s="17">
        <f>[42]CHNA!S262</f>
        <v>5869.6590023806893</v>
      </c>
      <c r="F22" s="17">
        <f>[42]CHNA!T262</f>
        <v>0</v>
      </c>
      <c r="G22" s="17">
        <f>[42]CHNA!U262</f>
        <v>0</v>
      </c>
      <c r="H22" s="18">
        <f>(D22+E22)-F22-G22</f>
        <v>16827.459002380689</v>
      </c>
    </row>
    <row r="23" spans="1:8" ht="18" customHeight="1" x14ac:dyDescent="0.55000000000000004">
      <c r="A23" s="12" t="s">
        <v>11</v>
      </c>
      <c r="B23" s="9" t="s">
        <v>12</v>
      </c>
      <c r="D23" s="17">
        <f>[42]CHNA!R263</f>
        <v>82225.499999999985</v>
      </c>
      <c r="E23" s="17">
        <f>[42]CHNA!S263</f>
        <v>10203.422456525655</v>
      </c>
      <c r="F23" s="17">
        <f>[42]CHNA!T263</f>
        <v>0</v>
      </c>
      <c r="G23" s="17">
        <f>[42]CHNA!U263</f>
        <v>47135.899999999994</v>
      </c>
      <c r="H23" s="18">
        <f t="shared" ref="H23:H34" si="0">(D23+E23)-F23-G23</f>
        <v>45293.02245652565</v>
      </c>
    </row>
    <row r="24" spans="1:8" ht="18" customHeight="1" x14ac:dyDescent="0.55000000000000004">
      <c r="A24" s="12" t="s">
        <v>13</v>
      </c>
      <c r="B24" s="9" t="s">
        <v>14</v>
      </c>
      <c r="D24" s="17">
        <f>[42]CHNA!R264</f>
        <v>425199.6</v>
      </c>
      <c r="E24" s="17">
        <f>[42]CHNA!S264</f>
        <v>206216.1228729258</v>
      </c>
      <c r="F24" s="17">
        <f>[42]CHNA!T264</f>
        <v>0</v>
      </c>
      <c r="G24" s="17">
        <f>[42]CHNA!U264</f>
        <v>2514.3999999999996</v>
      </c>
      <c r="H24" s="18">
        <f t="shared" si="0"/>
        <v>628901.32287292578</v>
      </c>
    </row>
    <row r="25" spans="1:8" ht="18" customHeight="1" x14ac:dyDescent="0.55000000000000004">
      <c r="A25" s="12" t="s">
        <v>15</v>
      </c>
      <c r="B25" s="9" t="s">
        <v>16</v>
      </c>
      <c r="D25" s="17">
        <f>[42]CHNA!R265</f>
        <v>50749.299999999996</v>
      </c>
      <c r="E25" s="17">
        <f>[42]CHNA!S265</f>
        <v>9259.1608529171608</v>
      </c>
      <c r="F25" s="17">
        <f>[42]CHNA!T265</f>
        <v>0</v>
      </c>
      <c r="G25" s="17">
        <f>[42]CHNA!U265</f>
        <v>66.5</v>
      </c>
      <c r="H25" s="18">
        <f t="shared" si="0"/>
        <v>59941.960852917153</v>
      </c>
    </row>
    <row r="26" spans="1:8" ht="18" customHeight="1" x14ac:dyDescent="0.55000000000000004">
      <c r="A26" s="12" t="s">
        <v>17</v>
      </c>
      <c r="B26" s="9" t="s">
        <v>18</v>
      </c>
      <c r="D26" s="17">
        <f>[42]CHNA!R266</f>
        <v>7473.9</v>
      </c>
      <c r="E26" s="17">
        <f>[42]CHNA!S266</f>
        <v>4003.4719029269595</v>
      </c>
      <c r="F26" s="17">
        <f>[42]CHNA!T266</f>
        <v>0</v>
      </c>
      <c r="G26" s="17">
        <f>[42]CHNA!U266</f>
        <v>0</v>
      </c>
      <c r="H26" s="18">
        <f t="shared" si="0"/>
        <v>11477.37190292696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17"/>
      <c r="F27" s="17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17"/>
      <c r="F28" s="17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f>[42]CHNA!R267</f>
        <v>542094.69999999995</v>
      </c>
      <c r="E29" s="17">
        <f>[42]CHNA!S267</f>
        <v>286418.57847067597</v>
      </c>
      <c r="F29" s="17">
        <f>[42]CHNA!T267</f>
        <v>0</v>
      </c>
      <c r="G29" s="17">
        <f>[42]CHNA!U267</f>
        <v>0</v>
      </c>
      <c r="H29" s="18">
        <f t="shared" si="0"/>
        <v>828513.27847067593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>SUM(D21:D34)</f>
        <v>1214616.2</v>
      </c>
      <c r="E36" s="18">
        <f t="shared" ref="E36:H36" si="1">SUM(E21:E34)</f>
        <v>550724.6176062373</v>
      </c>
      <c r="F36" s="18">
        <f>SUM(F21:F34)</f>
        <v>0</v>
      </c>
      <c r="G36" s="18">
        <f t="shared" si="1"/>
        <v>57591.799999999996</v>
      </c>
      <c r="H36" s="18">
        <f t="shared" si="1"/>
        <v>1707749.0176062372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f>[42]CHNA!R270</f>
        <v>31618.299999999996</v>
      </c>
      <c r="E40" s="17">
        <f>[42]CHNA!S270</f>
        <v>16936.669699663558</v>
      </c>
      <c r="F40" s="17">
        <f>[42]CHNA!T270</f>
        <v>0</v>
      </c>
      <c r="G40" s="17">
        <f>[42]CHNA!U270</f>
        <v>0</v>
      </c>
      <c r="H40" s="18">
        <f>(D40+E40)-F40-G40</f>
        <v>48554.969699663554</v>
      </c>
    </row>
    <row r="41" spans="1:8" ht="18" customHeight="1" x14ac:dyDescent="0.55000000000000004">
      <c r="A41" s="12" t="s">
        <v>32</v>
      </c>
      <c r="B41" s="9" t="s">
        <v>33</v>
      </c>
      <c r="D41" s="17">
        <f>[42]CHNA!R271</f>
        <v>120721.3</v>
      </c>
      <c r="E41" s="17">
        <f>[42]CHNA!S271</f>
        <v>64665.614021436777</v>
      </c>
      <c r="F41" s="17">
        <f>[42]CHNA!T271</f>
        <v>0</v>
      </c>
      <c r="G41" s="17">
        <f>[42]CHNA!U271</f>
        <v>0</v>
      </c>
      <c r="H41" s="18">
        <f t="shared" ref="H41:H47" si="2">(D41+E41)-F41-G41</f>
        <v>185386.91402143677</v>
      </c>
    </row>
    <row r="42" spans="1:8" ht="18" customHeight="1" x14ac:dyDescent="0.55000000000000004">
      <c r="A42" s="12" t="s">
        <v>34</v>
      </c>
      <c r="B42" s="9" t="s">
        <v>35</v>
      </c>
      <c r="D42" s="17">
        <f>[42]CHNA!R272</f>
        <v>230070.40000000002</v>
      </c>
      <c r="E42" s="17">
        <f>[42]CHNA!S272</f>
        <v>120286.38873947336</v>
      </c>
      <c r="F42" s="17">
        <f>[42]CHNA!T272</f>
        <v>0</v>
      </c>
      <c r="G42" s="17">
        <f>[42]CHNA!U272</f>
        <v>0</v>
      </c>
      <c r="H42" s="18">
        <f t="shared" si="2"/>
        <v>350356.78873947338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382410</v>
      </c>
      <c r="E49" s="18">
        <f t="shared" si="3"/>
        <v>201888.6724605737</v>
      </c>
      <c r="F49" s="18">
        <f>SUM(F40:F47)</f>
        <v>0</v>
      </c>
      <c r="G49" s="18">
        <f t="shared" si="3"/>
        <v>0</v>
      </c>
      <c r="H49" s="18">
        <f t="shared" si="3"/>
        <v>584298.67246057373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6"/>
      <c r="E53" s="26"/>
      <c r="F53" s="26"/>
      <c r="G53" s="26"/>
      <c r="H53" s="18">
        <f>(D53+E53)-F53-G53</f>
        <v>0</v>
      </c>
    </row>
    <row r="54" spans="1:8" ht="18" customHeight="1" x14ac:dyDescent="0.55000000000000004">
      <c r="A54" s="12" t="s">
        <v>44</v>
      </c>
      <c r="B54" s="28" t="s">
        <v>427</v>
      </c>
      <c r="D54" s="17">
        <f>+'[42]Physician Subsidies'!D4</f>
        <v>340288.91</v>
      </c>
      <c r="E54" s="20"/>
      <c r="F54" s="20"/>
      <c r="G54" s="17"/>
      <c r="H54" s="18">
        <f t="shared" ref="H54:H62" si="4">(D54+E54)-F54-G54</f>
        <v>340288.91</v>
      </c>
    </row>
    <row r="55" spans="1:8" ht="18" customHeight="1" x14ac:dyDescent="0.55000000000000004">
      <c r="A55" s="12" t="s">
        <v>45</v>
      </c>
      <c r="B55" s="28" t="s">
        <v>428</v>
      </c>
      <c r="D55" s="17">
        <f>+'[42]Physician Subsidies'!D5</f>
        <v>3717789.52</v>
      </c>
      <c r="E55" s="20"/>
      <c r="F55" s="20"/>
      <c r="G55" s="17"/>
      <c r="H55" s="18">
        <f t="shared" si="4"/>
        <v>3717789.52</v>
      </c>
    </row>
    <row r="56" spans="1:8" ht="18" customHeight="1" x14ac:dyDescent="0.55000000000000004">
      <c r="A56" s="12" t="s">
        <v>46</v>
      </c>
      <c r="B56" s="28" t="s">
        <v>429</v>
      </c>
      <c r="D56" s="17">
        <f>+'[42]Physician Subsidies'!D6</f>
        <v>5220250</v>
      </c>
      <c r="E56" s="20"/>
      <c r="F56" s="20"/>
      <c r="G56" s="17"/>
      <c r="H56" s="18">
        <f t="shared" si="4"/>
        <v>5220250</v>
      </c>
    </row>
    <row r="57" spans="1:8" ht="18" customHeight="1" x14ac:dyDescent="0.55000000000000004">
      <c r="A57" s="12" t="s">
        <v>47</v>
      </c>
      <c r="B57" s="28" t="s">
        <v>430</v>
      </c>
      <c r="D57" s="17">
        <f>+'[42]Physician Subsidies'!D7</f>
        <v>529210</v>
      </c>
      <c r="E57" s="20"/>
      <c r="F57" s="20"/>
      <c r="G57" s="17"/>
      <c r="H57" s="18">
        <f t="shared" si="4"/>
        <v>529210</v>
      </c>
    </row>
    <row r="58" spans="1:8" ht="18" customHeight="1" x14ac:dyDescent="0.55000000000000004">
      <c r="A58" s="12" t="s">
        <v>48</v>
      </c>
      <c r="B58" s="28" t="s">
        <v>431</v>
      </c>
      <c r="D58" s="17">
        <f>+'[42]Physician Subsidies'!D8</f>
        <v>2213553.2999999998</v>
      </c>
      <c r="E58" s="20"/>
      <c r="F58" s="20"/>
      <c r="G58" s="17"/>
      <c r="H58" s="18">
        <f>(D58+E58)-F58-G58</f>
        <v>2213553.2999999998</v>
      </c>
    </row>
    <row r="59" spans="1:8" ht="18" customHeight="1" x14ac:dyDescent="0.55000000000000004">
      <c r="A59" s="12" t="s">
        <v>49</v>
      </c>
      <c r="B59" s="28" t="s">
        <v>432</v>
      </c>
      <c r="D59" s="17">
        <f>+'[42]Physician Subsidies'!D9</f>
        <v>505588.3</v>
      </c>
      <c r="E59" s="33"/>
      <c r="F59" s="33"/>
      <c r="G59" s="32"/>
      <c r="H59" s="18">
        <f t="shared" si="4"/>
        <v>505588.3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12526680.030000001</v>
      </c>
      <c r="E64" s="18">
        <f t="shared" ref="E64:G64" si="5">SUM(E53:E62)</f>
        <v>0</v>
      </c>
      <c r="F64" s="18">
        <f t="shared" si="5"/>
        <v>0</v>
      </c>
      <c r="G64" s="18">
        <f t="shared" si="5"/>
        <v>0</v>
      </c>
      <c r="H64" s="18">
        <f>SUM(H53:H62)</f>
        <v>12526680.030000001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17">
        <f>[42]CHNA!R275</f>
        <v>647167.5</v>
      </c>
      <c r="E68" s="17">
        <f>[42]CHNA!S275</f>
        <v>346661.97068966448</v>
      </c>
      <c r="F68" s="17">
        <f>[42]CHNA!T275</f>
        <v>0</v>
      </c>
      <c r="G68" s="17">
        <f>[42]CHNA!U275</f>
        <v>0</v>
      </c>
      <c r="H68" s="18">
        <f>(D68+E68)-F68-G68</f>
        <v>993829.47068966448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647167.5</v>
      </c>
      <c r="E74" s="36">
        <f t="shared" si="7"/>
        <v>346661.97068966448</v>
      </c>
      <c r="F74" s="36">
        <f t="shared" si="7"/>
        <v>0</v>
      </c>
      <c r="G74" s="18">
        <f t="shared" si="7"/>
        <v>0</v>
      </c>
      <c r="H74" s="18">
        <f t="shared" si="7"/>
        <v>993829.47068966448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f>[42]CHNA!R277</f>
        <v>19250</v>
      </c>
      <c r="E77" s="37"/>
      <c r="F77" s="23"/>
      <c r="G77" s="17"/>
      <c r="H77" s="18">
        <f>(D77-F77-G77)</f>
        <v>19250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f>[42]CHNA!R278</f>
        <v>59250.099999999984</v>
      </c>
      <c r="E79" s="37"/>
      <c r="F79" s="23"/>
      <c r="G79" s="17"/>
      <c r="H79" s="18">
        <f t="shared" si="8"/>
        <v>59250.099999999984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>SUM(D77:D80)</f>
        <v>78500.099999999977</v>
      </c>
      <c r="E82" s="39"/>
      <c r="F82" s="18">
        <f t="shared" ref="F82:H82" si="9">SUM(F77:F80)</f>
        <v>0</v>
      </c>
      <c r="G82" s="18">
        <f t="shared" si="9"/>
        <v>0</v>
      </c>
      <c r="H82" s="18">
        <f t="shared" si="9"/>
        <v>78500.099999999977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f>[42]CHNA!R282</f>
        <v>6634.5999999999995</v>
      </c>
      <c r="E87" s="17">
        <f>[42]CHNA!S282</f>
        <v>623.65239999999994</v>
      </c>
      <c r="F87" s="17">
        <f>[42]CHNA!T282</f>
        <v>0</v>
      </c>
      <c r="G87" s="17">
        <f>[42]CHNA!U282</f>
        <v>0</v>
      </c>
      <c r="H87" s="18">
        <f t="shared" ref="H87:H96" si="10">(D87+E87)-F87-G87</f>
        <v>7258.2523999999994</v>
      </c>
    </row>
    <row r="88" spans="1:8" ht="18" customHeight="1" x14ac:dyDescent="0.55000000000000004">
      <c r="A88" s="12" t="s">
        <v>74</v>
      </c>
      <c r="B88" s="9" t="s">
        <v>75</v>
      </c>
      <c r="D88" s="17">
        <f>[42]CHNA!R283</f>
        <v>29180.899999999998</v>
      </c>
      <c r="E88" s="17">
        <f>[42]CHNA!S283</f>
        <v>15631.051158313776</v>
      </c>
      <c r="F88" s="17">
        <f>[42]CHNA!T283</f>
        <v>0</v>
      </c>
      <c r="G88" s="17">
        <f>[42]CHNA!U283</f>
        <v>0</v>
      </c>
      <c r="H88" s="18">
        <f t="shared" si="10"/>
        <v>44811.951158313772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>
        <f>[42]CHNA!R284</f>
        <v>489.29999999999995</v>
      </c>
      <c r="E90" s="17">
        <f>[42]CHNA!S284</f>
        <v>45.994199999999999</v>
      </c>
      <c r="F90" s="17">
        <f>[42]CHNA!T284</f>
        <v>0</v>
      </c>
      <c r="G90" s="17">
        <f>[42]CHNA!U284</f>
        <v>0</v>
      </c>
      <c r="H90" s="18">
        <f t="shared" si="10"/>
        <v>535.29419999999993</v>
      </c>
    </row>
    <row r="91" spans="1:8" ht="18" customHeight="1" x14ac:dyDescent="0.55000000000000004">
      <c r="A91" s="12" t="s">
        <v>80</v>
      </c>
      <c r="B91" s="9" t="s">
        <v>81</v>
      </c>
      <c r="D91" s="17">
        <f>[42]CHNA!R285</f>
        <v>60923.1</v>
      </c>
      <c r="E91" s="17">
        <f>[42]CHNA!S285</f>
        <v>32634.089175558871</v>
      </c>
      <c r="F91" s="17">
        <f>[42]CHNA!T285</f>
        <v>0</v>
      </c>
      <c r="G91" s="17">
        <f>[42]CHNA!U285</f>
        <v>0</v>
      </c>
      <c r="H91" s="18">
        <f t="shared" si="10"/>
        <v>93557.189175558873</v>
      </c>
    </row>
    <row r="92" spans="1:8" ht="18" customHeight="1" x14ac:dyDescent="0.55000000000000004">
      <c r="A92" s="12" t="s">
        <v>82</v>
      </c>
      <c r="B92" s="9" t="s">
        <v>83</v>
      </c>
      <c r="D92" s="17">
        <f>[42]CHNA!R286</f>
        <v>284.2</v>
      </c>
      <c r="E92" s="17">
        <f>[42]CHNA!S286</f>
        <v>152.23467196668966</v>
      </c>
      <c r="F92" s="17">
        <f>[42]CHNA!T286</f>
        <v>0</v>
      </c>
      <c r="G92" s="17">
        <f>[42]CHNA!U286</f>
        <v>0</v>
      </c>
      <c r="H92" s="18">
        <f t="shared" si="10"/>
        <v>436.43467196668962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97512.099999999991</v>
      </c>
      <c r="E98" s="18">
        <f t="shared" si="11"/>
        <v>49087.021605839334</v>
      </c>
      <c r="F98" s="18">
        <f t="shared" si="11"/>
        <v>0</v>
      </c>
      <c r="G98" s="18">
        <f t="shared" si="11"/>
        <v>0</v>
      </c>
      <c r="H98" s="18">
        <f t="shared" si="11"/>
        <v>146599.12160583932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f>[42]CHNA!R289</f>
        <v>113426.59999999999</v>
      </c>
      <c r="E102" s="17">
        <f>[42]CHNA!S289</f>
        <v>60758.132453543003</v>
      </c>
      <c r="F102" s="17">
        <f>[42]CHNA!T289</f>
        <v>0</v>
      </c>
      <c r="G102" s="17">
        <f>[42]CHNA!U289</f>
        <v>0</v>
      </c>
      <c r="H102" s="18">
        <f>(D102+E102)-F102-G102</f>
        <v>174184.73245354299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113426.59999999999</v>
      </c>
      <c r="E108" s="18">
        <f t="shared" si="13"/>
        <v>60758.132453543003</v>
      </c>
      <c r="F108" s="18">
        <f t="shared" si="13"/>
        <v>0</v>
      </c>
      <c r="G108" s="18">
        <f t="shared" si="13"/>
        <v>0</v>
      </c>
      <c r="H108" s="18">
        <f t="shared" si="13"/>
        <v>174184.73245354299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4258000</v>
      </c>
      <c r="G111" s="17"/>
      <c r="H111" s="18">
        <f>F111-G111</f>
        <v>4258000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0.53566035174767657</v>
      </c>
      <c r="F114" s="41" t="s">
        <v>314</v>
      </c>
      <c r="G114" s="170">
        <v>9.4E-2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319582000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4542000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324124000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314183000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+E119-E121</f>
        <v>9941000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-12339000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+E123+E125</f>
        <v>-2398000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>
        <f>[42]CHNA!R291</f>
        <v>619756.9</v>
      </c>
      <c r="E131" s="17">
        <f>[42]CHNA!S291</f>
        <v>331979.19905204955</v>
      </c>
      <c r="F131" s="17">
        <f>[42]CHNA!T291</f>
        <v>0</v>
      </c>
      <c r="G131" s="17">
        <f>[42]CHNA!U291</f>
        <v>0</v>
      </c>
      <c r="H131" s="18">
        <f>(D131+E131)-F131-G131</f>
        <v>951736.09905204957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619756.9</v>
      </c>
      <c r="E137" s="18">
        <f t="shared" si="15"/>
        <v>331979.19905204955</v>
      </c>
      <c r="F137" s="18">
        <f t="shared" si="15"/>
        <v>0</v>
      </c>
      <c r="G137" s="18">
        <f t="shared" si="15"/>
        <v>0</v>
      </c>
      <c r="H137" s="18">
        <f t="shared" si="15"/>
        <v>951736.09905204957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1214616.2</v>
      </c>
      <c r="E141" s="45">
        <f t="shared" si="16"/>
        <v>550724.6176062373</v>
      </c>
      <c r="F141" s="45">
        <f>F36</f>
        <v>0</v>
      </c>
      <c r="G141" s="45">
        <f t="shared" si="16"/>
        <v>57591.799999999996</v>
      </c>
      <c r="H141" s="45">
        <f t="shared" si="16"/>
        <v>1707749.0176062372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382410</v>
      </c>
      <c r="E142" s="45">
        <f t="shared" si="17"/>
        <v>201888.6724605737</v>
      </c>
      <c r="F142" s="45">
        <f>F49</f>
        <v>0</v>
      </c>
      <c r="G142" s="45">
        <f t="shared" si="17"/>
        <v>0</v>
      </c>
      <c r="H142" s="45">
        <f t="shared" si="17"/>
        <v>584298.67246057373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12526680.030000001</v>
      </c>
      <c r="E143" s="45">
        <f t="shared" si="18"/>
        <v>0</v>
      </c>
      <c r="F143" s="45">
        <f>F64</f>
        <v>0</v>
      </c>
      <c r="G143" s="45">
        <f t="shared" si="18"/>
        <v>0</v>
      </c>
      <c r="H143" s="45">
        <f t="shared" si="18"/>
        <v>12526680.030000001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647167.5</v>
      </c>
      <c r="E144" s="45">
        <f t="shared" si="19"/>
        <v>346661.97068966448</v>
      </c>
      <c r="F144" s="45">
        <f>F74</f>
        <v>0</v>
      </c>
      <c r="G144" s="45">
        <f t="shared" si="19"/>
        <v>0</v>
      </c>
      <c r="H144" s="45">
        <f t="shared" si="19"/>
        <v>993829.47068966448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78500.099999999977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78500.099999999977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97512.099999999991</v>
      </c>
      <c r="E146" s="45">
        <f t="shared" si="21"/>
        <v>49087.021605839334</v>
      </c>
      <c r="F146" s="45">
        <f>F98</f>
        <v>0</v>
      </c>
      <c r="G146" s="45">
        <f t="shared" si="21"/>
        <v>0</v>
      </c>
      <c r="H146" s="45">
        <f t="shared" si="21"/>
        <v>146599.12160583932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113426.59999999999</v>
      </c>
      <c r="E147" s="18">
        <f t="shared" si="22"/>
        <v>60758.132453543003</v>
      </c>
      <c r="F147" s="18">
        <f>F108</f>
        <v>0</v>
      </c>
      <c r="G147" s="18">
        <f t="shared" si="22"/>
        <v>0</v>
      </c>
      <c r="H147" s="18">
        <f t="shared" si="22"/>
        <v>174184.73245354299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4258000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619756.9</v>
      </c>
      <c r="E149" s="18">
        <f t="shared" si="23"/>
        <v>331979.19905204955</v>
      </c>
      <c r="F149" s="18">
        <f>F137</f>
        <v>0</v>
      </c>
      <c r="G149" s="18">
        <f t="shared" si="23"/>
        <v>0</v>
      </c>
      <c r="H149" s="18">
        <f t="shared" si="23"/>
        <v>951736.09905204957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5381165.0322512072</v>
      </c>
      <c r="E150" s="18">
        <f>E18</f>
        <v>0</v>
      </c>
      <c r="F150" s="18">
        <f>F18</f>
        <v>0</v>
      </c>
      <c r="G150" s="18">
        <f>G18</f>
        <v>4350363.532560626</v>
      </c>
      <c r="H150" s="18">
        <f>H18</f>
        <v>1030801.4996905811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>SUM(D141:D150)</f>
        <v>21061234.462251209</v>
      </c>
      <c r="E152" s="77">
        <f t="shared" ref="E152:H152" si="24">SUM(E141:E150)</f>
        <v>1541099.6138679071</v>
      </c>
      <c r="F152" s="77">
        <f t="shared" si="24"/>
        <v>0</v>
      </c>
      <c r="G152" s="77">
        <f t="shared" si="24"/>
        <v>4407955.3325606259</v>
      </c>
      <c r="H152" s="77">
        <f t="shared" si="24"/>
        <v>22452378.743558489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7.1462742234807392E-2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-9.3629602767132987</v>
      </c>
    </row>
  </sheetData>
  <mergeCells count="3">
    <mergeCell ref="C2:D2"/>
    <mergeCell ref="C5:E5"/>
    <mergeCell ref="B13:D13"/>
  </mergeCells>
  <hyperlinks>
    <hyperlink ref="C11" r:id="rId1" xr:uid="{B7076AC8-B144-4E84-B885-66DB3850BC02}"/>
  </hyperlinks>
  <printOptions headings="1" gridLines="1"/>
  <pageMargins left="0.17" right="0.16" top="0.35" bottom="0.32" header="0.17" footer="0.17"/>
  <pageSetup scale="70" fitToHeight="3" orientation="landscape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C01B-D873-46B5-AD7B-3B7D4EBDE72B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31.83984375" style="9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0" t="s">
        <v>249</v>
      </c>
      <c r="D5" s="540"/>
      <c r="E5" s="540"/>
      <c r="F5" s="50"/>
    </row>
    <row r="6" spans="1:8" ht="18" customHeight="1" x14ac:dyDescent="0.55000000000000004">
      <c r="B6" s="12" t="s">
        <v>267</v>
      </c>
      <c r="C6" s="123">
        <v>210051</v>
      </c>
      <c r="D6" s="123"/>
      <c r="E6" s="123"/>
      <c r="F6" s="53"/>
    </row>
    <row r="7" spans="1:8" ht="18" customHeight="1" x14ac:dyDescent="0.55000000000000004">
      <c r="B7" s="12" t="s">
        <v>268</v>
      </c>
      <c r="C7" s="124"/>
      <c r="D7" s="124"/>
      <c r="E7" s="124"/>
      <c r="F7" s="54"/>
    </row>
    <row r="8" spans="1:8" ht="18" customHeight="1" x14ac:dyDescent="0.55000000000000004">
      <c r="C8" s="137"/>
      <c r="D8" s="137"/>
      <c r="E8" s="137"/>
      <c r="F8" s="27"/>
    </row>
    <row r="9" spans="1:8" ht="18" customHeight="1" x14ac:dyDescent="0.55000000000000004">
      <c r="B9" s="12" t="s">
        <v>269</v>
      </c>
      <c r="C9" s="56" t="s">
        <v>468</v>
      </c>
      <c r="D9" s="56"/>
      <c r="E9" s="56"/>
      <c r="F9" s="50"/>
    </row>
    <row r="10" spans="1:8" ht="18" customHeight="1" x14ac:dyDescent="0.55000000000000004">
      <c r="B10" s="12" t="s">
        <v>271</v>
      </c>
      <c r="C10" s="547" t="s">
        <v>491</v>
      </c>
      <c r="D10" s="547"/>
      <c r="E10" s="547"/>
      <c r="F10" s="58"/>
    </row>
    <row r="11" spans="1:8" ht="18" customHeight="1" x14ac:dyDescent="0.55000000000000004">
      <c r="B11" s="12" t="s">
        <v>273</v>
      </c>
      <c r="C11" s="560" t="s">
        <v>469</v>
      </c>
      <c r="D11" s="560"/>
      <c r="E11" s="560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9" ht="18" customHeight="1" x14ac:dyDescent="0.55000000000000004">
      <c r="A17" s="16" t="s">
        <v>276</v>
      </c>
      <c r="B17" s="11" t="s">
        <v>277</v>
      </c>
    </row>
    <row r="18" spans="1:9" ht="18" customHeight="1" x14ac:dyDescent="0.55000000000000004">
      <c r="A18" s="12" t="s">
        <v>5</v>
      </c>
      <c r="B18" s="9" t="s">
        <v>6</v>
      </c>
      <c r="D18" s="62">
        <v>4590810</v>
      </c>
      <c r="E18" s="62">
        <v>0</v>
      </c>
      <c r="F18" s="62"/>
      <c r="G18" s="62">
        <v>3711407</v>
      </c>
      <c r="H18" s="62">
        <f>(D18+E18)-G18</f>
        <v>879403</v>
      </c>
      <c r="I18" s="7"/>
    </row>
    <row r="19" spans="1:9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9" ht="18" customHeight="1" x14ac:dyDescent="0.55000000000000004">
      <c r="A20" s="16" t="s">
        <v>279</v>
      </c>
      <c r="B20" s="11" t="s">
        <v>280</v>
      </c>
    </row>
    <row r="21" spans="1:9" ht="18" customHeight="1" x14ac:dyDescent="0.55000000000000004">
      <c r="A21" s="12" t="s">
        <v>7</v>
      </c>
      <c r="B21" s="9" t="s">
        <v>8</v>
      </c>
      <c r="D21" s="91">
        <v>317299.4852</v>
      </c>
      <c r="E21" s="91">
        <v>216859.7951050027</v>
      </c>
      <c r="F21" s="91"/>
      <c r="G21" s="91">
        <v>100772.03</v>
      </c>
      <c r="H21" s="18">
        <f>(D21+E21)-F21-G21</f>
        <v>433387.25030500267</v>
      </c>
    </row>
    <row r="22" spans="1:9" ht="18" customHeight="1" x14ac:dyDescent="0.55000000000000004">
      <c r="A22" s="12" t="s">
        <v>9</v>
      </c>
      <c r="B22" s="9" t="s">
        <v>10</v>
      </c>
      <c r="D22" s="83"/>
      <c r="E22" s="91"/>
      <c r="F22" s="91"/>
      <c r="G22" s="83"/>
      <c r="H22" s="18">
        <f t="shared" ref="H22:H34" si="0">(D22+E22)-F22-G22</f>
        <v>0</v>
      </c>
    </row>
    <row r="23" spans="1:9" ht="18" customHeight="1" x14ac:dyDescent="0.55000000000000004">
      <c r="A23" s="12" t="s">
        <v>11</v>
      </c>
      <c r="B23" s="9" t="s">
        <v>12</v>
      </c>
      <c r="D23" s="83"/>
      <c r="E23" s="91"/>
      <c r="F23" s="91"/>
      <c r="G23" s="83"/>
      <c r="H23" s="18">
        <f t="shared" si="0"/>
        <v>0</v>
      </c>
    </row>
    <row r="24" spans="1:9" ht="18" customHeight="1" x14ac:dyDescent="0.55000000000000004">
      <c r="A24" s="12" t="s">
        <v>13</v>
      </c>
      <c r="B24" s="9" t="s">
        <v>14</v>
      </c>
      <c r="D24" s="83">
        <v>174316.44</v>
      </c>
      <c r="E24" s="83">
        <v>119137.37407423153</v>
      </c>
      <c r="F24" s="83"/>
      <c r="G24" s="83">
        <v>51019.55</v>
      </c>
      <c r="H24" s="18">
        <f t="shared" si="0"/>
        <v>242434.26407423156</v>
      </c>
    </row>
    <row r="25" spans="1:9" ht="18" customHeight="1" x14ac:dyDescent="0.55000000000000004">
      <c r="A25" s="12" t="s">
        <v>15</v>
      </c>
      <c r="B25" s="9" t="s">
        <v>16</v>
      </c>
      <c r="D25" s="83"/>
      <c r="E25" s="91"/>
      <c r="F25" s="91"/>
      <c r="G25" s="83"/>
      <c r="H25" s="18">
        <f t="shared" si="0"/>
        <v>0</v>
      </c>
    </row>
    <row r="26" spans="1:9" ht="18" customHeight="1" x14ac:dyDescent="0.55000000000000004">
      <c r="A26" s="12" t="s">
        <v>17</v>
      </c>
      <c r="B26" s="9" t="s">
        <v>18</v>
      </c>
      <c r="D26" s="83"/>
      <c r="E26" s="91"/>
      <c r="F26" s="91"/>
      <c r="G26" s="83"/>
      <c r="H26" s="18">
        <f t="shared" si="0"/>
        <v>0</v>
      </c>
    </row>
    <row r="27" spans="1:9" ht="18" customHeight="1" x14ac:dyDescent="0.55000000000000004">
      <c r="A27" s="12" t="s">
        <v>19</v>
      </c>
      <c r="B27" s="9" t="s">
        <v>20</v>
      </c>
      <c r="D27" s="83"/>
      <c r="E27" s="91"/>
      <c r="F27" s="91"/>
      <c r="G27" s="83"/>
      <c r="H27" s="18">
        <f t="shared" si="0"/>
        <v>0</v>
      </c>
    </row>
    <row r="28" spans="1:9" ht="18" customHeight="1" x14ac:dyDescent="0.55000000000000004">
      <c r="A28" s="12" t="s">
        <v>21</v>
      </c>
      <c r="B28" s="9" t="s">
        <v>22</v>
      </c>
      <c r="D28" s="83"/>
      <c r="E28" s="91"/>
      <c r="F28" s="91"/>
      <c r="G28" s="83"/>
      <c r="H28" s="18">
        <f t="shared" si="0"/>
        <v>0</v>
      </c>
    </row>
    <row r="29" spans="1:9" ht="18" customHeight="1" x14ac:dyDescent="0.55000000000000004">
      <c r="A29" s="12" t="s">
        <v>23</v>
      </c>
      <c r="B29" s="9" t="s">
        <v>24</v>
      </c>
      <c r="D29" s="17">
        <v>1196835.47</v>
      </c>
      <c r="E29" s="17">
        <v>817982.71634447516</v>
      </c>
      <c r="F29" s="17"/>
      <c r="G29" s="17"/>
      <c r="H29" s="18">
        <f>(D29+E29)-F29-G29</f>
        <v>2014818.186344475</v>
      </c>
    </row>
    <row r="30" spans="1:9" ht="18" customHeight="1" x14ac:dyDescent="0.55000000000000004">
      <c r="A30" s="12" t="s">
        <v>25</v>
      </c>
      <c r="B30" s="21" t="s">
        <v>196</v>
      </c>
      <c r="D30" s="17"/>
      <c r="E30" s="20"/>
      <c r="F30" s="20"/>
      <c r="G30" s="17"/>
      <c r="H30" s="18">
        <f t="shared" si="0"/>
        <v>0</v>
      </c>
    </row>
    <row r="31" spans="1:9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9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G36" si="1">SUM(D21:D34)</f>
        <v>1688451.3951999999</v>
      </c>
      <c r="E36" s="18">
        <f t="shared" si="1"/>
        <v>1153979.8855237095</v>
      </c>
      <c r="F36" s="18">
        <f>SUM(F21:F34)</f>
        <v>0</v>
      </c>
      <c r="G36" s="18">
        <f t="shared" si="1"/>
        <v>151791.58000000002</v>
      </c>
      <c r="H36" s="18">
        <f>SUM(H21:H34)</f>
        <v>2690639.7007237095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>
        <v>708657.17</v>
      </c>
      <c r="E41" s="17">
        <v>484335</v>
      </c>
      <c r="F41" s="17"/>
      <c r="G41" s="17">
        <v>0</v>
      </c>
      <c r="H41" s="18">
        <f>(D41+E41)-F41-G41</f>
        <v>1192992.17</v>
      </c>
    </row>
    <row r="42" spans="1:8" ht="18" customHeight="1" x14ac:dyDescent="0.55000000000000004">
      <c r="A42" s="12" t="s">
        <v>34</v>
      </c>
      <c r="B42" s="9" t="s">
        <v>35</v>
      </c>
      <c r="D42" s="17">
        <v>238877.43</v>
      </c>
      <c r="E42" s="17">
        <v>163261.88</v>
      </c>
      <c r="F42" s="17">
        <v>0</v>
      </c>
      <c r="G42" s="17">
        <v>0</v>
      </c>
      <c r="H42" s="18">
        <f t="shared" ref="H42:H47" si="2">(D42+E42)-F42-G42</f>
        <v>402139.31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947534.60000000009</v>
      </c>
      <c r="E49" s="18">
        <f t="shared" si="3"/>
        <v>647596.88</v>
      </c>
      <c r="F49" s="18">
        <f>SUM(F40:F47)</f>
        <v>0</v>
      </c>
      <c r="G49" s="18">
        <f t="shared" si="3"/>
        <v>0</v>
      </c>
      <c r="H49" s="18">
        <f t="shared" si="3"/>
        <v>1595131.48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25.5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13"/>
      <c r="E53" s="26"/>
      <c r="F53" s="26"/>
      <c r="G53" s="26"/>
      <c r="H53" s="18">
        <f>(D53+E53)-F53-G53</f>
        <v>0</v>
      </c>
    </row>
    <row r="54" spans="1:8" ht="18" customHeight="1" x14ac:dyDescent="0.55000000000000004">
      <c r="A54" s="12" t="s">
        <v>44</v>
      </c>
      <c r="B54" s="31" t="s">
        <v>197</v>
      </c>
      <c r="D54" s="17"/>
      <c r="E54" s="20"/>
      <c r="F54" s="20"/>
      <c r="G54" s="17"/>
      <c r="H54" s="18">
        <f t="shared" ref="H54:H62" si="4">(D54+E54)-F54-G54</f>
        <v>0</v>
      </c>
    </row>
    <row r="55" spans="1:8" ht="18" customHeight="1" x14ac:dyDescent="0.55000000000000004">
      <c r="A55" s="12" t="s">
        <v>45</v>
      </c>
      <c r="B55" s="34" t="s">
        <v>492</v>
      </c>
      <c r="D55" s="17">
        <v>9223489.4399999995</v>
      </c>
      <c r="E55" s="17">
        <v>16053.965994683102</v>
      </c>
      <c r="F55" s="17"/>
      <c r="G55" s="17"/>
      <c r="H55" s="18">
        <f t="shared" si="4"/>
        <v>9239543.4059946835</v>
      </c>
    </row>
    <row r="56" spans="1:8" ht="18" customHeight="1" x14ac:dyDescent="0.55000000000000004">
      <c r="A56" s="12" t="s">
        <v>46</v>
      </c>
      <c r="B56" s="55" t="s">
        <v>493</v>
      </c>
      <c r="D56" s="17">
        <v>94300.72</v>
      </c>
      <c r="E56" s="20">
        <v>64450.26</v>
      </c>
      <c r="F56" s="20"/>
      <c r="G56" s="17"/>
      <c r="H56" s="18">
        <f t="shared" si="4"/>
        <v>158750.98000000001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 t="s">
        <v>494</v>
      </c>
      <c r="D58" s="17">
        <v>3919678.67</v>
      </c>
      <c r="E58" s="20"/>
      <c r="F58" s="20"/>
      <c r="G58" s="17"/>
      <c r="H58" s="18">
        <f>(D58+E58)-F58-G58</f>
        <v>3919678.67</v>
      </c>
    </row>
    <row r="59" spans="1:8" ht="18" customHeight="1" x14ac:dyDescent="0.55000000000000004">
      <c r="A59" s="12" t="s">
        <v>49</v>
      </c>
      <c r="B59" s="67" t="s">
        <v>495</v>
      </c>
      <c r="D59" s="32">
        <v>315557.95</v>
      </c>
      <c r="E59" s="32">
        <v>0</v>
      </c>
      <c r="F59" s="32">
        <v>0</v>
      </c>
      <c r="G59" s="32">
        <v>0</v>
      </c>
      <c r="H59" s="18">
        <f t="shared" si="4"/>
        <v>315557.95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31" t="s">
        <v>473</v>
      </c>
      <c r="C61" s="27"/>
      <c r="D61" s="282">
        <v>175635.31</v>
      </c>
      <c r="E61" s="282">
        <v>120038.76</v>
      </c>
      <c r="F61" s="26"/>
      <c r="G61" s="282">
        <v>2591</v>
      </c>
      <c r="H61" s="18">
        <f t="shared" si="4"/>
        <v>293083.07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13728662.09</v>
      </c>
      <c r="E64" s="18">
        <f t="shared" ref="E64:G64" si="5">SUM(E53:E62)</f>
        <v>200542.98599468311</v>
      </c>
      <c r="F64" s="18">
        <f t="shared" si="5"/>
        <v>0</v>
      </c>
      <c r="G64" s="18">
        <f t="shared" si="5"/>
        <v>2591</v>
      </c>
      <c r="H64" s="18">
        <f>SUM(H53:H62)</f>
        <v>13926614.075994683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283">
        <v>687</v>
      </c>
      <c r="E68" s="283">
        <v>469.53</v>
      </c>
      <c r="F68" s="70">
        <v>0</v>
      </c>
      <c r="G68" s="70">
        <v>0</v>
      </c>
      <c r="H68" s="18">
        <f>(D68+E68)-F68-G68</f>
        <v>1156.53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283"/>
      <c r="E69" s="283"/>
      <c r="F69" s="144">
        <v>0</v>
      </c>
      <c r="G69" s="144">
        <v>0</v>
      </c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687</v>
      </c>
      <c r="E74" s="36">
        <f t="shared" si="7"/>
        <v>469.53</v>
      </c>
      <c r="F74" s="36">
        <f t="shared" si="7"/>
        <v>0</v>
      </c>
      <c r="G74" s="18">
        <f t="shared" si="7"/>
        <v>0</v>
      </c>
      <c r="H74" s="18">
        <f t="shared" si="7"/>
        <v>1156.53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79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10" ht="18" customHeight="1" x14ac:dyDescent="0.55000000000000004">
      <c r="A80" s="12" t="s">
        <v>67</v>
      </c>
      <c r="B80" s="9" t="s">
        <v>68</v>
      </c>
      <c r="D80" s="17">
        <v>731085</v>
      </c>
      <c r="E80" s="37"/>
      <c r="F80" s="23"/>
      <c r="G80" s="17"/>
      <c r="H80" s="18">
        <f>(D80-F80-G80)</f>
        <v>731085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731085</v>
      </c>
      <c r="E82" s="39"/>
      <c r="F82" s="18">
        <f t="shared" si="9"/>
        <v>0</v>
      </c>
      <c r="G82" s="18">
        <f t="shared" si="9"/>
        <v>0</v>
      </c>
      <c r="H82" s="18">
        <f t="shared" si="9"/>
        <v>731085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/>
      <c r="E88" s="20"/>
      <c r="F88" s="20"/>
      <c r="G88" s="17"/>
      <c r="H88" s="18">
        <f t="shared" si="10"/>
        <v>0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457009</v>
      </c>
      <c r="E91" s="283">
        <v>312344.90999999997</v>
      </c>
      <c r="F91" s="17"/>
      <c r="G91" s="17"/>
      <c r="H91" s="18">
        <f>(D91+E91)-F91-G91</f>
        <v>769353.90999999992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284"/>
      <c r="E94" s="20"/>
      <c r="F94" s="20"/>
      <c r="G94" s="17"/>
      <c r="H94" s="18">
        <f>(D94+E94)-F94-G94</f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457009</v>
      </c>
      <c r="E98" s="18">
        <f t="shared" si="11"/>
        <v>312344.90999999997</v>
      </c>
      <c r="F98" s="18">
        <f t="shared" si="11"/>
        <v>0</v>
      </c>
      <c r="G98" s="18">
        <f t="shared" si="11"/>
        <v>0</v>
      </c>
      <c r="H98" s="18">
        <f t="shared" si="11"/>
        <v>769353.90999999992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363</v>
      </c>
      <c r="D102" s="17">
        <v>1588.28</v>
      </c>
      <c r="E102" s="20">
        <v>1085.52</v>
      </c>
      <c r="F102" s="20"/>
      <c r="G102" s="17"/>
      <c r="H102" s="18">
        <f>(D102+E102)-F102-G102</f>
        <v>2673.8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>SUM(D102:D106)</f>
        <v>1588.28</v>
      </c>
      <c r="E108" s="18">
        <f>SUM(E102:E106)</f>
        <v>1085.52</v>
      </c>
      <c r="F108" s="18">
        <f t="shared" ref="F108:H108" si="13">SUM(F102:F106)</f>
        <v>0</v>
      </c>
      <c r="G108" s="18">
        <f t="shared" si="13"/>
        <v>0</v>
      </c>
      <c r="H108" s="18">
        <f t="shared" si="13"/>
        <v>2673.8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14399741.780000001</v>
      </c>
      <c r="G111" s="17"/>
      <c r="H111" s="18">
        <f>F111-G111</f>
        <v>14399741.780000001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0.6835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228730000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4692000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E117+E118</f>
        <v>233422000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247220000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42">
        <v>-13798000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42">
        <v>-474000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42">
        <v>-14272000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1688451.3951999999</v>
      </c>
      <c r="E141" s="45">
        <f t="shared" si="16"/>
        <v>1153979.8855237095</v>
      </c>
      <c r="F141" s="45">
        <f>F36</f>
        <v>0</v>
      </c>
      <c r="G141" s="45">
        <f t="shared" si="16"/>
        <v>151791.58000000002</v>
      </c>
      <c r="H141" s="285">
        <f t="shared" si="16"/>
        <v>2690639.7007237095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947534.60000000009</v>
      </c>
      <c r="E142" s="45">
        <f t="shared" si="17"/>
        <v>647596.88</v>
      </c>
      <c r="F142" s="45">
        <f>F49</f>
        <v>0</v>
      </c>
      <c r="G142" s="45">
        <f t="shared" si="17"/>
        <v>0</v>
      </c>
      <c r="H142" s="285">
        <f t="shared" si="17"/>
        <v>1595131.48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13728662.09</v>
      </c>
      <c r="E143" s="45">
        <f t="shared" si="18"/>
        <v>200542.98599468311</v>
      </c>
      <c r="F143" s="45">
        <f>F64</f>
        <v>0</v>
      </c>
      <c r="G143" s="45">
        <f t="shared" si="18"/>
        <v>2591</v>
      </c>
      <c r="H143" s="285">
        <f t="shared" si="18"/>
        <v>13926614.075994683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687</v>
      </c>
      <c r="E144" s="45">
        <f t="shared" si="19"/>
        <v>469.53</v>
      </c>
      <c r="F144" s="45">
        <f>F74</f>
        <v>0</v>
      </c>
      <c r="G144" s="45">
        <f t="shared" si="19"/>
        <v>0</v>
      </c>
      <c r="H144" s="285">
        <f t="shared" si="19"/>
        <v>1156.53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731085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285">
        <f t="shared" si="20"/>
        <v>731085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457009</v>
      </c>
      <c r="E146" s="45">
        <f t="shared" si="21"/>
        <v>312344.90999999997</v>
      </c>
      <c r="F146" s="45">
        <f>F98</f>
        <v>0</v>
      </c>
      <c r="G146" s="45">
        <f t="shared" si="21"/>
        <v>0</v>
      </c>
      <c r="H146" s="285">
        <f t="shared" si="21"/>
        <v>769353.90999999992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1588.28</v>
      </c>
      <c r="E147" s="18">
        <f t="shared" si="22"/>
        <v>1085.52</v>
      </c>
      <c r="F147" s="18">
        <f>F108</f>
        <v>0</v>
      </c>
      <c r="G147" s="18">
        <f t="shared" si="22"/>
        <v>0</v>
      </c>
      <c r="H147" s="36">
        <f t="shared" si="22"/>
        <v>2673.8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285">
        <f>H111</f>
        <v>14399741.780000001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36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4590810</v>
      </c>
      <c r="E150" s="18">
        <f>E18</f>
        <v>0</v>
      </c>
      <c r="F150" s="18">
        <f>F18</f>
        <v>0</v>
      </c>
      <c r="G150" s="18">
        <f>G18</f>
        <v>3711407</v>
      </c>
      <c r="H150" s="36">
        <f>H18</f>
        <v>879403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22145827.365200002</v>
      </c>
      <c r="E152" s="77">
        <f t="shared" si="24"/>
        <v>2316019.7115183924</v>
      </c>
      <c r="F152" s="77">
        <f t="shared" si="24"/>
        <v>0</v>
      </c>
      <c r="G152" s="77">
        <f t="shared" si="24"/>
        <v>3865789.58</v>
      </c>
      <c r="H152" s="77">
        <f t="shared" si="24"/>
        <v>34995799.276718393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0.14155731444348513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-2.4520599269001115</v>
      </c>
    </row>
  </sheetData>
  <mergeCells count="5">
    <mergeCell ref="C2:D2"/>
    <mergeCell ref="C5:E5"/>
    <mergeCell ref="C10:E10"/>
    <mergeCell ref="C11:E11"/>
    <mergeCell ref="B13:D13"/>
  </mergeCells>
  <hyperlinks>
    <hyperlink ref="C11" r:id="rId1" xr:uid="{E305C958-D09F-48D9-9ABD-E0828B514353}"/>
  </hyperlinks>
  <printOptions headings="1" gridLines="1"/>
  <pageMargins left="0.17" right="0.16" top="0.35" bottom="0.32" header="0.17" footer="0.17"/>
  <pageSetup scale="59" fitToHeight="3" orientation="landscape" horizontalDpi="4294967294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3FB8-0B32-469D-BBCC-2E5E3EF27971}">
  <dimension ref="A1:J159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173" t="s">
        <v>436</v>
      </c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73" t="s">
        <v>250</v>
      </c>
      <c r="D5" s="573"/>
      <c r="E5" s="573"/>
      <c r="F5" s="50"/>
    </row>
    <row r="6" spans="1:8" ht="18" customHeight="1" x14ac:dyDescent="0.55000000000000004">
      <c r="B6" s="12" t="s">
        <v>267</v>
      </c>
      <c r="C6" s="574">
        <v>210056</v>
      </c>
      <c r="D6" s="574"/>
      <c r="E6" s="574"/>
      <c r="F6" s="53"/>
    </row>
    <row r="7" spans="1:8" ht="18" customHeight="1" x14ac:dyDescent="0.55000000000000004">
      <c r="B7" s="12" t="s">
        <v>268</v>
      </c>
      <c r="C7" s="121">
        <v>1535</v>
      </c>
      <c r="D7" s="122" t="s">
        <v>350</v>
      </c>
      <c r="E7" s="122" t="s">
        <v>350</v>
      </c>
      <c r="F7" s="54"/>
    </row>
    <row r="8" spans="1:8" ht="18" customHeight="1" x14ac:dyDescent="0.55000000000000004">
      <c r="C8" s="261" t="s">
        <v>350</v>
      </c>
      <c r="D8" s="261" t="s">
        <v>350</v>
      </c>
      <c r="E8" s="261" t="s">
        <v>350</v>
      </c>
      <c r="F8" s="27"/>
    </row>
    <row r="9" spans="1:8" ht="18" customHeight="1" x14ac:dyDescent="0.55000000000000004">
      <c r="B9" s="12" t="s">
        <v>269</v>
      </c>
      <c r="C9" s="562" t="s">
        <v>349</v>
      </c>
      <c r="D9" s="562"/>
      <c r="E9" s="562"/>
      <c r="F9" s="50"/>
    </row>
    <row r="10" spans="1:8" ht="18" customHeight="1" x14ac:dyDescent="0.55000000000000004">
      <c r="B10" s="12" t="s">
        <v>271</v>
      </c>
      <c r="C10" s="562" t="s">
        <v>351</v>
      </c>
      <c r="D10" s="562"/>
      <c r="E10" s="562"/>
      <c r="F10" s="58"/>
    </row>
    <row r="11" spans="1:8" ht="18" customHeight="1" x14ac:dyDescent="0.55000000000000004">
      <c r="B11" s="12" t="s">
        <v>273</v>
      </c>
      <c r="C11" s="567" t="s">
        <v>352</v>
      </c>
      <c r="D11" s="567"/>
      <c r="E11" s="567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2">
        <v>4225211</v>
      </c>
      <c r="E18" s="62"/>
      <c r="F18" s="62"/>
      <c r="G18" s="62">
        <v>3415841</v>
      </c>
      <c r="H18" s="62">
        <v>809370</v>
      </c>
    </row>
    <row r="19" spans="1:8" ht="45" customHeight="1" x14ac:dyDescent="0.55000000000000004">
      <c r="A19" s="60" t="s">
        <v>278</v>
      </c>
      <c r="B19" s="49"/>
      <c r="C19" s="49"/>
      <c r="D19" s="269" t="s">
        <v>0</v>
      </c>
      <c r="E19" s="269" t="s">
        <v>1</v>
      </c>
      <c r="F19" s="269" t="s">
        <v>2</v>
      </c>
      <c r="G19" s="269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  <c r="D20" s="48"/>
      <c r="E20" s="48"/>
      <c r="F20" s="48"/>
      <c r="G20" s="48"/>
    </row>
    <row r="21" spans="1:8" ht="18" customHeight="1" x14ac:dyDescent="0.55000000000000004">
      <c r="A21" s="12" t="s">
        <v>7</v>
      </c>
      <c r="B21" s="9" t="s">
        <v>8</v>
      </c>
      <c r="D21" s="83">
        <v>81850</v>
      </c>
      <c r="E21" s="91">
        <v>44335</v>
      </c>
      <c r="F21" s="91"/>
      <c r="G21" s="83"/>
      <c r="H21" s="18">
        <v>126185</v>
      </c>
    </row>
    <row r="22" spans="1:8" ht="18" customHeight="1" x14ac:dyDescent="0.55000000000000004">
      <c r="A22" s="12" t="s">
        <v>9</v>
      </c>
      <c r="B22" s="9" t="s">
        <v>10</v>
      </c>
      <c r="D22" s="83">
        <v>4228</v>
      </c>
      <c r="E22" s="91">
        <v>2964</v>
      </c>
      <c r="F22" s="91"/>
      <c r="G22" s="83"/>
      <c r="H22" s="18">
        <v>7192</v>
      </c>
    </row>
    <row r="23" spans="1:8" ht="18" customHeight="1" x14ac:dyDescent="0.55000000000000004">
      <c r="A23" s="12" t="s">
        <v>11</v>
      </c>
      <c r="B23" s="9" t="s">
        <v>12</v>
      </c>
      <c r="D23" s="83">
        <v>63905</v>
      </c>
      <c r="E23" s="91">
        <v>44797</v>
      </c>
      <c r="F23" s="91"/>
      <c r="G23" s="83">
        <v>8820</v>
      </c>
      <c r="H23" s="18">
        <v>99882</v>
      </c>
    </row>
    <row r="24" spans="1:8" ht="18" customHeight="1" x14ac:dyDescent="0.55000000000000004">
      <c r="A24" s="12" t="s">
        <v>13</v>
      </c>
      <c r="B24" s="9" t="s">
        <v>14</v>
      </c>
      <c r="D24" s="262">
        <v>51696</v>
      </c>
      <c r="E24" s="263">
        <v>36239</v>
      </c>
      <c r="F24" s="263"/>
      <c r="G24" s="262">
        <v>55315</v>
      </c>
      <c r="H24" s="264">
        <v>32620</v>
      </c>
    </row>
    <row r="25" spans="1:8" ht="18" customHeight="1" x14ac:dyDescent="0.55000000000000004">
      <c r="A25" s="12" t="s">
        <v>15</v>
      </c>
      <c r="B25" s="9" t="s">
        <v>16</v>
      </c>
      <c r="D25" s="262">
        <v>220730</v>
      </c>
      <c r="E25" s="263">
        <v>154732</v>
      </c>
      <c r="F25" s="263"/>
      <c r="G25" s="262">
        <v>118388</v>
      </c>
      <c r="H25" s="264">
        <v>257074</v>
      </c>
    </row>
    <row r="26" spans="1:8" ht="18" customHeight="1" x14ac:dyDescent="0.55000000000000004">
      <c r="A26" s="12" t="s">
        <v>17</v>
      </c>
      <c r="B26" s="9" t="s">
        <v>18</v>
      </c>
      <c r="D26" s="83">
        <v>44866</v>
      </c>
      <c r="E26" s="91"/>
      <c r="F26" s="91"/>
      <c r="G26" s="83"/>
      <c r="H26" s="18">
        <v>44866</v>
      </c>
    </row>
    <row r="27" spans="1:8" ht="18" customHeight="1" x14ac:dyDescent="0.55000000000000004">
      <c r="A27" s="12" t="s">
        <v>19</v>
      </c>
      <c r="B27" s="9" t="s">
        <v>20</v>
      </c>
      <c r="D27" s="83"/>
      <c r="E27" s="91"/>
      <c r="F27" s="91"/>
      <c r="G27" s="83"/>
      <c r="H27" s="18">
        <v>0</v>
      </c>
    </row>
    <row r="28" spans="1:8" ht="18" customHeight="1" x14ac:dyDescent="0.55000000000000004">
      <c r="A28" s="12" t="s">
        <v>21</v>
      </c>
      <c r="B28" s="9" t="s">
        <v>22</v>
      </c>
      <c r="D28" s="83"/>
      <c r="E28" s="91"/>
      <c r="F28" s="91"/>
      <c r="G28" s="83"/>
      <c r="H28" s="18">
        <v>0</v>
      </c>
    </row>
    <row r="29" spans="1:8" ht="18" customHeight="1" x14ac:dyDescent="0.55000000000000004">
      <c r="A29" s="12" t="s">
        <v>23</v>
      </c>
      <c r="B29" s="9" t="s">
        <v>24</v>
      </c>
      <c r="D29" s="262">
        <v>156439</v>
      </c>
      <c r="E29" s="263"/>
      <c r="F29" s="263"/>
      <c r="G29" s="262"/>
      <c r="H29" s="264">
        <v>156439</v>
      </c>
    </row>
    <row r="30" spans="1:8" ht="18" customHeight="1" x14ac:dyDescent="0.55000000000000004">
      <c r="A30" s="12" t="s">
        <v>25</v>
      </c>
      <c r="B30" s="265" t="s">
        <v>437</v>
      </c>
      <c r="D30" s="83">
        <v>45310</v>
      </c>
      <c r="E30" s="91">
        <v>31762</v>
      </c>
      <c r="F30" s="91"/>
      <c r="G30" s="83"/>
      <c r="H30" s="18">
        <v>77072</v>
      </c>
    </row>
    <row r="31" spans="1:8" ht="18" customHeight="1" x14ac:dyDescent="0.55000000000000004">
      <c r="A31" s="12" t="s">
        <v>26</v>
      </c>
      <c r="B31" s="21"/>
      <c r="D31" s="83"/>
      <c r="E31" s="91"/>
      <c r="F31" s="91"/>
      <c r="G31" s="83"/>
      <c r="H31" s="18">
        <v>0</v>
      </c>
    </row>
    <row r="32" spans="1:8" ht="18" customHeight="1" x14ac:dyDescent="0.55000000000000004">
      <c r="A32" s="12" t="s">
        <v>27</v>
      </c>
      <c r="B32" s="21"/>
      <c r="D32" s="83"/>
      <c r="E32" s="91"/>
      <c r="F32" s="91"/>
      <c r="G32" s="83"/>
      <c r="H32" s="18">
        <v>0</v>
      </c>
    </row>
    <row r="33" spans="1:8" ht="18" customHeight="1" x14ac:dyDescent="0.55000000000000004">
      <c r="A33" s="12" t="s">
        <v>328</v>
      </c>
      <c r="B33" s="21"/>
      <c r="D33" s="83"/>
      <c r="E33" s="91"/>
      <c r="F33" s="91"/>
      <c r="G33" s="83"/>
      <c r="H33" s="18">
        <v>0</v>
      </c>
    </row>
    <row r="34" spans="1:8" ht="18" customHeight="1" x14ac:dyDescent="0.55000000000000004">
      <c r="A34" s="12" t="s">
        <v>28</v>
      </c>
      <c r="B34" s="21"/>
      <c r="D34" s="83"/>
      <c r="E34" s="91"/>
      <c r="F34" s="91"/>
      <c r="G34" s="83"/>
      <c r="H34" s="18">
        <v>0</v>
      </c>
    </row>
    <row r="35" spans="1:8" ht="18" customHeight="1" x14ac:dyDescent="0.55000000000000004">
      <c r="D35" s="48"/>
      <c r="E35" s="48"/>
      <c r="F35" s="48"/>
      <c r="G35" s="48"/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v>669024</v>
      </c>
      <c r="E36" s="18">
        <v>314829</v>
      </c>
      <c r="F36" s="18">
        <v>0</v>
      </c>
      <c r="G36" s="18">
        <v>182523</v>
      </c>
      <c r="H36" s="18">
        <v>801330</v>
      </c>
    </row>
    <row r="37" spans="1:8" ht="18" customHeight="1" thickBot="1" x14ac:dyDescent="0.6">
      <c r="B37" s="11"/>
      <c r="D37" s="267"/>
      <c r="E37" s="267"/>
      <c r="F37" s="267"/>
      <c r="G37" s="267"/>
      <c r="H37" s="82"/>
    </row>
    <row r="38" spans="1:8" ht="42.75" customHeight="1" x14ac:dyDescent="0.55000000000000004">
      <c r="D38" s="269" t="s">
        <v>0</v>
      </c>
      <c r="E38" s="269" t="s">
        <v>1</v>
      </c>
      <c r="F38" s="269" t="s">
        <v>2</v>
      </c>
      <c r="G38" s="269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  <c r="D39" s="48"/>
      <c r="E39" s="48"/>
      <c r="F39" s="48"/>
      <c r="G39" s="48"/>
    </row>
    <row r="40" spans="1:8" ht="18" customHeight="1" x14ac:dyDescent="0.55000000000000004">
      <c r="A40" s="12" t="s">
        <v>30</v>
      </c>
      <c r="B40" s="9" t="s">
        <v>31</v>
      </c>
      <c r="D40" s="83">
        <v>2670545</v>
      </c>
      <c r="E40" s="91">
        <v>1872052</v>
      </c>
      <c r="F40" s="91"/>
      <c r="G40" s="83"/>
      <c r="H40" s="18">
        <v>4542597</v>
      </c>
    </row>
    <row r="41" spans="1:8" ht="18" customHeight="1" x14ac:dyDescent="0.55000000000000004">
      <c r="A41" s="12" t="s">
        <v>32</v>
      </c>
      <c r="B41" s="9" t="s">
        <v>33</v>
      </c>
      <c r="D41" s="83">
        <v>524214</v>
      </c>
      <c r="E41" s="91">
        <v>367474</v>
      </c>
      <c r="F41" s="91"/>
      <c r="G41" s="83"/>
      <c r="H41" s="18">
        <v>891688</v>
      </c>
    </row>
    <row r="42" spans="1:8" ht="18" customHeight="1" x14ac:dyDescent="0.55000000000000004">
      <c r="A42" s="12" t="s">
        <v>34</v>
      </c>
      <c r="B42" s="9" t="s">
        <v>35</v>
      </c>
      <c r="D42" s="83">
        <v>10482</v>
      </c>
      <c r="E42" s="91">
        <v>7349</v>
      </c>
      <c r="F42" s="91"/>
      <c r="G42" s="83"/>
      <c r="H42" s="18">
        <v>17831</v>
      </c>
    </row>
    <row r="43" spans="1:8" ht="18" customHeight="1" x14ac:dyDescent="0.55000000000000004">
      <c r="A43" s="12" t="s">
        <v>36</v>
      </c>
      <c r="B43" s="9" t="s">
        <v>37</v>
      </c>
      <c r="D43" s="83"/>
      <c r="E43" s="91"/>
      <c r="F43" s="91"/>
      <c r="G43" s="83"/>
      <c r="H43" s="18">
        <v>0</v>
      </c>
    </row>
    <row r="44" spans="1:8" ht="18" customHeight="1" x14ac:dyDescent="0.55000000000000004">
      <c r="A44" s="12" t="s">
        <v>38</v>
      </c>
      <c r="B44" s="21"/>
      <c r="D44" s="96"/>
      <c r="E44" s="97"/>
      <c r="F44" s="97"/>
      <c r="G44" s="96"/>
      <c r="H44" s="18">
        <v>0</v>
      </c>
    </row>
    <row r="45" spans="1:8" ht="18" customHeight="1" x14ac:dyDescent="0.55000000000000004">
      <c r="A45" s="12" t="s">
        <v>39</v>
      </c>
      <c r="B45" s="21"/>
      <c r="D45" s="83"/>
      <c r="E45" s="91"/>
      <c r="F45" s="91"/>
      <c r="G45" s="83"/>
      <c r="H45" s="18">
        <v>0</v>
      </c>
    </row>
    <row r="46" spans="1:8" ht="18" customHeight="1" x14ac:dyDescent="0.55000000000000004">
      <c r="A46" s="12" t="s">
        <v>40</v>
      </c>
      <c r="B46" s="21"/>
      <c r="D46" s="83"/>
      <c r="E46" s="91"/>
      <c r="F46" s="91"/>
      <c r="G46" s="83"/>
      <c r="H46" s="18">
        <v>0</v>
      </c>
    </row>
    <row r="47" spans="1:8" ht="18" customHeight="1" x14ac:dyDescent="0.55000000000000004">
      <c r="A47" s="12" t="s">
        <v>285</v>
      </c>
      <c r="B47" s="21"/>
      <c r="D47" s="83"/>
      <c r="E47" s="91"/>
      <c r="F47" s="91"/>
      <c r="G47" s="83"/>
      <c r="H47" s="18">
        <v>0</v>
      </c>
    </row>
    <row r="48" spans="1:8" ht="18" customHeight="1" x14ac:dyDescent="0.55000000000000004">
      <c r="D48" s="48"/>
      <c r="E48" s="48"/>
      <c r="F48" s="48"/>
      <c r="G48" s="48"/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v>3205241</v>
      </c>
      <c r="E49" s="18">
        <v>2246875</v>
      </c>
      <c r="F49" s="18">
        <v>0</v>
      </c>
      <c r="G49" s="18">
        <v>0</v>
      </c>
      <c r="H49" s="18">
        <v>5452116</v>
      </c>
    </row>
    <row r="50" spans="1:8" ht="18" customHeight="1" thickBot="1" x14ac:dyDescent="0.6">
      <c r="D50" s="267"/>
      <c r="E50" s="267"/>
      <c r="F50" s="267"/>
      <c r="G50" s="267"/>
      <c r="H50" s="24"/>
    </row>
    <row r="51" spans="1:8" ht="42.75" customHeight="1" x14ac:dyDescent="0.55000000000000004">
      <c r="D51" s="269" t="s">
        <v>0</v>
      </c>
      <c r="E51" s="269" t="s">
        <v>1</v>
      </c>
      <c r="F51" s="269" t="s">
        <v>2</v>
      </c>
      <c r="G51" s="269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  <c r="D52" s="48"/>
      <c r="E52" s="48"/>
      <c r="F52" s="48"/>
      <c r="G52" s="48"/>
    </row>
    <row r="53" spans="1:8" ht="18" customHeight="1" x14ac:dyDescent="0.55000000000000004">
      <c r="A53" s="12" t="s">
        <v>42</v>
      </c>
      <c r="B53" s="9" t="s">
        <v>43</v>
      </c>
      <c r="D53" s="72">
        <v>18669793</v>
      </c>
      <c r="E53" s="72"/>
      <c r="F53" s="72"/>
      <c r="G53" s="72">
        <v>10935530</v>
      </c>
      <c r="H53" s="18">
        <v>7734263</v>
      </c>
    </row>
    <row r="54" spans="1:8" ht="18" customHeight="1" x14ac:dyDescent="0.55000000000000004">
      <c r="A54" s="12" t="s">
        <v>44</v>
      </c>
      <c r="B54" s="31"/>
      <c r="D54" s="83"/>
      <c r="E54" s="91"/>
      <c r="F54" s="91"/>
      <c r="G54" s="83"/>
      <c r="H54" s="18">
        <v>0</v>
      </c>
    </row>
    <row r="55" spans="1:8" ht="18" customHeight="1" x14ac:dyDescent="0.55000000000000004">
      <c r="A55" s="12" t="s">
        <v>45</v>
      </c>
      <c r="B55" s="34"/>
      <c r="D55" s="83"/>
      <c r="E55" s="91"/>
      <c r="F55" s="91"/>
      <c r="G55" s="83"/>
      <c r="H55" s="18">
        <v>0</v>
      </c>
    </row>
    <row r="56" spans="1:8" ht="18" customHeight="1" x14ac:dyDescent="0.55000000000000004">
      <c r="A56" s="12" t="s">
        <v>46</v>
      </c>
      <c r="B56" s="31"/>
      <c r="D56" s="83"/>
      <c r="E56" s="91"/>
      <c r="F56" s="91"/>
      <c r="G56" s="83"/>
      <c r="H56" s="18">
        <v>0</v>
      </c>
    </row>
    <row r="57" spans="1:8" ht="18" customHeight="1" x14ac:dyDescent="0.55000000000000004">
      <c r="A57" s="12" t="s">
        <v>47</v>
      </c>
      <c r="B57" s="31"/>
      <c r="D57" s="83"/>
      <c r="E57" s="91"/>
      <c r="F57" s="91"/>
      <c r="G57" s="83"/>
      <c r="H57" s="18">
        <v>0</v>
      </c>
    </row>
    <row r="58" spans="1:8" ht="18" customHeight="1" x14ac:dyDescent="0.55000000000000004">
      <c r="A58" s="12" t="s">
        <v>48</v>
      </c>
      <c r="B58" s="31"/>
      <c r="D58" s="83"/>
      <c r="E58" s="91"/>
      <c r="F58" s="91"/>
      <c r="G58" s="83"/>
      <c r="H58" s="18">
        <v>0</v>
      </c>
    </row>
    <row r="59" spans="1:8" ht="18" customHeight="1" x14ac:dyDescent="0.55000000000000004">
      <c r="A59" s="12" t="s">
        <v>49</v>
      </c>
      <c r="B59" s="67"/>
      <c r="D59" s="102"/>
      <c r="E59" s="270"/>
      <c r="F59" s="270"/>
      <c r="G59" s="102"/>
      <c r="H59" s="18">
        <v>0</v>
      </c>
    </row>
    <row r="60" spans="1:8" ht="18" customHeight="1" x14ac:dyDescent="0.55000000000000004">
      <c r="A60" s="12" t="s">
        <v>50</v>
      </c>
      <c r="B60" s="28"/>
      <c r="C60" s="27"/>
      <c r="D60" s="72"/>
      <c r="E60" s="72"/>
      <c r="F60" s="72"/>
      <c r="G60" s="72"/>
      <c r="H60" s="18">
        <v>0</v>
      </c>
    </row>
    <row r="61" spans="1:8" ht="18" customHeight="1" x14ac:dyDescent="0.55000000000000004">
      <c r="A61" s="12" t="s">
        <v>51</v>
      </c>
      <c r="B61" s="28"/>
      <c r="C61" s="27"/>
      <c r="D61" s="72"/>
      <c r="E61" s="72"/>
      <c r="F61" s="72"/>
      <c r="G61" s="72"/>
      <c r="H61" s="18">
        <v>0</v>
      </c>
    </row>
    <row r="62" spans="1:8" ht="18" customHeight="1" x14ac:dyDescent="0.55000000000000004">
      <c r="A62" s="12" t="s">
        <v>52</v>
      </c>
      <c r="B62" s="28"/>
      <c r="C62" s="27"/>
      <c r="D62" s="72"/>
      <c r="E62" s="72"/>
      <c r="F62" s="72"/>
      <c r="G62" s="72"/>
      <c r="H62" s="18">
        <v>0</v>
      </c>
    </row>
    <row r="63" spans="1:8" ht="18" customHeight="1" x14ac:dyDescent="0.55000000000000004">
      <c r="A63" s="12"/>
      <c r="D63" s="48"/>
      <c r="E63" s="271"/>
      <c r="F63" s="272"/>
      <c r="G63" s="48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v>18669793</v>
      </c>
      <c r="E64" s="18">
        <v>0</v>
      </c>
      <c r="F64" s="18">
        <v>0</v>
      </c>
      <c r="G64" s="18">
        <v>10935530</v>
      </c>
      <c r="H64" s="18">
        <v>7734263</v>
      </c>
    </row>
    <row r="65" spans="1:10" ht="18" customHeight="1" x14ac:dyDescent="0.55000000000000004">
      <c r="D65" s="273"/>
      <c r="E65" s="273"/>
      <c r="F65" s="273"/>
      <c r="G65" s="273"/>
      <c r="H65" s="47"/>
    </row>
    <row r="66" spans="1:10" ht="42.75" customHeight="1" x14ac:dyDescent="0.55000000000000004">
      <c r="D66" s="269" t="s">
        <v>0</v>
      </c>
      <c r="E66" s="269" t="s">
        <v>1</v>
      </c>
      <c r="F66" s="269" t="s">
        <v>2</v>
      </c>
      <c r="G66" s="269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272"/>
      <c r="E67" s="272"/>
      <c r="F67" s="272"/>
      <c r="G67" s="272"/>
      <c r="H67" s="29"/>
    </row>
    <row r="68" spans="1:10" ht="18" customHeight="1" x14ac:dyDescent="0.55000000000000004">
      <c r="A68" s="12" t="s">
        <v>54</v>
      </c>
      <c r="B68" s="9" t="s">
        <v>55</v>
      </c>
      <c r="D68" s="83"/>
      <c r="E68" s="91"/>
      <c r="F68" s="91"/>
      <c r="G68" s="83"/>
      <c r="H68" s="18"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83"/>
      <c r="E69" s="91"/>
      <c r="F69" s="91"/>
      <c r="G69" s="83"/>
      <c r="H69" s="18">
        <v>0</v>
      </c>
    </row>
    <row r="70" spans="1:10" ht="18" customHeight="1" x14ac:dyDescent="0.55000000000000004">
      <c r="A70" s="12" t="s">
        <v>58</v>
      </c>
      <c r="B70" s="31"/>
      <c r="C70" s="11"/>
      <c r="D70" s="102"/>
      <c r="E70" s="91"/>
      <c r="F70" s="270"/>
      <c r="G70" s="102"/>
      <c r="H70" s="18">
        <v>0</v>
      </c>
    </row>
    <row r="71" spans="1:10" ht="18" customHeight="1" x14ac:dyDescent="0.55000000000000004">
      <c r="A71" s="12" t="s">
        <v>293</v>
      </c>
      <c r="B71" s="31"/>
      <c r="C71" s="11"/>
      <c r="D71" s="102"/>
      <c r="E71" s="91"/>
      <c r="F71" s="270"/>
      <c r="G71" s="102"/>
      <c r="H71" s="18">
        <v>0</v>
      </c>
    </row>
    <row r="72" spans="1:10" ht="18" customHeight="1" x14ac:dyDescent="0.55000000000000004">
      <c r="A72" s="12" t="s">
        <v>294</v>
      </c>
      <c r="B72" s="34"/>
      <c r="C72" s="11"/>
      <c r="D72" s="83"/>
      <c r="E72" s="91"/>
      <c r="F72" s="91"/>
      <c r="G72" s="83"/>
      <c r="H72" s="18">
        <v>0</v>
      </c>
    </row>
    <row r="73" spans="1:10" ht="18" customHeight="1" x14ac:dyDescent="0.55000000000000004">
      <c r="A73" s="12"/>
      <c r="C73" s="11"/>
      <c r="D73" s="274"/>
      <c r="E73" s="272"/>
      <c r="F73" s="272"/>
      <c r="G73" s="274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v>0</v>
      </c>
      <c r="E74" s="36">
        <v>0</v>
      </c>
      <c r="F74" s="36">
        <v>0</v>
      </c>
      <c r="G74" s="18">
        <v>0</v>
      </c>
      <c r="H74" s="18">
        <v>0</v>
      </c>
    </row>
    <row r="75" spans="1:10" ht="42.75" customHeight="1" x14ac:dyDescent="0.55000000000000004">
      <c r="D75" s="269" t="s">
        <v>0</v>
      </c>
      <c r="E75" s="269" t="s">
        <v>1</v>
      </c>
      <c r="F75" s="269" t="s">
        <v>2</v>
      </c>
      <c r="G75" s="269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  <c r="D76" s="48"/>
      <c r="E76" s="48"/>
      <c r="F76" s="48"/>
      <c r="G76" s="48"/>
    </row>
    <row r="77" spans="1:10" ht="18" customHeight="1" x14ac:dyDescent="0.55000000000000004">
      <c r="A77" s="12" t="s">
        <v>61</v>
      </c>
      <c r="B77" s="9" t="s">
        <v>62</v>
      </c>
      <c r="D77" s="83">
        <v>117447</v>
      </c>
      <c r="E77" s="125"/>
      <c r="F77" s="97"/>
      <c r="G77" s="83"/>
      <c r="H77" s="18">
        <v>117447</v>
      </c>
    </row>
    <row r="78" spans="1:10" ht="18" customHeight="1" x14ac:dyDescent="0.55000000000000004">
      <c r="A78" s="12" t="s">
        <v>63</v>
      </c>
      <c r="B78" s="9" t="s">
        <v>64</v>
      </c>
      <c r="D78" s="83"/>
      <c r="E78" s="125"/>
      <c r="F78" s="97"/>
      <c r="G78" s="83"/>
      <c r="H78" s="18">
        <v>0</v>
      </c>
    </row>
    <row r="79" spans="1:10" ht="18" customHeight="1" x14ac:dyDescent="0.55000000000000004">
      <c r="A79" s="12" t="s">
        <v>65</v>
      </c>
      <c r="B79" s="9" t="s">
        <v>66</v>
      </c>
      <c r="D79" s="83">
        <v>10014</v>
      </c>
      <c r="E79" s="125">
        <v>1116</v>
      </c>
      <c r="F79" s="97"/>
      <c r="G79" s="83"/>
      <c r="H79" s="18">
        <v>11130</v>
      </c>
    </row>
    <row r="80" spans="1:10" ht="18" customHeight="1" x14ac:dyDescent="0.55000000000000004">
      <c r="A80" s="12" t="s">
        <v>67</v>
      </c>
      <c r="B80" s="9" t="s">
        <v>68</v>
      </c>
      <c r="D80" s="83"/>
      <c r="E80" s="125"/>
      <c r="F80" s="97"/>
      <c r="G80" s="83"/>
      <c r="H80" s="18">
        <v>0</v>
      </c>
    </row>
    <row r="81" spans="1:8" ht="18" customHeight="1" x14ac:dyDescent="0.55000000000000004">
      <c r="A81" s="12"/>
      <c r="D81" s="48"/>
      <c r="E81" s="48"/>
      <c r="F81" s="48"/>
      <c r="G81" s="48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v>127461</v>
      </c>
      <c r="E82" s="131">
        <v>1116</v>
      </c>
      <c r="F82" s="18">
        <v>0</v>
      </c>
      <c r="G82" s="18">
        <v>0</v>
      </c>
      <c r="H82" s="18">
        <v>128577</v>
      </c>
    </row>
    <row r="83" spans="1:8" ht="18" customHeight="1" thickBot="1" x14ac:dyDescent="0.6">
      <c r="A83" s="12"/>
      <c r="D83" s="267"/>
      <c r="E83" s="267"/>
      <c r="F83" s="267"/>
      <c r="G83" s="267"/>
      <c r="H83" s="24"/>
    </row>
    <row r="84" spans="1:8" ht="42.75" customHeight="1" x14ac:dyDescent="0.55000000000000004">
      <c r="D84" s="269" t="s">
        <v>0</v>
      </c>
      <c r="E84" s="269" t="s">
        <v>1</v>
      </c>
      <c r="F84" s="269" t="s">
        <v>2</v>
      </c>
      <c r="G84" s="269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  <c r="D85" s="48"/>
      <c r="E85" s="48"/>
      <c r="F85" s="48"/>
      <c r="G85" s="48"/>
    </row>
    <row r="86" spans="1:8" ht="18" customHeight="1" x14ac:dyDescent="0.55000000000000004">
      <c r="A86" s="12" t="s">
        <v>70</v>
      </c>
      <c r="B86" s="9" t="s">
        <v>71</v>
      </c>
      <c r="D86" s="83">
        <v>55626</v>
      </c>
      <c r="E86" s="91"/>
      <c r="F86" s="91"/>
      <c r="G86" s="83"/>
      <c r="H86" s="18">
        <v>55626</v>
      </c>
    </row>
    <row r="87" spans="1:8" ht="18" customHeight="1" x14ac:dyDescent="0.55000000000000004">
      <c r="A87" s="12" t="s">
        <v>72</v>
      </c>
      <c r="B87" s="9" t="s">
        <v>73</v>
      </c>
      <c r="D87" s="83"/>
      <c r="E87" s="91"/>
      <c r="F87" s="91"/>
      <c r="G87" s="83"/>
      <c r="H87" s="18">
        <v>0</v>
      </c>
    </row>
    <row r="88" spans="1:8" ht="18" customHeight="1" x14ac:dyDescent="0.55000000000000004">
      <c r="A88" s="12" t="s">
        <v>74</v>
      </c>
      <c r="B88" s="9" t="s">
        <v>75</v>
      </c>
      <c r="D88" s="83">
        <v>18302</v>
      </c>
      <c r="E88" s="91"/>
      <c r="F88" s="91"/>
      <c r="G88" s="83"/>
      <c r="H88" s="18">
        <v>18302</v>
      </c>
    </row>
    <row r="89" spans="1:8" ht="18" customHeight="1" x14ac:dyDescent="0.55000000000000004">
      <c r="A89" s="12" t="s">
        <v>76</v>
      </c>
      <c r="B89" s="9" t="s">
        <v>77</v>
      </c>
      <c r="D89" s="83"/>
      <c r="E89" s="91"/>
      <c r="F89" s="91"/>
      <c r="G89" s="83"/>
      <c r="H89" s="18">
        <v>0</v>
      </c>
    </row>
    <row r="90" spans="1:8" ht="18" customHeight="1" x14ac:dyDescent="0.55000000000000004">
      <c r="A90" s="12" t="s">
        <v>78</v>
      </c>
      <c r="B90" s="9" t="s">
        <v>79</v>
      </c>
      <c r="D90" s="83"/>
      <c r="E90" s="91"/>
      <c r="F90" s="91"/>
      <c r="G90" s="83"/>
      <c r="H90" s="18">
        <v>0</v>
      </c>
    </row>
    <row r="91" spans="1:8" ht="18" customHeight="1" x14ac:dyDescent="0.55000000000000004">
      <c r="A91" s="12" t="s">
        <v>80</v>
      </c>
      <c r="B91" s="9" t="s">
        <v>81</v>
      </c>
      <c r="D91" s="83"/>
      <c r="E91" s="91"/>
      <c r="F91" s="91"/>
      <c r="G91" s="83"/>
      <c r="H91" s="18">
        <v>0</v>
      </c>
    </row>
    <row r="92" spans="1:8" ht="18" customHeight="1" x14ac:dyDescent="0.55000000000000004">
      <c r="A92" s="12" t="s">
        <v>82</v>
      </c>
      <c r="B92" s="9" t="s">
        <v>83</v>
      </c>
      <c r="D92" s="103">
        <v>33176</v>
      </c>
      <c r="E92" s="91"/>
      <c r="F92" s="126"/>
      <c r="G92" s="103"/>
      <c r="H92" s="18">
        <v>33176</v>
      </c>
    </row>
    <row r="93" spans="1:8" ht="18" customHeight="1" x14ac:dyDescent="0.55000000000000004">
      <c r="A93" s="12" t="s">
        <v>84</v>
      </c>
      <c r="B93" s="9" t="s">
        <v>85</v>
      </c>
      <c r="D93" s="83">
        <v>46160</v>
      </c>
      <c r="E93" s="91">
        <v>32358</v>
      </c>
      <c r="F93" s="91"/>
      <c r="G93" s="83"/>
      <c r="H93" s="18">
        <v>78518</v>
      </c>
    </row>
    <row r="94" spans="1:8" ht="18" customHeight="1" x14ac:dyDescent="0.55000000000000004">
      <c r="A94" s="12" t="s">
        <v>86</v>
      </c>
      <c r="B94" s="31"/>
      <c r="D94" s="83"/>
      <c r="E94" s="91"/>
      <c r="F94" s="91"/>
      <c r="G94" s="83"/>
      <c r="H94" s="18">
        <v>0</v>
      </c>
    </row>
    <row r="95" spans="1:8" ht="18" customHeight="1" x14ac:dyDescent="0.55000000000000004">
      <c r="A95" s="12" t="s">
        <v>87</v>
      </c>
      <c r="B95" s="31"/>
      <c r="D95" s="83"/>
      <c r="E95" s="91"/>
      <c r="F95" s="91"/>
      <c r="G95" s="83"/>
      <c r="H95" s="18">
        <v>0</v>
      </c>
    </row>
    <row r="96" spans="1:8" ht="18" customHeight="1" x14ac:dyDescent="0.55000000000000004">
      <c r="A96" s="12" t="s">
        <v>300</v>
      </c>
      <c r="B96" s="31"/>
      <c r="D96" s="83"/>
      <c r="E96" s="91"/>
      <c r="F96" s="91"/>
      <c r="G96" s="83"/>
      <c r="H96" s="18">
        <v>0</v>
      </c>
    </row>
    <row r="97" spans="1:8" ht="18" customHeight="1" x14ac:dyDescent="0.55000000000000004">
      <c r="A97" s="12"/>
      <c r="D97" s="48"/>
      <c r="E97" s="48"/>
      <c r="F97" s="48"/>
      <c r="G97" s="48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v>153264</v>
      </c>
      <c r="E98" s="18">
        <v>32358</v>
      </c>
      <c r="F98" s="18">
        <v>0</v>
      </c>
      <c r="G98" s="18">
        <v>0</v>
      </c>
      <c r="H98" s="18">
        <v>185622</v>
      </c>
    </row>
    <row r="99" spans="1:8" ht="18" customHeight="1" thickBot="1" x14ac:dyDescent="0.6">
      <c r="B99" s="11"/>
      <c r="D99" s="267"/>
      <c r="E99" s="267"/>
      <c r="F99" s="267"/>
      <c r="G99" s="267"/>
      <c r="H99" s="24"/>
    </row>
    <row r="100" spans="1:8" ht="42.75" customHeight="1" x14ac:dyDescent="0.55000000000000004">
      <c r="D100" s="269" t="s">
        <v>0</v>
      </c>
      <c r="E100" s="269" t="s">
        <v>1</v>
      </c>
      <c r="F100" s="269" t="s">
        <v>2</v>
      </c>
      <c r="G100" s="269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  <c r="D101" s="48"/>
      <c r="E101" s="48"/>
      <c r="F101" s="48"/>
      <c r="G101" s="48"/>
    </row>
    <row r="102" spans="1:8" ht="18" customHeight="1" x14ac:dyDescent="0.55000000000000004">
      <c r="A102" s="12" t="s">
        <v>89</v>
      </c>
      <c r="B102" s="9" t="s">
        <v>90</v>
      </c>
      <c r="D102" s="83">
        <v>822769</v>
      </c>
      <c r="E102" s="91">
        <v>211012</v>
      </c>
      <c r="F102" s="91"/>
      <c r="G102" s="83"/>
      <c r="H102" s="18">
        <v>1033781</v>
      </c>
    </row>
    <row r="103" spans="1:8" ht="18" customHeight="1" x14ac:dyDescent="0.55000000000000004">
      <c r="A103" s="12" t="s">
        <v>91</v>
      </c>
      <c r="B103" s="9" t="s">
        <v>92</v>
      </c>
      <c r="D103" s="83">
        <v>580</v>
      </c>
      <c r="E103" s="91">
        <v>407</v>
      </c>
      <c r="F103" s="91"/>
      <c r="G103" s="83"/>
      <c r="H103" s="18">
        <v>987</v>
      </c>
    </row>
    <row r="104" spans="1:8" ht="18" customHeight="1" x14ac:dyDescent="0.55000000000000004">
      <c r="A104" s="12" t="s">
        <v>93</v>
      </c>
      <c r="B104" s="31" t="s">
        <v>438</v>
      </c>
      <c r="D104" s="83">
        <v>98830</v>
      </c>
      <c r="E104" s="91"/>
      <c r="F104" s="91"/>
      <c r="G104" s="83"/>
      <c r="H104" s="18">
        <v>98830</v>
      </c>
    </row>
    <row r="105" spans="1:8" ht="18" customHeight="1" x14ac:dyDescent="0.55000000000000004">
      <c r="A105" s="12" t="s">
        <v>94</v>
      </c>
      <c r="B105" s="31"/>
      <c r="D105" s="83"/>
      <c r="E105" s="91"/>
      <c r="F105" s="91"/>
      <c r="G105" s="83"/>
      <c r="H105" s="18">
        <v>0</v>
      </c>
    </row>
    <row r="106" spans="1:8" ht="18" customHeight="1" x14ac:dyDescent="0.55000000000000004">
      <c r="A106" s="12" t="s">
        <v>304</v>
      </c>
      <c r="B106" s="31"/>
      <c r="D106" s="83"/>
      <c r="E106" s="91"/>
      <c r="F106" s="91"/>
      <c r="G106" s="83"/>
      <c r="H106" s="18">
        <v>0</v>
      </c>
    </row>
    <row r="107" spans="1:8" ht="18" customHeight="1" x14ac:dyDescent="0.55000000000000004">
      <c r="B107" s="11"/>
      <c r="D107" s="48"/>
      <c r="E107" s="48"/>
      <c r="F107" s="48"/>
      <c r="G107" s="48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v>922179</v>
      </c>
      <c r="E108" s="18">
        <v>211419</v>
      </c>
      <c r="F108" s="18">
        <v>0</v>
      </c>
      <c r="G108" s="18">
        <v>0</v>
      </c>
      <c r="H108" s="18">
        <v>1133598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10187092</v>
      </c>
      <c r="G111" s="17"/>
      <c r="H111" s="18">
        <v>10187092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0.70099999999999996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83">
        <v>291843676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83">
        <v>22056155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v>313899831</v>
      </c>
      <c r="F119" s="44"/>
    </row>
    <row r="120" spans="1:7" ht="18" customHeight="1" x14ac:dyDescent="0.55000000000000004">
      <c r="A120" s="12"/>
      <c r="B120" s="11"/>
      <c r="E120" s="48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83">
        <v>317400224</v>
      </c>
      <c r="F121" s="43"/>
    </row>
    <row r="122" spans="1:7" ht="18" customHeight="1" x14ac:dyDescent="0.55000000000000004">
      <c r="A122" s="12"/>
      <c r="E122" s="48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83">
        <v>-3500393</v>
      </c>
      <c r="F123" s="43"/>
    </row>
    <row r="124" spans="1:7" ht="18" customHeight="1" x14ac:dyDescent="0.55000000000000004">
      <c r="A124" s="12"/>
      <c r="E124" s="48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83">
        <v>3306229</v>
      </c>
      <c r="F125" s="43"/>
    </row>
    <row r="126" spans="1:7" ht="18" customHeight="1" x14ac:dyDescent="0.55000000000000004">
      <c r="A126" s="12"/>
      <c r="E126" s="48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83">
        <v>-194164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v>669024</v>
      </c>
      <c r="E141" s="45">
        <v>314829</v>
      </c>
      <c r="F141" s="45">
        <v>0</v>
      </c>
      <c r="G141" s="45">
        <v>182523</v>
      </c>
      <c r="H141" s="45">
        <v>801330</v>
      </c>
    </row>
    <row r="142" spans="1:8" ht="18" customHeight="1" x14ac:dyDescent="0.55000000000000004">
      <c r="A142" s="12" t="s">
        <v>41</v>
      </c>
      <c r="B142" s="11" t="s">
        <v>119</v>
      </c>
      <c r="D142" s="45">
        <v>3205241</v>
      </c>
      <c r="E142" s="45">
        <v>2246875</v>
      </c>
      <c r="F142" s="45">
        <v>0</v>
      </c>
      <c r="G142" s="45">
        <v>0</v>
      </c>
      <c r="H142" s="45">
        <v>5452116</v>
      </c>
    </row>
    <row r="143" spans="1:8" ht="18" customHeight="1" x14ac:dyDescent="0.55000000000000004">
      <c r="A143" s="12" t="s">
        <v>53</v>
      </c>
      <c r="B143" s="11" t="s">
        <v>120</v>
      </c>
      <c r="D143" s="45">
        <v>18669793</v>
      </c>
      <c r="E143" s="45">
        <v>0</v>
      </c>
      <c r="F143" s="45">
        <v>0</v>
      </c>
      <c r="G143" s="45">
        <v>10935530</v>
      </c>
      <c r="H143" s="45">
        <v>7734263</v>
      </c>
    </row>
    <row r="144" spans="1:8" ht="18" customHeight="1" x14ac:dyDescent="0.55000000000000004">
      <c r="A144" s="12" t="s">
        <v>59</v>
      </c>
      <c r="B144" s="11" t="s">
        <v>121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</row>
    <row r="145" spans="1:9" ht="18" customHeight="1" x14ac:dyDescent="0.55000000000000004">
      <c r="A145" s="12" t="s">
        <v>69</v>
      </c>
      <c r="B145" s="11" t="s">
        <v>122</v>
      </c>
      <c r="D145" s="45">
        <v>127461</v>
      </c>
      <c r="E145" s="45">
        <v>1116</v>
      </c>
      <c r="F145" s="45">
        <v>0</v>
      </c>
      <c r="G145" s="45">
        <v>0</v>
      </c>
      <c r="H145" s="45">
        <v>128577</v>
      </c>
    </row>
    <row r="146" spans="1:9" ht="18" customHeight="1" x14ac:dyDescent="0.55000000000000004">
      <c r="A146" s="12" t="s">
        <v>88</v>
      </c>
      <c r="B146" s="11" t="s">
        <v>123</v>
      </c>
      <c r="D146" s="45">
        <v>153264</v>
      </c>
      <c r="E146" s="45">
        <v>32358</v>
      </c>
      <c r="F146" s="45">
        <v>0</v>
      </c>
      <c r="G146" s="45">
        <v>0</v>
      </c>
      <c r="H146" s="45">
        <v>185622</v>
      </c>
    </row>
    <row r="147" spans="1:9" ht="18" customHeight="1" x14ac:dyDescent="0.55000000000000004">
      <c r="A147" s="12" t="s">
        <v>95</v>
      </c>
      <c r="B147" s="11" t="s">
        <v>124</v>
      </c>
      <c r="D147" s="18">
        <v>922179</v>
      </c>
      <c r="E147" s="18">
        <v>211419</v>
      </c>
      <c r="F147" s="18">
        <v>0</v>
      </c>
      <c r="G147" s="18">
        <v>0</v>
      </c>
      <c r="H147" s="18">
        <v>1133598</v>
      </c>
    </row>
    <row r="148" spans="1:9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v>10187092</v>
      </c>
    </row>
    <row r="149" spans="1:9" ht="18" customHeight="1" x14ac:dyDescent="0.55000000000000004">
      <c r="A149" s="12" t="s">
        <v>116</v>
      </c>
      <c r="B149" s="11" t="s">
        <v>127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</row>
    <row r="150" spans="1:9" ht="18" customHeight="1" x14ac:dyDescent="0.55000000000000004">
      <c r="A150" s="12" t="s">
        <v>5</v>
      </c>
      <c r="B150" s="11" t="s">
        <v>6</v>
      </c>
      <c r="D150" s="18">
        <v>4225211</v>
      </c>
      <c r="E150" s="18">
        <v>0</v>
      </c>
      <c r="F150" s="18">
        <v>0</v>
      </c>
      <c r="G150" s="18">
        <v>3415841</v>
      </c>
      <c r="H150" s="18">
        <v>809370</v>
      </c>
    </row>
    <row r="151" spans="1:9" ht="18" customHeight="1" x14ac:dyDescent="0.55000000000000004">
      <c r="B151" s="11"/>
      <c r="D151" s="47"/>
      <c r="E151" s="47"/>
      <c r="F151" s="47"/>
      <c r="G151" s="47"/>
      <c r="H151" s="47"/>
    </row>
    <row r="152" spans="1:9" ht="18" customHeight="1" x14ac:dyDescent="0.55000000000000004">
      <c r="A152" s="16" t="s">
        <v>128</v>
      </c>
      <c r="B152" s="11" t="s">
        <v>117</v>
      </c>
      <c r="D152" s="77">
        <v>27972173</v>
      </c>
      <c r="E152" s="77">
        <v>2806597</v>
      </c>
      <c r="F152" s="77">
        <v>0</v>
      </c>
      <c r="G152" s="77">
        <v>14533894</v>
      </c>
      <c r="H152" s="77">
        <v>26431968</v>
      </c>
    </row>
    <row r="153" spans="1:9" ht="18" customHeight="1" x14ac:dyDescent="0.55000000000000004">
      <c r="H153" s="117"/>
      <c r="I153" s="7"/>
    </row>
    <row r="154" spans="1:9" ht="18" customHeight="1" x14ac:dyDescent="0.55000000000000004">
      <c r="A154" s="16" t="s">
        <v>324</v>
      </c>
      <c r="B154" s="11" t="s">
        <v>325</v>
      </c>
      <c r="D154" s="90">
        <v>8.3276462968091672E-2</v>
      </c>
      <c r="H154" s="48"/>
    </row>
    <row r="155" spans="1:9" ht="18" customHeight="1" x14ac:dyDescent="0.55000000000000004">
      <c r="A155" s="16" t="s">
        <v>326</v>
      </c>
      <c r="B155" s="11" t="s">
        <v>327</v>
      </c>
      <c r="D155" s="90">
        <v>-136.1321769226015</v>
      </c>
    </row>
    <row r="156" spans="1:9" ht="18" customHeight="1" x14ac:dyDescent="0.55000000000000004">
      <c r="E156" s="48"/>
      <c r="G156" s="48"/>
    </row>
    <row r="157" spans="1:9" ht="18" customHeight="1" x14ac:dyDescent="0.55000000000000004">
      <c r="E157" s="117"/>
      <c r="G157" s="117"/>
    </row>
    <row r="158" spans="1:9" ht="18" customHeight="1" x14ac:dyDescent="0.55000000000000004">
      <c r="E158" s="48"/>
      <c r="G158" s="48"/>
      <c r="H158" s="48"/>
    </row>
    <row r="159" spans="1:9" ht="18" customHeight="1" x14ac:dyDescent="0.55000000000000004">
      <c r="H159" s="48"/>
    </row>
  </sheetData>
  <mergeCells count="7">
    <mergeCell ref="B13:D13"/>
    <mergeCell ref="C2:D2"/>
    <mergeCell ref="C5:E5"/>
    <mergeCell ref="C6:E6"/>
    <mergeCell ref="C9:E9"/>
    <mergeCell ref="C10:E10"/>
    <mergeCell ref="C11:E11"/>
  </mergeCells>
  <hyperlinks>
    <hyperlink ref="C11" r:id="rId1" xr:uid="{D8295B0D-D5FB-4694-99AC-5124006035EF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B695-4DB0-4918-85D7-92443B875695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496</v>
      </c>
      <c r="D5" s="548"/>
      <c r="E5" s="548"/>
      <c r="F5" s="50"/>
    </row>
    <row r="6" spans="1:8" ht="18" customHeight="1" x14ac:dyDescent="0.55000000000000004">
      <c r="B6" s="12" t="s">
        <v>267</v>
      </c>
      <c r="C6" s="52">
        <v>210057</v>
      </c>
      <c r="D6" s="52"/>
      <c r="E6" s="52"/>
      <c r="F6" s="53"/>
    </row>
    <row r="7" spans="1:8" ht="18" customHeight="1" x14ac:dyDescent="0.55000000000000004">
      <c r="B7" s="12" t="s">
        <v>268</v>
      </c>
      <c r="C7" s="51">
        <v>2493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48" t="s">
        <v>353</v>
      </c>
      <c r="D9" s="548"/>
      <c r="E9" s="548"/>
      <c r="F9" s="50"/>
    </row>
    <row r="10" spans="1:8" ht="18" customHeight="1" x14ac:dyDescent="0.55000000000000004">
      <c r="B10" s="12" t="s">
        <v>271</v>
      </c>
      <c r="C10" s="563" t="s">
        <v>354</v>
      </c>
      <c r="D10" s="563"/>
      <c r="E10" s="563"/>
      <c r="F10" s="58"/>
    </row>
    <row r="11" spans="1:8" ht="18" customHeight="1" x14ac:dyDescent="0.55000000000000004">
      <c r="B11" s="12" t="s">
        <v>273</v>
      </c>
      <c r="C11" s="564" t="s">
        <v>389</v>
      </c>
      <c r="D11" s="548"/>
      <c r="E11" s="548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7631473.9405858861</v>
      </c>
      <c r="E18" s="61"/>
      <c r="F18" s="61"/>
      <c r="G18" s="61">
        <v>6169609.3191407872</v>
      </c>
      <c r="H18" s="62">
        <f>(D18+E18)-G18</f>
        <v>1461864.6214450989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190775.99561051666</v>
      </c>
      <c r="E21" s="20">
        <v>123878.95621390585</v>
      </c>
      <c r="F21" s="20"/>
      <c r="G21" s="17"/>
      <c r="H21" s="18">
        <f>(D21+E21)-F21-G21</f>
        <v>314654.95182442252</v>
      </c>
    </row>
    <row r="22" spans="1:8" ht="18" customHeight="1" x14ac:dyDescent="0.55000000000000004">
      <c r="A22" s="12" t="s">
        <v>9</v>
      </c>
      <c r="B22" s="9" t="s">
        <v>10</v>
      </c>
      <c r="D22" s="17">
        <v>100951.03895019168</v>
      </c>
      <c r="E22" s="20">
        <v>65551.796984933215</v>
      </c>
      <c r="F22" s="20"/>
      <c r="G22" s="17"/>
      <c r="H22" s="18">
        <f t="shared" ref="H22:H34" si="0">(D22+E22)-F22-G22</f>
        <v>166502.83593512489</v>
      </c>
    </row>
    <row r="23" spans="1:8" ht="18" customHeight="1" x14ac:dyDescent="0.55000000000000004">
      <c r="A23" s="12" t="s">
        <v>11</v>
      </c>
      <c r="B23" s="9" t="s">
        <v>12</v>
      </c>
      <c r="D23" s="17">
        <v>24935.666666666668</v>
      </c>
      <c r="E23" s="20">
        <v>16191.787385405569</v>
      </c>
      <c r="F23" s="20"/>
      <c r="G23" s="17"/>
      <c r="H23" s="18">
        <f t="shared" si="0"/>
        <v>41127.454052072237</v>
      </c>
    </row>
    <row r="24" spans="1:8" ht="18" customHeight="1" x14ac:dyDescent="0.55000000000000004">
      <c r="A24" s="12" t="s">
        <v>13</v>
      </c>
      <c r="B24" s="9" t="s">
        <v>14</v>
      </c>
      <c r="D24" s="17">
        <v>568478.06999999995</v>
      </c>
      <c r="E24" s="20">
        <v>369136.95413687365</v>
      </c>
      <c r="F24" s="20"/>
      <c r="G24" s="17">
        <v>516972.0400000005</v>
      </c>
      <c r="H24" s="18">
        <f t="shared" si="0"/>
        <v>420642.98413687316</v>
      </c>
    </row>
    <row r="25" spans="1:8" ht="18" customHeight="1" x14ac:dyDescent="0.55000000000000004">
      <c r="A25" s="12" t="s">
        <v>15</v>
      </c>
      <c r="B25" s="9" t="s">
        <v>16</v>
      </c>
      <c r="D25" s="17">
        <v>5497.4289125249998</v>
      </c>
      <c r="E25" s="20">
        <v>3569.7140689234752</v>
      </c>
      <c r="F25" s="20"/>
      <c r="G25" s="17"/>
      <c r="H25" s="18">
        <f t="shared" si="0"/>
        <v>9067.1429814484745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1580848.3991355002</v>
      </c>
      <c r="E29" s="20">
        <v>1026512.0042520396</v>
      </c>
      <c r="F29" s="20"/>
      <c r="G29" s="17"/>
      <c r="H29" s="18">
        <f t="shared" si="0"/>
        <v>2607360.40338754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2471486.5992753999</v>
      </c>
      <c r="E36" s="18">
        <f t="shared" si="1"/>
        <v>1604841.2130420813</v>
      </c>
      <c r="F36" s="18">
        <f>SUM(F21:F34)</f>
        <v>0</v>
      </c>
      <c r="G36" s="18">
        <f t="shared" si="1"/>
        <v>516972.0400000005</v>
      </c>
      <c r="H36" s="18">
        <f t="shared" si="1"/>
        <v>3559355.7723174812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21528</v>
      </c>
      <c r="E40" s="20">
        <v>13979.044695002249</v>
      </c>
      <c r="F40" s="20"/>
      <c r="G40" s="17"/>
      <c r="H40" s="18">
        <f>(D40+E40)-F40-G40</f>
        <v>35507.044695002245</v>
      </c>
    </row>
    <row r="41" spans="1:8" ht="18" customHeight="1" x14ac:dyDescent="0.55000000000000004">
      <c r="A41" s="12" t="s">
        <v>32</v>
      </c>
      <c r="B41" s="9" t="s">
        <v>33</v>
      </c>
      <c r="D41" s="17">
        <v>93087.501429299999</v>
      </c>
      <c r="E41" s="20">
        <v>59432.693854611054</v>
      </c>
      <c r="F41" s="20"/>
      <c r="G41" s="17"/>
      <c r="H41" s="18">
        <f t="shared" ref="H41:H47" si="2">(D41+E41)-F41-G41</f>
        <v>152520.19528391105</v>
      </c>
    </row>
    <row r="42" spans="1:8" ht="18" customHeight="1" x14ac:dyDescent="0.55000000000000004">
      <c r="A42" s="12" t="s">
        <v>34</v>
      </c>
      <c r="B42" s="9" t="s">
        <v>35</v>
      </c>
      <c r="D42" s="17">
        <v>80540.2508026</v>
      </c>
      <c r="E42" s="20">
        <v>52298.205393730765</v>
      </c>
      <c r="F42" s="20"/>
      <c r="G42" s="17"/>
      <c r="H42" s="18">
        <f t="shared" si="2"/>
        <v>132838.45619633078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31" t="s">
        <v>440</v>
      </c>
      <c r="D44" s="17">
        <v>422977.16999999993</v>
      </c>
      <c r="E44" s="20">
        <v>274657.04033795814</v>
      </c>
      <c r="F44" s="23"/>
      <c r="G44" s="22"/>
      <c r="H44" s="18">
        <f t="shared" si="2"/>
        <v>697634.21033795807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618132.92223189992</v>
      </c>
      <c r="E49" s="18">
        <f t="shared" si="3"/>
        <v>400366.9842813022</v>
      </c>
      <c r="F49" s="18">
        <f>SUM(F40:F47)</f>
        <v>0</v>
      </c>
      <c r="G49" s="18">
        <f t="shared" si="3"/>
        <v>0</v>
      </c>
      <c r="H49" s="18">
        <f t="shared" si="3"/>
        <v>1018499.9065132021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67">
        <v>10515295.539999999</v>
      </c>
      <c r="E53" s="167"/>
      <c r="F53" s="167"/>
      <c r="G53" s="167"/>
      <c r="H53" s="18">
        <f>(D53+E53)-F53-G53</f>
        <v>10515295.539999999</v>
      </c>
    </row>
    <row r="54" spans="1:8" ht="18" customHeight="1" x14ac:dyDescent="0.55000000000000004">
      <c r="A54" s="12" t="s">
        <v>44</v>
      </c>
      <c r="B54" s="31" t="s">
        <v>497</v>
      </c>
      <c r="D54" s="17">
        <v>1213628.6200000001</v>
      </c>
      <c r="E54" s="20">
        <v>788060.60582097271</v>
      </c>
      <c r="F54" s="20"/>
      <c r="G54" s="17">
        <v>388823.66</v>
      </c>
      <c r="H54" s="18">
        <f t="shared" ref="H54:H62" si="4">(D54+E54)-F54-G54</f>
        <v>1612865.5658209729</v>
      </c>
    </row>
    <row r="55" spans="1:8" ht="18" customHeight="1" x14ac:dyDescent="0.55000000000000004">
      <c r="A55" s="12" t="s">
        <v>45</v>
      </c>
      <c r="B55" s="34" t="s">
        <v>155</v>
      </c>
      <c r="D55" s="17">
        <v>24290361.921883289</v>
      </c>
      <c r="E55" s="20"/>
      <c r="F55" s="20"/>
      <c r="G55" s="17">
        <v>19981404.359999985</v>
      </c>
      <c r="H55" s="18">
        <f t="shared" si="4"/>
        <v>4308957.5618833043</v>
      </c>
    </row>
    <row r="56" spans="1:8" ht="18" customHeight="1" x14ac:dyDescent="0.55000000000000004">
      <c r="A56" s="12" t="s">
        <v>46</v>
      </c>
      <c r="B56" s="31" t="s">
        <v>251</v>
      </c>
      <c r="D56" s="17">
        <v>593771.82423899998</v>
      </c>
      <c r="E56" s="20">
        <v>385561.2629909885</v>
      </c>
      <c r="F56" s="20"/>
      <c r="G56" s="17">
        <v>735167.96463000006</v>
      </c>
      <c r="H56" s="18">
        <f t="shared" si="4"/>
        <v>244165.12259998848</v>
      </c>
    </row>
    <row r="57" spans="1:8" ht="18" customHeight="1" x14ac:dyDescent="0.55000000000000004">
      <c r="A57" s="12" t="s">
        <v>47</v>
      </c>
      <c r="B57" s="31" t="s">
        <v>498</v>
      </c>
      <c r="D57" s="17">
        <v>863246.48</v>
      </c>
      <c r="E57" s="20">
        <v>560542.60157577868</v>
      </c>
      <c r="F57" s="20"/>
      <c r="G57" s="17">
        <v>681664.43</v>
      </c>
      <c r="H57" s="18">
        <f t="shared" si="4"/>
        <v>742124.65157577873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37476304.386122286</v>
      </c>
      <c r="E64" s="18">
        <f t="shared" ref="E64:G64" si="5">SUM(E53:E62)</f>
        <v>1734164.4703877401</v>
      </c>
      <c r="F64" s="18">
        <f t="shared" si="5"/>
        <v>0</v>
      </c>
      <c r="G64" s="18">
        <f t="shared" si="5"/>
        <v>21787060.414629985</v>
      </c>
      <c r="H64" s="18">
        <f>SUM(H53:H62)</f>
        <v>17423408.441880044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20">
        <v>150.7594</v>
      </c>
      <c r="E68" s="20">
        <v>97.894481177616214</v>
      </c>
      <c r="F68" s="20"/>
      <c r="G68" s="70"/>
      <c r="H68" s="18">
        <f>(D68+E68)-F68-G68</f>
        <v>248.6538811776162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ref="H70:H72" si="6">(D70+E70)-F70-G70</f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>SUM(D68:D72)</f>
        <v>150.7594</v>
      </c>
      <c r="E74" s="36">
        <f t="shared" ref="E74:H74" si="7">SUM(E68:E72)</f>
        <v>97.894481177616214</v>
      </c>
      <c r="F74" s="36">
        <f t="shared" si="7"/>
        <v>0</v>
      </c>
      <c r="G74" s="18">
        <f t="shared" si="7"/>
        <v>0</v>
      </c>
      <c r="H74" s="18">
        <f t="shared" si="7"/>
        <v>248.6538811776162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>
        <v>427733.77538897778</v>
      </c>
      <c r="E78" s="37"/>
      <c r="F78" s="23"/>
      <c r="G78" s="17"/>
      <c r="H78" s="18">
        <f t="shared" ref="H78:H80" si="8">(D78-F78-G78)</f>
        <v>427733.77538897778</v>
      </c>
    </row>
    <row r="79" spans="1:10" ht="18" customHeight="1" x14ac:dyDescent="0.55000000000000004">
      <c r="A79" s="12" t="s">
        <v>65</v>
      </c>
      <c r="B79" s="9" t="s">
        <v>66</v>
      </c>
      <c r="D79" s="17">
        <v>32360.9097721</v>
      </c>
      <c r="E79" s="37"/>
      <c r="F79" s="23"/>
      <c r="G79" s="17"/>
      <c r="H79" s="18">
        <f t="shared" si="8"/>
        <v>32360.9097721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460094.68516107777</v>
      </c>
      <c r="E82" s="39"/>
      <c r="F82" s="18">
        <f t="shared" si="9"/>
        <v>0</v>
      </c>
      <c r="G82" s="18">
        <f t="shared" si="9"/>
        <v>0</v>
      </c>
      <c r="H82" s="18">
        <f t="shared" si="9"/>
        <v>460094.68516107777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2197.3996000000002</v>
      </c>
      <c r="E88" s="20">
        <v>1426.8648839269817</v>
      </c>
      <c r="F88" s="20"/>
      <c r="G88" s="17"/>
      <c r="H88" s="18">
        <f t="shared" si="10"/>
        <v>3624.2644839269819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81715.30468945</v>
      </c>
      <c r="E91" s="20">
        <v>53061.217787047026</v>
      </c>
      <c r="F91" s="20"/>
      <c r="G91" s="17"/>
      <c r="H91" s="18">
        <f t="shared" si="10"/>
        <v>134776.52247649702</v>
      </c>
    </row>
    <row r="92" spans="1:8" ht="18" customHeight="1" x14ac:dyDescent="0.55000000000000004">
      <c r="A92" s="12" t="s">
        <v>82</v>
      </c>
      <c r="B92" s="9" t="s">
        <v>83</v>
      </c>
      <c r="D92" s="40">
        <v>76739.152056499996</v>
      </c>
      <c r="E92" s="20">
        <v>49829.99054507559</v>
      </c>
      <c r="F92" s="71"/>
      <c r="G92" s="40"/>
      <c r="H92" s="18">
        <f t="shared" si="10"/>
        <v>126569.14260157559</v>
      </c>
    </row>
    <row r="93" spans="1:8" ht="18" customHeight="1" x14ac:dyDescent="0.55000000000000004">
      <c r="A93" s="12" t="s">
        <v>84</v>
      </c>
      <c r="B93" s="9" t="s">
        <v>85</v>
      </c>
      <c r="D93" s="17">
        <v>273.31920000000002</v>
      </c>
      <c r="E93" s="20">
        <v>177.47776443711717</v>
      </c>
      <c r="F93" s="20"/>
      <c r="G93" s="17"/>
      <c r="H93" s="18">
        <f t="shared" si="10"/>
        <v>450.7969644371172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160925.17554594998</v>
      </c>
      <c r="E98" s="18">
        <f t="shared" si="11"/>
        <v>104495.55098048672</v>
      </c>
      <c r="F98" s="18">
        <f t="shared" si="11"/>
        <v>0</v>
      </c>
      <c r="G98" s="18">
        <f t="shared" si="11"/>
        <v>0</v>
      </c>
      <c r="H98" s="18">
        <f t="shared" si="11"/>
        <v>265420.72652643675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169809.03701355003</v>
      </c>
      <c r="E102" s="20">
        <v>110264.21952934348</v>
      </c>
      <c r="F102" s="20"/>
      <c r="G102" s="17"/>
      <c r="H102" s="18">
        <f>(D102+E102)-F102-G102</f>
        <v>280073.25654289348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 t="s">
        <v>252</v>
      </c>
      <c r="D104" s="17">
        <v>64206.520648600002</v>
      </c>
      <c r="E104" s="20">
        <v>41692.020710579905</v>
      </c>
      <c r="F104" s="20"/>
      <c r="G104" s="17"/>
      <c r="H104" s="18">
        <f t="shared" si="12"/>
        <v>105898.54135917992</v>
      </c>
    </row>
    <row r="105" spans="1:8" ht="18" customHeight="1" x14ac:dyDescent="0.55000000000000004">
      <c r="A105" s="12" t="s">
        <v>94</v>
      </c>
      <c r="B105" s="31" t="s">
        <v>156</v>
      </c>
      <c r="D105" s="17">
        <v>7821.7084791727902</v>
      </c>
      <c r="E105" s="20"/>
      <c r="F105" s="20"/>
      <c r="G105" s="17"/>
      <c r="H105" s="18">
        <f t="shared" si="12"/>
        <v>7821.7084791727902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241837.26614132282</v>
      </c>
      <c r="E108" s="18">
        <f t="shared" si="13"/>
        <v>151956.24023992338</v>
      </c>
      <c r="F108" s="18">
        <f t="shared" si="13"/>
        <v>0</v>
      </c>
      <c r="G108" s="18">
        <f t="shared" si="13"/>
        <v>0</v>
      </c>
      <c r="H108" s="18">
        <f t="shared" si="13"/>
        <v>393793.50638124614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15449975.299999997</v>
      </c>
      <c r="G111" s="17"/>
      <c r="H111" s="18">
        <f>F111-G111</f>
        <v>15449975.299999997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0.64934247003912338</v>
      </c>
      <c r="F114" s="41" t="s">
        <v>314</v>
      </c>
      <c r="G114" s="42">
        <v>0.15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83">
        <v>449760577.01999998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83">
        <v>11376589.76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461137166.77999997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83">
        <v>450979711.17999995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83">
        <f>E119-E121</f>
        <v>10157455.600000024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83">
        <v>-1518174.9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83">
        <f>E125+E123</f>
        <v>8639280.7000000235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2471486.5992753999</v>
      </c>
      <c r="E141" s="45">
        <f t="shared" si="16"/>
        <v>1604841.2130420813</v>
      </c>
      <c r="F141" s="45">
        <f>F36</f>
        <v>0</v>
      </c>
      <c r="G141" s="45">
        <f t="shared" si="16"/>
        <v>516972.0400000005</v>
      </c>
      <c r="H141" s="45">
        <f t="shared" si="16"/>
        <v>3559355.7723174812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618132.92223189992</v>
      </c>
      <c r="E142" s="45">
        <f t="shared" si="17"/>
        <v>400366.9842813022</v>
      </c>
      <c r="F142" s="45">
        <f>F49</f>
        <v>0</v>
      </c>
      <c r="G142" s="45">
        <f t="shared" si="17"/>
        <v>0</v>
      </c>
      <c r="H142" s="45">
        <f t="shared" si="17"/>
        <v>1018499.9065132021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37476304.386122286</v>
      </c>
      <c r="E143" s="45">
        <f t="shared" si="18"/>
        <v>1734164.4703877401</v>
      </c>
      <c r="F143" s="45">
        <f>F64</f>
        <v>0</v>
      </c>
      <c r="G143" s="45">
        <f t="shared" si="18"/>
        <v>21787060.414629985</v>
      </c>
      <c r="H143" s="45">
        <f t="shared" si="18"/>
        <v>17423408.441880044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150.7594</v>
      </c>
      <c r="E144" s="45">
        <f t="shared" si="19"/>
        <v>97.894481177616214</v>
      </c>
      <c r="F144" s="45">
        <f>F74</f>
        <v>0</v>
      </c>
      <c r="G144" s="45">
        <f t="shared" si="19"/>
        <v>0</v>
      </c>
      <c r="H144" s="45">
        <f t="shared" si="19"/>
        <v>248.6538811776162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460094.68516107777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460094.68516107777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160925.17554594998</v>
      </c>
      <c r="E146" s="45">
        <f t="shared" si="21"/>
        <v>104495.55098048672</v>
      </c>
      <c r="F146" s="45">
        <f>F98</f>
        <v>0</v>
      </c>
      <c r="G146" s="45">
        <f t="shared" si="21"/>
        <v>0</v>
      </c>
      <c r="H146" s="45">
        <f t="shared" si="21"/>
        <v>265420.72652643675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241837.26614132282</v>
      </c>
      <c r="E147" s="18">
        <f t="shared" si="22"/>
        <v>151956.24023992338</v>
      </c>
      <c r="F147" s="18">
        <f>F108</f>
        <v>0</v>
      </c>
      <c r="G147" s="18">
        <f t="shared" si="22"/>
        <v>0</v>
      </c>
      <c r="H147" s="18">
        <f t="shared" si="22"/>
        <v>393793.50638124614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15449975.299999997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7631473.9405858861</v>
      </c>
      <c r="E150" s="18">
        <f>E18</f>
        <v>0</v>
      </c>
      <c r="F150" s="18">
        <f>F18</f>
        <v>0</v>
      </c>
      <c r="G150" s="18">
        <f>G18</f>
        <v>6169609.3191407872</v>
      </c>
      <c r="H150" s="18">
        <f>H18</f>
        <v>1461864.6214450989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49060405.734463833</v>
      </c>
      <c r="E152" s="77">
        <f t="shared" si="24"/>
        <v>3995922.3534127115</v>
      </c>
      <c r="F152" s="77">
        <f t="shared" si="24"/>
        <v>0</v>
      </c>
      <c r="G152" s="77">
        <f t="shared" si="24"/>
        <v>28473641.773770772</v>
      </c>
      <c r="H152" s="77">
        <f t="shared" si="24"/>
        <v>40032661.614105754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8.8768209792319197E-2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4.6337956832570155</v>
      </c>
    </row>
  </sheetData>
  <mergeCells count="6">
    <mergeCell ref="B13:D13"/>
    <mergeCell ref="C2:D2"/>
    <mergeCell ref="C5:E5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2213-1790-4BEA-A8EF-C65FCA3104E9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253</v>
      </c>
      <c r="D5" s="548"/>
      <c r="E5" s="548"/>
      <c r="F5" s="50"/>
    </row>
    <row r="6" spans="1:8" ht="18" customHeight="1" x14ac:dyDescent="0.55000000000000004">
      <c r="B6" s="12" t="s">
        <v>267</v>
      </c>
      <c r="C6" s="549">
        <v>210058</v>
      </c>
      <c r="D6" s="549"/>
      <c r="E6" s="549"/>
      <c r="F6" s="53"/>
    </row>
    <row r="7" spans="1:8" ht="18" customHeight="1" x14ac:dyDescent="0.55000000000000004">
      <c r="B7" s="12" t="s">
        <v>268</v>
      </c>
      <c r="C7" s="79">
        <v>662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48" t="s">
        <v>499</v>
      </c>
      <c r="D9" s="548"/>
      <c r="E9" s="548"/>
      <c r="F9" s="50"/>
    </row>
    <row r="10" spans="1:8" ht="18" customHeight="1" x14ac:dyDescent="0.55000000000000004">
      <c r="B10" s="12" t="s">
        <v>271</v>
      </c>
      <c r="C10" s="563" t="s">
        <v>500</v>
      </c>
      <c r="D10" s="563"/>
      <c r="E10" s="563"/>
      <c r="F10" s="58"/>
    </row>
    <row r="11" spans="1:8" ht="18" customHeight="1" x14ac:dyDescent="0.55000000000000004">
      <c r="B11" s="12" t="s">
        <v>273</v>
      </c>
      <c r="C11" s="564" t="s">
        <v>501</v>
      </c>
      <c r="D11" s="548"/>
      <c r="E11" s="548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2162815</v>
      </c>
      <c r="E18" s="61"/>
      <c r="F18" s="61"/>
      <c r="G18" s="61">
        <v>1748512</v>
      </c>
      <c r="H18" s="62">
        <f>(D18+E18)-G18</f>
        <v>414303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83">
        <v>9935</v>
      </c>
      <c r="E21" s="91">
        <f>D21*$E$114</f>
        <v>7063.7849999999999</v>
      </c>
      <c r="F21" s="20"/>
      <c r="G21" s="17"/>
      <c r="H21" s="18">
        <f>(D21+E21)-F21-G21</f>
        <v>16998.785</v>
      </c>
    </row>
    <row r="22" spans="1:8" ht="18" customHeight="1" x14ac:dyDescent="0.55000000000000004">
      <c r="A22" s="12" t="s">
        <v>9</v>
      </c>
      <c r="B22" s="9" t="s">
        <v>10</v>
      </c>
      <c r="D22" s="83">
        <v>43175</v>
      </c>
      <c r="E22" s="91">
        <f>D22*$E$114</f>
        <v>30697.424999999999</v>
      </c>
      <c r="F22" s="20"/>
      <c r="G22" s="17"/>
      <c r="H22" s="18">
        <f t="shared" ref="H22:H34" si="0">(D22+E22)-F22-G22</f>
        <v>73872.425000000003</v>
      </c>
    </row>
    <row r="23" spans="1:8" ht="18" customHeight="1" x14ac:dyDescent="0.55000000000000004">
      <c r="A23" s="12" t="s">
        <v>11</v>
      </c>
      <c r="B23" s="9" t="s">
        <v>12</v>
      </c>
      <c r="D23" s="83"/>
      <c r="E23" s="91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/>
      <c r="E29" s="20"/>
      <c r="F29" s="20"/>
      <c r="G29" s="17"/>
      <c r="H29" s="18">
        <f t="shared" si="0"/>
        <v>0</v>
      </c>
    </row>
    <row r="30" spans="1:8" ht="18" customHeight="1" x14ac:dyDescent="0.55000000000000004">
      <c r="A30" s="12" t="s">
        <v>25</v>
      </c>
      <c r="B30" s="31" t="s">
        <v>502</v>
      </c>
      <c r="D30" s="83">
        <v>15526.946153846153</v>
      </c>
      <c r="E30" s="91">
        <f>D30*$E$114</f>
        <v>11039.658715384614</v>
      </c>
      <c r="F30" s="91"/>
      <c r="G30" s="17"/>
      <c r="H30" s="18">
        <f t="shared" si="0"/>
        <v>26566.604869230767</v>
      </c>
    </row>
    <row r="31" spans="1:8" ht="18" customHeight="1" x14ac:dyDescent="0.55000000000000004">
      <c r="A31" s="12" t="s">
        <v>26</v>
      </c>
      <c r="B31" s="21"/>
      <c r="D31" s="83"/>
      <c r="E31" s="91"/>
      <c r="F31" s="91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>SUM(D21:D34)</f>
        <v>68636.946153846147</v>
      </c>
      <c r="E36" s="18">
        <f>SUM(E21:E34)</f>
        <v>48800.868715384611</v>
      </c>
      <c r="F36" s="18">
        <f>SUM(F21:F34)</f>
        <v>0</v>
      </c>
      <c r="G36" s="18">
        <f>SUM(G21:G34)</f>
        <v>0</v>
      </c>
      <c r="H36" s="18">
        <f>SUM(H21:H34)</f>
        <v>117437.81486923077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83">
        <v>1583518</v>
      </c>
      <c r="E40" s="91">
        <f>D40*$E$114</f>
        <v>1125881.298</v>
      </c>
      <c r="F40" s="20"/>
      <c r="G40" s="17"/>
      <c r="H40" s="18">
        <f>(D40+E40)-F40-G40</f>
        <v>2709399.298</v>
      </c>
    </row>
    <row r="41" spans="1:8" ht="18" customHeight="1" x14ac:dyDescent="0.55000000000000004">
      <c r="A41" s="12" t="s">
        <v>32</v>
      </c>
      <c r="B41" s="9" t="s">
        <v>33</v>
      </c>
      <c r="D41" s="83">
        <v>62801.367307692308</v>
      </c>
      <c r="E41" s="91">
        <f t="shared" ref="E41:E42" si="1">D41*$E$114</f>
        <v>44651.772155769228</v>
      </c>
      <c r="F41" s="20"/>
      <c r="G41" s="17"/>
      <c r="H41" s="18">
        <f t="shared" ref="H41:H47" si="2">(D41+E41)-F41-G41</f>
        <v>107453.13946346153</v>
      </c>
    </row>
    <row r="42" spans="1:8" ht="18" customHeight="1" x14ac:dyDescent="0.55000000000000004">
      <c r="A42" s="12" t="s">
        <v>34</v>
      </c>
      <c r="B42" s="9" t="s">
        <v>35</v>
      </c>
      <c r="D42" s="83">
        <v>858562</v>
      </c>
      <c r="E42" s="91">
        <f t="shared" si="1"/>
        <v>610437.58199999994</v>
      </c>
      <c r="F42" s="20"/>
      <c r="G42" s="17"/>
      <c r="H42" s="18">
        <f t="shared" si="2"/>
        <v>1468999.5819999999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>SUM(D40:D47)</f>
        <v>2504881.3673076923</v>
      </c>
      <c r="E49" s="18">
        <f>SUM(E40:E47)</f>
        <v>1780970.6521557691</v>
      </c>
      <c r="F49" s="18">
        <f>SUM(F40:F47)</f>
        <v>0</v>
      </c>
      <c r="G49" s="18">
        <f>SUM(G40:G47)</f>
        <v>0</v>
      </c>
      <c r="H49" s="18">
        <f>SUM(H40:H47)</f>
        <v>4285852.0194634609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13"/>
      <c r="E53" s="112"/>
      <c r="F53" s="113"/>
      <c r="G53" s="113"/>
      <c r="H53" s="114">
        <f>(D53+E53)-F53-G53</f>
        <v>0</v>
      </c>
    </row>
    <row r="54" spans="1:8" ht="18" customHeight="1" x14ac:dyDescent="0.55000000000000004">
      <c r="A54" s="12" t="s">
        <v>44</v>
      </c>
      <c r="B54" s="31" t="s">
        <v>254</v>
      </c>
      <c r="D54" s="113">
        <v>1851458</v>
      </c>
      <c r="E54" s="112">
        <f>D54*$E$114</f>
        <v>1316386.638</v>
      </c>
      <c r="F54" s="113"/>
      <c r="G54" s="113">
        <v>888976</v>
      </c>
      <c r="H54" s="114">
        <f t="shared" ref="H54:H62" si="3">(D54+E54)-F54-G54</f>
        <v>2278868.6380000003</v>
      </c>
    </row>
    <row r="55" spans="1:8" ht="18" customHeight="1" x14ac:dyDescent="0.55000000000000004">
      <c r="A55" s="12" t="s">
        <v>45</v>
      </c>
      <c r="B55" s="34" t="s">
        <v>255</v>
      </c>
      <c r="D55" s="111">
        <v>1750</v>
      </c>
      <c r="E55" s="112">
        <f>D55*$E$114</f>
        <v>1244.25</v>
      </c>
      <c r="F55" s="112"/>
      <c r="G55" s="113"/>
      <c r="H55" s="114">
        <f t="shared" si="3"/>
        <v>2994.25</v>
      </c>
    </row>
    <row r="56" spans="1:8" ht="18" customHeight="1" x14ac:dyDescent="0.55000000000000004">
      <c r="A56" s="12" t="s">
        <v>46</v>
      </c>
      <c r="B56" s="31" t="s">
        <v>256</v>
      </c>
      <c r="D56" s="111">
        <v>26300</v>
      </c>
      <c r="E56" s="112">
        <f>D56*$E$114</f>
        <v>18699.3</v>
      </c>
      <c r="F56" s="112"/>
      <c r="G56" s="113"/>
      <c r="H56" s="114">
        <f t="shared" si="3"/>
        <v>44999.3</v>
      </c>
    </row>
    <row r="57" spans="1:8" ht="18" customHeight="1" x14ac:dyDescent="0.55000000000000004">
      <c r="A57" s="12" t="s">
        <v>47</v>
      </c>
      <c r="B57" s="31"/>
      <c r="D57" s="111"/>
      <c r="E57" s="112"/>
      <c r="F57" s="112"/>
      <c r="G57" s="111"/>
      <c r="H57" s="114">
        <f t="shared" si="3"/>
        <v>0</v>
      </c>
    </row>
    <row r="58" spans="1:8" ht="18" customHeight="1" x14ac:dyDescent="0.55000000000000004">
      <c r="A58" s="12" t="s">
        <v>48</v>
      </c>
      <c r="B58" s="31"/>
      <c r="D58" s="111"/>
      <c r="E58" s="112"/>
      <c r="F58" s="112"/>
      <c r="G58" s="111"/>
      <c r="H58" s="114">
        <f>(D58+E58)-F58-G58</f>
        <v>0</v>
      </c>
    </row>
    <row r="59" spans="1:8" ht="18" customHeight="1" x14ac:dyDescent="0.55000000000000004">
      <c r="A59" s="12" t="s">
        <v>49</v>
      </c>
      <c r="B59" s="67"/>
      <c r="D59" s="115"/>
      <c r="E59" s="116"/>
      <c r="F59" s="116"/>
      <c r="G59" s="115"/>
      <c r="H59" s="114">
        <f t="shared" si="3"/>
        <v>0</v>
      </c>
    </row>
    <row r="60" spans="1:8" ht="18" customHeight="1" x14ac:dyDescent="0.55000000000000004">
      <c r="A60" s="12" t="s">
        <v>50</v>
      </c>
      <c r="B60" s="28"/>
      <c r="C60" s="27"/>
      <c r="D60" s="113"/>
      <c r="E60" s="113"/>
      <c r="F60" s="113"/>
      <c r="G60" s="113"/>
      <c r="H60" s="114">
        <f t="shared" si="3"/>
        <v>0</v>
      </c>
    </row>
    <row r="61" spans="1:8" ht="18" customHeight="1" x14ac:dyDescent="0.55000000000000004">
      <c r="A61" s="12" t="s">
        <v>51</v>
      </c>
      <c r="B61" s="28"/>
      <c r="C61" s="27"/>
      <c r="D61" s="113"/>
      <c r="E61" s="113"/>
      <c r="F61" s="113"/>
      <c r="G61" s="113"/>
      <c r="H61" s="114">
        <f t="shared" si="3"/>
        <v>0</v>
      </c>
    </row>
    <row r="62" spans="1:8" ht="18" customHeight="1" x14ac:dyDescent="0.55000000000000004">
      <c r="A62" s="12" t="s">
        <v>52</v>
      </c>
      <c r="B62" s="28"/>
      <c r="C62" s="27"/>
      <c r="D62" s="113"/>
      <c r="E62" s="113"/>
      <c r="F62" s="113"/>
      <c r="G62" s="113"/>
      <c r="H62" s="114">
        <f t="shared" si="3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1879508</v>
      </c>
      <c r="E64" s="18">
        <f>SUM(E53:E62)</f>
        <v>1336330.1880000001</v>
      </c>
      <c r="F64" s="18">
        <f>SUM(F53:F62)</f>
        <v>0</v>
      </c>
      <c r="G64" s="18">
        <f>SUM(G53:G62)</f>
        <v>888976</v>
      </c>
      <c r="H64" s="18">
        <f>SUM(H53:H62)</f>
        <v>2326862.1880000001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>(D70+E70)-F70-G70</f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>(D71+E71)-F71-G71</f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>(D72+E72)-F72-G72</f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>SUM(D68:D72)</f>
        <v>0</v>
      </c>
      <c r="E74" s="36">
        <f>SUM(E68:E72)</f>
        <v>0</v>
      </c>
      <c r="F74" s="36">
        <f>SUM(F68:F72)</f>
        <v>0</v>
      </c>
      <c r="G74" s="18">
        <f>SUM(G68:G72)</f>
        <v>0</v>
      </c>
      <c r="H74" s="18">
        <f>SUM(H68:H72)</f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83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83">
        <v>10000</v>
      </c>
      <c r="E79" s="37"/>
      <c r="F79" s="23"/>
      <c r="G79" s="17"/>
      <c r="H79" s="18">
        <f>(D79-F79-G79)</f>
        <v>10000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>(D80-F80-G80)</f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>SUM(D77:D80)</f>
        <v>10000</v>
      </c>
      <c r="E82" s="39"/>
      <c r="F82" s="18">
        <f>SUM(F77:F80)</f>
        <v>0</v>
      </c>
      <c r="G82" s="18">
        <f>SUM(G77:G80)</f>
        <v>0</v>
      </c>
      <c r="H82" s="18">
        <f>SUM(H77:H80)</f>
        <v>10000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4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/>
      <c r="E88" s="20"/>
      <c r="F88" s="20"/>
      <c r="G88" s="17"/>
      <c r="H88" s="18">
        <f t="shared" si="4"/>
        <v>0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4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4"/>
        <v>0</v>
      </c>
    </row>
    <row r="91" spans="1:8" ht="18" customHeight="1" x14ac:dyDescent="0.55000000000000004">
      <c r="A91" s="12" t="s">
        <v>80</v>
      </c>
      <c r="B91" s="9" t="s">
        <v>81</v>
      </c>
      <c r="D91" s="17"/>
      <c r="E91" s="20"/>
      <c r="F91" s="20"/>
      <c r="G91" s="17"/>
      <c r="H91" s="18">
        <f t="shared" si="4"/>
        <v>0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4"/>
        <v>0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4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4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4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4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>SUM(D86:D96)</f>
        <v>0</v>
      </c>
      <c r="E98" s="18">
        <f>SUM(E86:E96)</f>
        <v>0</v>
      </c>
      <c r="F98" s="18">
        <f>SUM(F86:F96)</f>
        <v>0</v>
      </c>
      <c r="G98" s="18">
        <f>SUM(G86:G96)</f>
        <v>0</v>
      </c>
      <c r="H98" s="18">
        <f>SUM(H86:H96)</f>
        <v>0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83">
        <v>81982.5</v>
      </c>
      <c r="E102" s="112">
        <f>D102*$E$114</f>
        <v>58289.557499999995</v>
      </c>
      <c r="F102" s="20"/>
      <c r="G102" s="17"/>
      <c r="H102" s="18">
        <f>(D102+E102)-F102-G102</f>
        <v>140272.0575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>(D104+E104)-F104-G104</f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>(D105+E105)-F105-G105</f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>(D106+E106)-F106-G106</f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>SUM(D102:D106)</f>
        <v>81982.5</v>
      </c>
      <c r="E108" s="18">
        <f>SUM(E102:E106)</f>
        <v>58289.557499999995</v>
      </c>
      <c r="F108" s="18">
        <f>SUM(F102:F106)</f>
        <v>0</v>
      </c>
      <c r="G108" s="18">
        <f>SUM(G102:G106)</f>
        <v>0</v>
      </c>
      <c r="H108" s="18">
        <f>SUM(H102:H106)</f>
        <v>140272.0575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1726000</v>
      </c>
      <c r="G111" s="17"/>
      <c r="H111" s="18">
        <f>F111-G111</f>
        <v>1726000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0.71099999999999997</v>
      </c>
      <c r="F114" s="41" t="s">
        <v>314</v>
      </c>
      <c r="G114" s="42">
        <v>0.13300000000000001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83">
        <v>123762000.00465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83">
        <v>2905000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126667000.00465</v>
      </c>
      <c r="F119" s="44"/>
    </row>
    <row r="120" spans="1:7" ht="18" customHeight="1" x14ac:dyDescent="0.55000000000000004">
      <c r="A120" s="12"/>
      <c r="B120" s="11"/>
      <c r="E120" s="48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83">
        <v>124385000</v>
      </c>
      <c r="F121" s="43"/>
    </row>
    <row r="122" spans="1:7" ht="18" customHeight="1" x14ac:dyDescent="0.55000000000000004">
      <c r="A122" s="12"/>
      <c r="E122" s="48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83">
        <v>2282000</v>
      </c>
      <c r="F123" s="43"/>
    </row>
    <row r="124" spans="1:7" ht="18" customHeight="1" x14ac:dyDescent="0.55000000000000004">
      <c r="A124" s="12"/>
      <c r="E124" s="48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83">
        <v>4334000</v>
      </c>
      <c r="F125" s="43"/>
    </row>
    <row r="126" spans="1:7" ht="18" customHeight="1" x14ac:dyDescent="0.55000000000000004">
      <c r="A126" s="12"/>
      <c r="E126" s="48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83">
        <v>6616000</v>
      </c>
      <c r="F127" s="43"/>
    </row>
    <row r="128" spans="1:7" ht="18" customHeight="1" x14ac:dyDescent="0.55000000000000004">
      <c r="A128" s="12"/>
      <c r="E128" s="48"/>
    </row>
    <row r="129" spans="1:8" ht="42.75" customHeight="1" x14ac:dyDescent="0.55000000000000004">
      <c r="D129" s="15" t="s">
        <v>0</v>
      </c>
      <c r="E129" s="269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  <c r="E130" s="48"/>
    </row>
    <row r="131" spans="1:8" ht="18" customHeight="1" x14ac:dyDescent="0.55000000000000004">
      <c r="A131" s="12" t="s">
        <v>112</v>
      </c>
      <c r="B131" s="9" t="s">
        <v>113</v>
      </c>
      <c r="D131" s="17"/>
      <c r="E131" s="91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>(D133+E133)-F133-G133</f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>(D134+E134)-F134-G134</f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>(D135+E135)-F135-G135</f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>SUM(D131:D135)</f>
        <v>0</v>
      </c>
      <c r="E137" s="18">
        <f>SUM(E131:E135)</f>
        <v>0</v>
      </c>
      <c r="F137" s="18">
        <f>SUM(F131:F135)</f>
        <v>0</v>
      </c>
      <c r="G137" s="18">
        <f>SUM(G131:G135)</f>
        <v>0</v>
      </c>
      <c r="H137" s="18">
        <f>SUM(H131:H135)</f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>D36</f>
        <v>68636.946153846147</v>
      </c>
      <c r="E141" s="45">
        <f>E36</f>
        <v>48800.868715384611</v>
      </c>
      <c r="F141" s="45">
        <f>F36</f>
        <v>0</v>
      </c>
      <c r="G141" s="45">
        <f>G36</f>
        <v>0</v>
      </c>
      <c r="H141" s="45">
        <f>H36</f>
        <v>117437.81486923077</v>
      </c>
    </row>
    <row r="142" spans="1:8" ht="18" customHeight="1" x14ac:dyDescent="0.55000000000000004">
      <c r="A142" s="12" t="s">
        <v>41</v>
      </c>
      <c r="B142" s="11" t="s">
        <v>119</v>
      </c>
      <c r="D142" s="45">
        <f>D49</f>
        <v>2504881.3673076923</v>
      </c>
      <c r="E142" s="45">
        <f>E49</f>
        <v>1780970.6521557691</v>
      </c>
      <c r="F142" s="45">
        <f>F49</f>
        <v>0</v>
      </c>
      <c r="G142" s="45">
        <f>G49</f>
        <v>0</v>
      </c>
      <c r="H142" s="45">
        <f>H49</f>
        <v>4285852.0194634609</v>
      </c>
    </row>
    <row r="143" spans="1:8" ht="18" customHeight="1" x14ac:dyDescent="0.55000000000000004">
      <c r="A143" s="12" t="s">
        <v>53</v>
      </c>
      <c r="B143" s="11" t="s">
        <v>120</v>
      </c>
      <c r="D143" s="45">
        <f>D64</f>
        <v>1879508</v>
      </c>
      <c r="E143" s="45">
        <f>E64</f>
        <v>1336330.1880000001</v>
      </c>
      <c r="F143" s="45">
        <f>F64</f>
        <v>0</v>
      </c>
      <c r="G143" s="45">
        <f>G64</f>
        <v>888976</v>
      </c>
      <c r="H143" s="45">
        <f>H64</f>
        <v>2326862.1880000001</v>
      </c>
    </row>
    <row r="144" spans="1:8" ht="18" customHeight="1" x14ac:dyDescent="0.55000000000000004">
      <c r="A144" s="12" t="s">
        <v>59</v>
      </c>
      <c r="B144" s="11" t="s">
        <v>121</v>
      </c>
      <c r="D144" s="45">
        <f>D74</f>
        <v>0</v>
      </c>
      <c r="E144" s="45">
        <f>E74</f>
        <v>0</v>
      </c>
      <c r="F144" s="45">
        <f>F74</f>
        <v>0</v>
      </c>
      <c r="G144" s="45">
        <f>G74</f>
        <v>0</v>
      </c>
      <c r="H144" s="45">
        <f>H74</f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>D82</f>
        <v>10000</v>
      </c>
      <c r="E145" s="45">
        <f>E82</f>
        <v>0</v>
      </c>
      <c r="F145" s="45">
        <f>F82</f>
        <v>0</v>
      </c>
      <c r="G145" s="45">
        <f>G82</f>
        <v>0</v>
      </c>
      <c r="H145" s="45">
        <f>H82</f>
        <v>10000</v>
      </c>
    </row>
    <row r="146" spans="1:8" ht="18" customHeight="1" x14ac:dyDescent="0.55000000000000004">
      <c r="A146" s="12" t="s">
        <v>88</v>
      </c>
      <c r="B146" s="11" t="s">
        <v>123</v>
      </c>
      <c r="D146" s="45">
        <f>D98</f>
        <v>0</v>
      </c>
      <c r="E146" s="45">
        <f>E98</f>
        <v>0</v>
      </c>
      <c r="F146" s="45">
        <f>F98</f>
        <v>0</v>
      </c>
      <c r="G146" s="45">
        <f>G98</f>
        <v>0</v>
      </c>
      <c r="H146" s="45">
        <f>H98</f>
        <v>0</v>
      </c>
    </row>
    <row r="147" spans="1:8" ht="18" customHeight="1" x14ac:dyDescent="0.55000000000000004">
      <c r="A147" s="12" t="s">
        <v>95</v>
      </c>
      <c r="B147" s="11" t="s">
        <v>124</v>
      </c>
      <c r="D147" s="18">
        <f>D108</f>
        <v>81982.5</v>
      </c>
      <c r="E147" s="18">
        <f>E108</f>
        <v>58289.557499999995</v>
      </c>
      <c r="F147" s="18">
        <f>F108</f>
        <v>0</v>
      </c>
      <c r="G147" s="18">
        <f>G108</f>
        <v>0</v>
      </c>
      <c r="H147" s="18">
        <f>H108</f>
        <v>140272.0575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1726000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>D137</f>
        <v>0</v>
      </c>
      <c r="E149" s="18">
        <f>E137</f>
        <v>0</v>
      </c>
      <c r="F149" s="18">
        <f>F137</f>
        <v>0</v>
      </c>
      <c r="G149" s="18">
        <f>G137</f>
        <v>0</v>
      </c>
      <c r="H149" s="18">
        <f>H137</f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2162815</v>
      </c>
      <c r="E150" s="18">
        <f>E18</f>
        <v>0</v>
      </c>
      <c r="F150" s="18">
        <f>F18</f>
        <v>0</v>
      </c>
      <c r="G150" s="18">
        <f>G18</f>
        <v>1748512</v>
      </c>
      <c r="H150" s="18">
        <f>H18</f>
        <v>414303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>SUM(D141:D150)</f>
        <v>6707823.8134615384</v>
      </c>
      <c r="E152" s="77">
        <f>SUM(E141:E150)</f>
        <v>3224391.2663711538</v>
      </c>
      <c r="F152" s="77">
        <f>SUM(F141:F150)</f>
        <v>0</v>
      </c>
      <c r="G152" s="77">
        <f>SUM(G141:G150)</f>
        <v>2637488</v>
      </c>
      <c r="H152" s="77">
        <f>SUM(H141:H150)</f>
        <v>9020727.0798326917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7.2522627968265405E-2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1.3634714449565737</v>
      </c>
    </row>
  </sheetData>
  <mergeCells count="7">
    <mergeCell ref="B13:D13"/>
    <mergeCell ref="C2:D2"/>
    <mergeCell ref="C5:E5"/>
    <mergeCell ref="C6:E6"/>
    <mergeCell ref="C9:E9"/>
    <mergeCell ref="C10:E10"/>
    <mergeCell ref="C11:E11"/>
  </mergeCells>
  <hyperlinks>
    <hyperlink ref="C11" r:id="rId1" xr:uid="{1AAD89F6-8A87-42E9-8F5F-21189DEB29EB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B2E3-B5A4-4A77-B617-F9575F7CE06F}">
  <sheetPr>
    <tabColor theme="3" tint="0.59999389629810485"/>
    <pageSetUpPr fitToPage="1"/>
  </sheetPr>
  <dimension ref="A1:V137"/>
  <sheetViews>
    <sheetView topLeftCell="A7" workbookViewId="0">
      <selection activeCell="D85" sqref="D85"/>
    </sheetView>
  </sheetViews>
  <sheetFormatPr defaultColWidth="9.26171875" defaultRowHeight="14.4" x14ac:dyDescent="0.55000000000000004"/>
  <cols>
    <col min="1" max="1" width="23" style="340" customWidth="1"/>
    <col min="2" max="2" width="19.15625" style="340" bestFit="1" customWidth="1"/>
    <col min="3" max="3" width="18.578125" style="340" customWidth="1"/>
    <col min="4" max="7" width="17.578125" style="340" customWidth="1"/>
    <col min="8" max="8" width="22.26171875" style="340" customWidth="1"/>
    <col min="9" max="20" width="9.26171875" style="340"/>
    <col min="21" max="21" width="27" style="340" customWidth="1"/>
    <col min="22" max="16384" width="9.26171875" style="340"/>
  </cols>
  <sheetData>
    <row r="1" spans="1:22" x14ac:dyDescent="0.55000000000000004">
      <c r="A1" s="339" t="s">
        <v>564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</row>
    <row r="2" spans="1:22" ht="43.2" x14ac:dyDescent="0.55000000000000004">
      <c r="A2" s="341" t="s">
        <v>565</v>
      </c>
      <c r="B2" s="341" t="s">
        <v>566</v>
      </c>
      <c r="C2" s="341" t="s">
        <v>567</v>
      </c>
      <c r="D2" s="308"/>
      <c r="E2" s="308"/>
      <c r="F2" s="308"/>
      <c r="G2" s="342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</row>
    <row r="3" spans="1:22" ht="41.25" customHeight="1" x14ac:dyDescent="0.55000000000000004">
      <c r="A3" s="343" t="s">
        <v>125</v>
      </c>
      <c r="B3" s="344">
        <f>'CB Table 1'!C12</f>
        <v>0.19828055060909847</v>
      </c>
      <c r="C3" s="344">
        <f>'CB Table 1'!E12</f>
        <v>1.0251779021547112E-2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T3" s="345"/>
      <c r="U3" s="346"/>
      <c r="V3" s="347"/>
    </row>
    <row r="4" spans="1:22" ht="25.8" x14ac:dyDescent="0.55000000000000004">
      <c r="A4" s="343" t="s">
        <v>492</v>
      </c>
      <c r="B4" s="344">
        <f>'CB Table 1'!C6</f>
        <v>0.36500576280598263</v>
      </c>
      <c r="C4" s="344">
        <f>'CB Table 1'!E6</f>
        <v>0.62350185723242368</v>
      </c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T4" s="345"/>
      <c r="U4" s="346"/>
      <c r="V4" s="347"/>
    </row>
    <row r="5" spans="1:22" x14ac:dyDescent="0.55000000000000004">
      <c r="A5" s="343" t="s">
        <v>119</v>
      </c>
      <c r="B5" s="344">
        <f>'CB Table 1'!C5</f>
        <v>0.30317506556301144</v>
      </c>
      <c r="C5" s="344">
        <f>'CB Table 1'!E5</f>
        <v>0.16254079424681708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T5" s="345"/>
      <c r="U5" s="348"/>
      <c r="V5" s="347"/>
    </row>
    <row r="6" spans="1:22" ht="27" customHeight="1" x14ac:dyDescent="0.55000000000000004">
      <c r="A6" s="343" t="s">
        <v>118</v>
      </c>
      <c r="B6" s="344">
        <f>'CB Table 1'!C4</f>
        <v>7.4781780828172342E-2</v>
      </c>
      <c r="C6" s="344">
        <f>'CB Table 1'!E4</f>
        <v>0.10333729392933938</v>
      </c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T6" s="345"/>
      <c r="U6" s="346"/>
      <c r="V6" s="347"/>
    </row>
    <row r="7" spans="1:22" x14ac:dyDescent="0.55000000000000004">
      <c r="A7" s="343" t="s">
        <v>568</v>
      </c>
      <c r="B7" s="344">
        <f>'CB Table 1'!C3</f>
        <v>2.4311662798086633E-2</v>
      </c>
      <c r="C7" s="344">
        <f>'CB Table 1'!E3</f>
        <v>4.152911666513278E-2</v>
      </c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T7" s="345"/>
      <c r="U7" s="346"/>
      <c r="V7" s="347"/>
    </row>
    <row r="8" spans="1:22" x14ac:dyDescent="0.55000000000000004">
      <c r="A8" s="343" t="s">
        <v>115</v>
      </c>
      <c r="B8" s="344">
        <f>'CB Table 1'!C9</f>
        <v>1.105723763020346E-2</v>
      </c>
      <c r="C8" s="344">
        <f>'CB Table 1'!E9</f>
        <v>1.8887943426681424E-2</v>
      </c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T8" s="345"/>
      <c r="U8" s="346"/>
      <c r="V8" s="347"/>
    </row>
    <row r="9" spans="1:22" ht="27.75" customHeight="1" x14ac:dyDescent="0.55000000000000004">
      <c r="A9" s="343" t="s">
        <v>122</v>
      </c>
      <c r="B9" s="344">
        <f>'CB Table 1'!C8</f>
        <v>8.8219288481005635E-3</v>
      </c>
      <c r="C9" s="344">
        <f>'CB Table 1'!E8</f>
        <v>1.5069595008248568E-2</v>
      </c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T9" s="345"/>
      <c r="U9" s="346"/>
      <c r="V9" s="347"/>
    </row>
    <row r="10" spans="1:22" ht="22.5" customHeight="1" x14ac:dyDescent="0.55000000000000004">
      <c r="A10" s="343" t="s">
        <v>121</v>
      </c>
      <c r="B10" s="344">
        <f>'CB Table 1'!C7</f>
        <v>6.2145643866298433E-3</v>
      </c>
      <c r="C10" s="344">
        <f>'CB Table 1'!E7</f>
        <v>1.0615702084171792E-2</v>
      </c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T10" s="345"/>
      <c r="U10" s="346"/>
      <c r="V10" s="347"/>
    </row>
    <row r="11" spans="1:22" ht="25.8" x14ac:dyDescent="0.55000000000000004">
      <c r="A11" s="343" t="s">
        <v>124</v>
      </c>
      <c r="B11" s="344">
        <f>'CB Table 1'!C10</f>
        <v>7.3645099419262791E-3</v>
      </c>
      <c r="C11" s="344">
        <f>'CB Table 1'!E10</f>
        <v>1.2580035972852375E-2</v>
      </c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T11" s="345"/>
      <c r="U11" s="346"/>
      <c r="V11" s="347"/>
    </row>
    <row r="12" spans="1:22" x14ac:dyDescent="0.55000000000000004">
      <c r="A12" s="308"/>
      <c r="B12" s="349">
        <f>SUM(B3:B11)</f>
        <v>0.99901306341121154</v>
      </c>
      <c r="C12" s="349">
        <f>SUM(C3:C11)</f>
        <v>0.99831411758721433</v>
      </c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</row>
    <row r="13" spans="1:22" x14ac:dyDescent="0.55000000000000004">
      <c r="A13" s="308"/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</row>
    <row r="14" spans="1:22" x14ac:dyDescent="0.55000000000000004">
      <c r="A14" s="308"/>
      <c r="B14" s="308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</row>
    <row r="15" spans="1:22" x14ac:dyDescent="0.55000000000000004">
      <c r="A15" s="308"/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</row>
    <row r="16" spans="1:22" x14ac:dyDescent="0.55000000000000004">
      <c r="A16" s="308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</row>
    <row r="17" spans="1:18" x14ac:dyDescent="0.55000000000000004">
      <c r="A17" s="308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</row>
    <row r="18" spans="1:18" x14ac:dyDescent="0.55000000000000004">
      <c r="A18" s="308"/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</row>
    <row r="19" spans="1:18" ht="18.3" x14ac:dyDescent="0.7">
      <c r="A19" s="350" t="s">
        <v>626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</row>
    <row r="20" spans="1:18" x14ac:dyDescent="0.55000000000000004">
      <c r="A20" s="308"/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</row>
    <row r="21" spans="1:18" ht="28.8" x14ac:dyDescent="0.55000000000000004">
      <c r="A21" s="351" t="s">
        <v>569</v>
      </c>
      <c r="B21" s="351" t="s">
        <v>125</v>
      </c>
      <c r="C21" s="351" t="s">
        <v>570</v>
      </c>
      <c r="D21" s="351" t="s">
        <v>571</v>
      </c>
      <c r="E21" s="351" t="s">
        <v>572</v>
      </c>
      <c r="F21" s="352" t="s">
        <v>573</v>
      </c>
      <c r="G21" s="351" t="s">
        <v>574</v>
      </c>
      <c r="H21" s="308"/>
      <c r="I21" s="308"/>
      <c r="J21" s="308"/>
      <c r="K21" s="308"/>
      <c r="L21" s="308"/>
      <c r="M21" s="308"/>
      <c r="N21" s="308"/>
      <c r="O21" s="308"/>
      <c r="P21" s="308"/>
      <c r="Q21" s="308"/>
    </row>
    <row r="22" spans="1:18" x14ac:dyDescent="0.55000000000000004">
      <c r="A22" s="308">
        <v>2013</v>
      </c>
      <c r="B22" s="353">
        <f t="shared" ref="B22:D32" si="0">+B33/1000000</f>
        <v>462.590418</v>
      </c>
      <c r="C22" s="353">
        <f t="shared" si="0"/>
        <v>316.213911</v>
      </c>
      <c r="D22" s="353">
        <f t="shared" si="0"/>
        <v>13.303674000000001</v>
      </c>
      <c r="E22" s="353"/>
      <c r="F22" s="353"/>
      <c r="G22" s="353">
        <f t="shared" ref="G22:G29" si="1">SUM(B22:D22)</f>
        <v>792.10800300000005</v>
      </c>
      <c r="H22" s="308"/>
      <c r="I22" s="308"/>
      <c r="J22" s="308"/>
      <c r="K22" s="308"/>
      <c r="L22" s="308"/>
      <c r="M22" s="308"/>
      <c r="N22" s="308"/>
      <c r="O22" s="308"/>
      <c r="P22" s="308"/>
      <c r="Q22" s="308"/>
    </row>
    <row r="23" spans="1:18" x14ac:dyDescent="0.55000000000000004">
      <c r="A23" s="308">
        <v>2014</v>
      </c>
      <c r="B23" s="353">
        <f t="shared" si="0"/>
        <v>463.908838</v>
      </c>
      <c r="C23" s="353">
        <f t="shared" si="0"/>
        <v>294.40706</v>
      </c>
      <c r="D23" s="353">
        <f t="shared" si="0"/>
        <v>15.140921000000001</v>
      </c>
      <c r="E23" s="353"/>
      <c r="F23" s="353"/>
      <c r="G23" s="353">
        <f t="shared" si="1"/>
        <v>773.45681900000011</v>
      </c>
      <c r="H23" s="308"/>
      <c r="I23" s="308"/>
      <c r="J23" s="308"/>
      <c r="K23" s="308"/>
      <c r="L23" s="308"/>
      <c r="M23" s="308"/>
      <c r="N23" s="308"/>
      <c r="O23" s="308"/>
      <c r="P23" s="308"/>
      <c r="Q23" s="308"/>
    </row>
    <row r="24" spans="1:18" x14ac:dyDescent="0.55000000000000004">
      <c r="A24" s="308">
        <v>2015</v>
      </c>
      <c r="B24" s="353">
        <f t="shared" si="0"/>
        <v>428.14220477171256</v>
      </c>
      <c r="C24" s="353">
        <f t="shared" si="0"/>
        <v>302.62216699999999</v>
      </c>
      <c r="D24" s="353">
        <f t="shared" si="0"/>
        <v>15.335908928590001</v>
      </c>
      <c r="E24" s="353"/>
      <c r="F24" s="353"/>
      <c r="G24" s="353">
        <f t="shared" si="1"/>
        <v>746.10028070030262</v>
      </c>
      <c r="H24" s="308"/>
      <c r="I24" s="308"/>
      <c r="J24" s="308"/>
      <c r="K24" s="308"/>
      <c r="L24" s="308"/>
      <c r="M24" s="308"/>
      <c r="N24" s="308"/>
      <c r="O24" s="308"/>
      <c r="P24" s="308"/>
      <c r="Q24" s="308"/>
    </row>
    <row r="25" spans="1:18" x14ac:dyDescent="0.55000000000000004">
      <c r="A25" s="308">
        <v>2016</v>
      </c>
      <c r="B25" s="353">
        <f t="shared" si="0"/>
        <v>343.87975935278638</v>
      </c>
      <c r="C25" s="353">
        <f t="shared" si="0"/>
        <v>336.45116132896806</v>
      </c>
      <c r="D25" s="353">
        <f t="shared" si="0"/>
        <v>15.674793067800005</v>
      </c>
      <c r="E25" s="353"/>
      <c r="F25" s="353"/>
      <c r="G25" s="353">
        <f t="shared" si="1"/>
        <v>696.00571374955439</v>
      </c>
      <c r="H25" s="308"/>
      <c r="I25" s="308"/>
      <c r="J25" s="308"/>
      <c r="K25" s="308"/>
      <c r="L25" s="308"/>
      <c r="M25" s="308"/>
      <c r="N25" s="308"/>
      <c r="O25" s="308"/>
      <c r="P25" s="308"/>
      <c r="Q25" s="308"/>
    </row>
    <row r="26" spans="1:18" x14ac:dyDescent="0.55000000000000004">
      <c r="A26" s="308">
        <v>2017</v>
      </c>
      <c r="B26" s="353">
        <f t="shared" si="0"/>
        <v>307.57909999999998</v>
      </c>
      <c r="C26" s="353">
        <f t="shared" si="0"/>
        <v>342.76940100000002</v>
      </c>
      <c r="D26" s="353">
        <f t="shared" si="0"/>
        <v>16.218247999999999</v>
      </c>
      <c r="E26" s="353"/>
      <c r="F26" s="353"/>
      <c r="G26" s="353">
        <f t="shared" si="1"/>
        <v>666.56674899999996</v>
      </c>
      <c r="H26" s="308"/>
      <c r="I26" s="308"/>
      <c r="J26" s="308"/>
      <c r="K26" s="308"/>
      <c r="L26" s="308"/>
      <c r="M26" s="308"/>
      <c r="N26" s="308"/>
      <c r="O26" s="308"/>
      <c r="P26" s="308"/>
      <c r="Q26" s="308"/>
    </row>
    <row r="27" spans="1:18" x14ac:dyDescent="0.55000000000000004">
      <c r="A27" s="308">
        <v>2018</v>
      </c>
      <c r="B27" s="353">
        <f t="shared" si="0"/>
        <v>301.54137674841866</v>
      </c>
      <c r="C27" s="353">
        <f t="shared" si="0"/>
        <v>344.07951964127801</v>
      </c>
      <c r="D27" s="353">
        <f t="shared" si="0"/>
        <v>16.639269999</v>
      </c>
      <c r="E27" s="353"/>
      <c r="F27" s="353"/>
      <c r="G27" s="353">
        <f t="shared" si="1"/>
        <v>662.26016638869669</v>
      </c>
      <c r="H27" s="308"/>
      <c r="I27" s="308"/>
      <c r="J27" s="308"/>
      <c r="K27" s="308"/>
      <c r="L27" s="308"/>
      <c r="M27" s="308"/>
      <c r="N27" s="308"/>
      <c r="O27" s="308"/>
      <c r="P27" s="308"/>
      <c r="Q27" s="308"/>
    </row>
    <row r="28" spans="1:18" x14ac:dyDescent="0.55000000000000004">
      <c r="A28" s="317">
        <v>2019</v>
      </c>
      <c r="B28" s="353">
        <f t="shared" si="0"/>
        <v>280.32054054977982</v>
      </c>
      <c r="C28" s="353">
        <f t="shared" si="0"/>
        <v>352.61474722317746</v>
      </c>
      <c r="D28" s="353">
        <f t="shared" si="0"/>
        <v>16.992206434180002</v>
      </c>
      <c r="E28" s="353"/>
      <c r="F28" s="353"/>
      <c r="G28" s="353">
        <f t="shared" si="1"/>
        <v>649.92749420713733</v>
      </c>
      <c r="H28" s="308"/>
      <c r="I28" s="308"/>
      <c r="J28" s="308"/>
      <c r="K28" s="308"/>
      <c r="L28" s="308"/>
      <c r="M28" s="308"/>
      <c r="N28" s="308"/>
      <c r="O28" s="308"/>
      <c r="P28" s="308"/>
      <c r="Q28" s="308"/>
    </row>
    <row r="29" spans="1:18" x14ac:dyDescent="0.55000000000000004">
      <c r="A29" s="308">
        <v>2020</v>
      </c>
      <c r="B29" s="353">
        <f t="shared" si="0"/>
        <v>332.22753366999643</v>
      </c>
      <c r="C29" s="353">
        <f t="shared" si="0"/>
        <v>354.84823966031098</v>
      </c>
      <c r="D29" s="353">
        <f t="shared" si="0"/>
        <v>18.666216124790296</v>
      </c>
      <c r="E29" s="353"/>
      <c r="F29" s="353"/>
      <c r="G29" s="353">
        <f t="shared" si="1"/>
        <v>705.74198945509761</v>
      </c>
      <c r="H29" s="308"/>
      <c r="I29" s="308"/>
      <c r="J29" s="308"/>
      <c r="K29" s="308"/>
      <c r="L29" s="308"/>
      <c r="M29" s="308"/>
      <c r="N29" s="308"/>
      <c r="O29" s="308"/>
      <c r="P29" s="308"/>
      <c r="Q29" s="308"/>
    </row>
    <row r="30" spans="1:18" x14ac:dyDescent="0.55000000000000004">
      <c r="A30" s="308">
        <v>2021</v>
      </c>
      <c r="B30" s="353">
        <f t="shared" si="0"/>
        <v>329.41137069998263</v>
      </c>
      <c r="C30" s="353">
        <f t="shared" si="0"/>
        <v>373.89938028208957</v>
      </c>
      <c r="D30" s="353">
        <f t="shared" si="0"/>
        <v>17.532501487999998</v>
      </c>
      <c r="E30" s="353">
        <f t="shared" ref="E30:F32" si="2">+E41/1000000</f>
        <v>17.243362434000002</v>
      </c>
      <c r="F30" s="353">
        <f t="shared" si="2"/>
        <v>11.410715547699997</v>
      </c>
      <c r="G30" s="353">
        <f>SUM(B30:F30)</f>
        <v>749.4973304517722</v>
      </c>
      <c r="H30" s="308"/>
      <c r="I30" s="308"/>
      <c r="J30" s="308"/>
      <c r="K30" s="308"/>
      <c r="L30" s="308"/>
      <c r="M30" s="308"/>
      <c r="N30" s="308"/>
      <c r="O30" s="308"/>
      <c r="P30" s="308"/>
      <c r="Q30" s="308"/>
    </row>
    <row r="31" spans="1:18" x14ac:dyDescent="0.55000000000000004">
      <c r="A31" s="308">
        <v>2022</v>
      </c>
      <c r="B31" s="353">
        <f t="shared" si="0"/>
        <v>375.73154277467074</v>
      </c>
      <c r="C31" s="353">
        <f t="shared" si="0"/>
        <v>412.44121629386382</v>
      </c>
      <c r="D31" s="353">
        <f t="shared" si="0"/>
        <v>17.412985941000002</v>
      </c>
      <c r="E31" s="353">
        <f t="shared" si="2"/>
        <v>17.154888</v>
      </c>
      <c r="F31" s="353">
        <f t="shared" si="2"/>
        <v>26.854323466499999</v>
      </c>
      <c r="G31" s="353">
        <f>SUM(B31:F31)</f>
        <v>849.59495647603455</v>
      </c>
      <c r="H31" s="308"/>
      <c r="I31" s="308"/>
      <c r="J31" s="308"/>
      <c r="K31" s="308"/>
      <c r="L31" s="308"/>
      <c r="M31" s="308"/>
      <c r="N31" s="308"/>
      <c r="O31" s="308"/>
      <c r="P31" s="308"/>
      <c r="Q31" s="308"/>
    </row>
    <row r="32" spans="1:18" x14ac:dyDescent="0.55000000000000004">
      <c r="A32" s="308">
        <v>2023</v>
      </c>
      <c r="B32" s="353">
        <f t="shared" si="0"/>
        <v>438.67755785027401</v>
      </c>
      <c r="C32" s="353">
        <f t="shared" si="0"/>
        <v>436.71268302418594</v>
      </c>
      <c r="D32" s="353">
        <f t="shared" si="0"/>
        <v>19.075878468999996</v>
      </c>
      <c r="E32" s="353">
        <f t="shared" si="2"/>
        <v>18.805220811999998</v>
      </c>
      <c r="F32" s="353">
        <f t="shared" si="2"/>
        <v>32.594902064350009</v>
      </c>
      <c r="G32" s="353">
        <f>SUM(B32:F32)</f>
        <v>945.86624221981003</v>
      </c>
      <c r="H32" s="308"/>
      <c r="I32" s="308"/>
      <c r="J32" s="308"/>
      <c r="K32" s="308"/>
      <c r="L32" s="308"/>
      <c r="M32" s="308"/>
      <c r="N32" s="308"/>
      <c r="O32" s="308"/>
      <c r="P32" s="308"/>
      <c r="Q32" s="308"/>
    </row>
    <row r="33" spans="1:18" x14ac:dyDescent="0.55000000000000004">
      <c r="A33" s="308">
        <v>2013</v>
      </c>
      <c r="B33" s="354">
        <v>462590418</v>
      </c>
      <c r="C33" s="353">
        <v>316213911</v>
      </c>
      <c r="D33" s="353">
        <v>13303674</v>
      </c>
      <c r="E33" s="353"/>
      <c r="F33" s="353"/>
      <c r="G33" s="353">
        <f>SUM(B33:D33)</f>
        <v>792108003</v>
      </c>
      <c r="H33" s="308"/>
      <c r="I33" s="308"/>
      <c r="J33" s="308"/>
      <c r="K33" s="308"/>
      <c r="L33" s="308"/>
      <c r="M33" s="308"/>
      <c r="N33" s="308"/>
      <c r="O33" s="308"/>
      <c r="P33" s="308"/>
      <c r="Q33" s="308"/>
    </row>
    <row r="34" spans="1:18" x14ac:dyDescent="0.55000000000000004">
      <c r="A34" s="308">
        <v>2014</v>
      </c>
      <c r="B34" s="354">
        <v>463908838</v>
      </c>
      <c r="C34" s="353">
        <v>294407060</v>
      </c>
      <c r="D34" s="353">
        <v>15140921</v>
      </c>
      <c r="E34" s="353"/>
      <c r="F34" s="353"/>
      <c r="G34" s="353">
        <f>SUM(B34:D34)</f>
        <v>773456819</v>
      </c>
      <c r="H34" s="308"/>
      <c r="I34" s="308"/>
      <c r="J34" s="308"/>
      <c r="K34" s="308"/>
      <c r="L34" s="308"/>
      <c r="M34" s="308"/>
      <c r="N34" s="308"/>
      <c r="O34" s="308"/>
      <c r="P34" s="308"/>
      <c r="Q34" s="308"/>
    </row>
    <row r="35" spans="1:18" x14ac:dyDescent="0.55000000000000004">
      <c r="A35" s="308">
        <v>2015</v>
      </c>
      <c r="B35" s="354">
        <v>428142204.77171254</v>
      </c>
      <c r="C35" s="353">
        <v>302622167</v>
      </c>
      <c r="D35" s="353">
        <v>15335908.928590002</v>
      </c>
      <c r="E35" s="353"/>
      <c r="F35" s="353"/>
      <c r="G35" s="353">
        <f>SUM(B35:D35)</f>
        <v>746100280.7003026</v>
      </c>
      <c r="H35" s="308"/>
      <c r="I35" s="308"/>
      <c r="J35" s="308"/>
      <c r="K35" s="308"/>
      <c r="L35" s="308"/>
      <c r="M35" s="308"/>
      <c r="N35" s="308"/>
      <c r="O35" s="308"/>
      <c r="P35" s="308"/>
      <c r="Q35" s="308"/>
    </row>
    <row r="36" spans="1:18" x14ac:dyDescent="0.55000000000000004">
      <c r="A36" s="308">
        <v>2016</v>
      </c>
      <c r="B36" s="354">
        <v>343879759.35278636</v>
      </c>
      <c r="C36" s="353">
        <v>336451161.32896805</v>
      </c>
      <c r="D36" s="353">
        <v>15674793.067800004</v>
      </c>
      <c r="E36" s="353"/>
      <c r="F36" s="353"/>
      <c r="G36" s="353">
        <f>SUM(B36:D36)</f>
        <v>696005713.7495544</v>
      </c>
      <c r="H36" s="308"/>
      <c r="I36" s="308"/>
      <c r="J36" s="308"/>
      <c r="K36" s="308"/>
      <c r="L36" s="308"/>
      <c r="M36" s="308"/>
      <c r="N36" s="308"/>
      <c r="O36" s="308"/>
      <c r="P36" s="308"/>
      <c r="Q36" s="308"/>
    </row>
    <row r="37" spans="1:18" x14ac:dyDescent="0.55000000000000004">
      <c r="A37" s="308">
        <v>2017</v>
      </c>
      <c r="B37" s="355">
        <v>307579100</v>
      </c>
      <c r="C37" s="356">
        <v>342769401</v>
      </c>
      <c r="D37" s="356">
        <v>16218248</v>
      </c>
      <c r="E37" s="356"/>
      <c r="F37" s="356"/>
      <c r="G37" s="353">
        <f>SUM(B37:D37)</f>
        <v>666566749</v>
      </c>
      <c r="H37" s="308"/>
      <c r="I37" s="308"/>
      <c r="J37" s="308"/>
      <c r="K37" s="308"/>
      <c r="L37" s="308"/>
      <c r="M37" s="308"/>
      <c r="N37" s="308"/>
      <c r="O37" s="308"/>
      <c r="P37" s="308"/>
      <c r="Q37" s="308"/>
    </row>
    <row r="38" spans="1:18" x14ac:dyDescent="0.55000000000000004">
      <c r="A38" s="308">
        <v>2018</v>
      </c>
      <c r="B38" s="355">
        <v>301541376.74841863</v>
      </c>
      <c r="C38" s="356">
        <v>344079519.64127803</v>
      </c>
      <c r="D38" s="356">
        <v>16639269.999</v>
      </c>
      <c r="E38" s="356"/>
      <c r="F38" s="356"/>
      <c r="G38" s="353">
        <v>662260166.38869655</v>
      </c>
      <c r="H38" s="308"/>
      <c r="I38" s="308"/>
      <c r="J38" s="308"/>
      <c r="K38" s="308"/>
      <c r="L38" s="308"/>
      <c r="M38" s="308"/>
      <c r="N38" s="308"/>
      <c r="O38" s="308"/>
      <c r="P38" s="308"/>
      <c r="Q38" s="308"/>
    </row>
    <row r="39" spans="1:18" x14ac:dyDescent="0.55000000000000004">
      <c r="A39" s="317">
        <v>2019</v>
      </c>
      <c r="B39" s="357">
        <v>280320540.54977983</v>
      </c>
      <c r="C39" s="358">
        <v>352614747.22317743</v>
      </c>
      <c r="D39" s="358">
        <v>16992206.434180003</v>
      </c>
      <c r="E39" s="358"/>
      <c r="F39" s="358"/>
      <c r="G39" s="359">
        <v>649927494.20713735</v>
      </c>
      <c r="H39" s="308"/>
      <c r="I39" s="308"/>
      <c r="J39" s="308"/>
      <c r="K39" s="308"/>
      <c r="L39" s="308"/>
      <c r="M39" s="308"/>
      <c r="N39" s="308"/>
      <c r="O39" s="308"/>
      <c r="P39" s="308"/>
      <c r="Q39" s="308"/>
    </row>
    <row r="40" spans="1:18" x14ac:dyDescent="0.55000000000000004">
      <c r="A40" s="308">
        <v>2020</v>
      </c>
      <c r="B40" s="354">
        <v>332227533.66999644</v>
      </c>
      <c r="C40" s="353">
        <v>354848239.66031098</v>
      </c>
      <c r="D40" s="353">
        <v>18666216.124790296</v>
      </c>
      <c r="E40" s="353"/>
      <c r="F40" s="353"/>
      <c r="G40" s="353">
        <v>705741989.45509779</v>
      </c>
      <c r="H40" s="308"/>
      <c r="I40" s="308"/>
      <c r="J40" s="308"/>
      <c r="K40" s="308"/>
      <c r="L40" s="308"/>
      <c r="M40" s="308"/>
      <c r="N40" s="308"/>
      <c r="O40" s="308"/>
      <c r="P40" s="308"/>
      <c r="Q40" s="308"/>
    </row>
    <row r="41" spans="1:18" x14ac:dyDescent="0.55000000000000004">
      <c r="A41" s="308">
        <v>2021</v>
      </c>
      <c r="B41" s="354">
        <v>329411370.69998264</v>
      </c>
      <c r="C41" s="353">
        <v>373899380.28208959</v>
      </c>
      <c r="D41" s="353">
        <v>17532501.487999998</v>
      </c>
      <c r="E41" s="353">
        <v>17243362.434</v>
      </c>
      <c r="F41" s="353">
        <v>11410715.547699997</v>
      </c>
      <c r="G41" s="353">
        <f>SUM(B41:F41)</f>
        <v>749497330.45177233</v>
      </c>
      <c r="H41" s="308"/>
      <c r="I41" s="308"/>
      <c r="J41" s="308"/>
      <c r="K41" s="308"/>
      <c r="L41" s="308"/>
      <c r="M41" s="308"/>
      <c r="N41" s="308"/>
      <c r="O41" s="308"/>
      <c r="P41" s="308"/>
      <c r="Q41" s="308"/>
    </row>
    <row r="42" spans="1:18" x14ac:dyDescent="0.55000000000000004">
      <c r="A42" s="308">
        <v>2022</v>
      </c>
      <c r="B42" s="354">
        <v>375731542.77467072</v>
      </c>
      <c r="C42" s="353">
        <v>412441216.29386383</v>
      </c>
      <c r="D42" s="353">
        <v>17412985.941000003</v>
      </c>
      <c r="E42" s="353">
        <v>17154888</v>
      </c>
      <c r="F42" s="353">
        <v>26854323.466499999</v>
      </c>
      <c r="G42" s="353">
        <v>849764542.16425443</v>
      </c>
      <c r="H42" s="308"/>
      <c r="I42" s="308"/>
      <c r="J42" s="308"/>
      <c r="K42" s="308"/>
      <c r="L42" s="308"/>
      <c r="M42" s="308"/>
      <c r="N42" s="308"/>
      <c r="O42" s="308"/>
      <c r="P42" s="308"/>
      <c r="Q42" s="308"/>
    </row>
    <row r="43" spans="1:18" x14ac:dyDescent="0.55000000000000004">
      <c r="A43" s="308">
        <v>2023</v>
      </c>
      <c r="B43" s="475">
        <f>'Rate Support-Attachment I'!G52</f>
        <v>438677557.85027403</v>
      </c>
      <c r="C43" s="475">
        <v>436712683.02418596</v>
      </c>
      <c r="D43" s="475">
        <v>19075878.468999997</v>
      </c>
      <c r="E43" s="475">
        <v>18805220.811999999</v>
      </c>
      <c r="F43" s="475">
        <v>32594902.064350013</v>
      </c>
      <c r="G43" s="475">
        <v>945866242.21981001</v>
      </c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</row>
    <row r="44" spans="1:18" x14ac:dyDescent="0.55000000000000004">
      <c r="A44" s="308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</row>
    <row r="45" spans="1:18" x14ac:dyDescent="0.55000000000000004">
      <c r="A45" s="476" t="s">
        <v>627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</row>
    <row r="46" spans="1:18" ht="28.8" x14ac:dyDescent="0.55000000000000004">
      <c r="A46" s="360" t="s">
        <v>569</v>
      </c>
      <c r="B46" s="361" t="s">
        <v>575</v>
      </c>
      <c r="C46" s="361" t="s">
        <v>576</v>
      </c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</row>
    <row r="47" spans="1:18" x14ac:dyDescent="0.55000000000000004">
      <c r="A47" s="308">
        <v>2013</v>
      </c>
      <c r="B47" s="353">
        <f t="shared" ref="B47:C57" si="3">+C60</f>
        <v>1505.554321846221</v>
      </c>
      <c r="C47" s="353">
        <f t="shared" si="3"/>
        <v>713.44631884622095</v>
      </c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</row>
    <row r="48" spans="1:18" x14ac:dyDescent="0.55000000000000004">
      <c r="A48" s="308">
        <v>2014</v>
      </c>
      <c r="B48" s="353">
        <f t="shared" si="3"/>
        <v>1498.125311</v>
      </c>
      <c r="C48" s="353">
        <f t="shared" si="3"/>
        <v>724.6684919999999</v>
      </c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</row>
    <row r="49" spans="1:18" x14ac:dyDescent="0.55000000000000004">
      <c r="A49" s="308">
        <v>2015</v>
      </c>
      <c r="B49" s="353">
        <f t="shared" si="3"/>
        <v>1477.3026560000001</v>
      </c>
      <c r="C49" s="353">
        <f t="shared" si="3"/>
        <v>731.20237529969745</v>
      </c>
      <c r="D49" s="308"/>
      <c r="E49" s="308"/>
      <c r="F49" s="308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</row>
    <row r="50" spans="1:18" x14ac:dyDescent="0.55000000000000004">
      <c r="A50" s="308">
        <v>2016</v>
      </c>
      <c r="B50" s="353">
        <f t="shared" si="3"/>
        <v>1523.6728668289177</v>
      </c>
      <c r="C50" s="353">
        <f t="shared" si="3"/>
        <v>827.66715307936329</v>
      </c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</row>
    <row r="51" spans="1:18" x14ac:dyDescent="0.55000000000000004">
      <c r="A51" s="308">
        <v>2017</v>
      </c>
      <c r="B51" s="353">
        <f t="shared" si="3"/>
        <v>1562.5152129999999</v>
      </c>
      <c r="C51" s="353">
        <f t="shared" si="3"/>
        <v>895.94846399999994</v>
      </c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</row>
    <row r="52" spans="1:18" x14ac:dyDescent="0.55000000000000004">
      <c r="A52" s="308">
        <v>2018</v>
      </c>
      <c r="B52" s="353">
        <f t="shared" si="3"/>
        <v>1748.4416889699364</v>
      </c>
      <c r="C52" s="353">
        <f t="shared" si="3"/>
        <v>1086.1815225812397</v>
      </c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</row>
    <row r="53" spans="1:18" x14ac:dyDescent="0.55000000000000004">
      <c r="A53" s="317">
        <v>2019</v>
      </c>
      <c r="B53" s="353">
        <f t="shared" si="3"/>
        <v>1885.9526062099812</v>
      </c>
      <c r="C53" s="353">
        <f t="shared" si="3"/>
        <v>1236.0251120028438</v>
      </c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</row>
    <row r="54" spans="1:18" x14ac:dyDescent="0.55000000000000004">
      <c r="A54" s="308">
        <v>2020</v>
      </c>
      <c r="B54" s="353">
        <f t="shared" si="3"/>
        <v>1942.5955654023769</v>
      </c>
      <c r="C54" s="353">
        <f t="shared" si="3"/>
        <v>1236.8535759472793</v>
      </c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</row>
    <row r="55" spans="1:18" x14ac:dyDescent="0.55000000000000004">
      <c r="A55" s="308">
        <v>2021</v>
      </c>
      <c r="B55" s="353">
        <f t="shared" si="3"/>
        <v>1952.5760372664199</v>
      </c>
      <c r="C55" s="353">
        <f t="shared" si="3"/>
        <v>1203.0787068146478</v>
      </c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</row>
    <row r="56" spans="1:18" x14ac:dyDescent="0.55000000000000004">
      <c r="A56" s="308">
        <v>2022</v>
      </c>
      <c r="B56" s="353">
        <f t="shared" si="3"/>
        <v>2064.6443077946828</v>
      </c>
      <c r="C56" s="353">
        <f t="shared" si="3"/>
        <v>1215.0493513186484</v>
      </c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</row>
    <row r="57" spans="1:18" x14ac:dyDescent="0.55000000000000004">
      <c r="A57" s="308">
        <v>2023</v>
      </c>
      <c r="B57" s="353">
        <f t="shared" si="3"/>
        <v>2281.463323967826</v>
      </c>
      <c r="C57" s="353">
        <f t="shared" si="3"/>
        <v>1335.5970817480161</v>
      </c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</row>
    <row r="58" spans="1:18" x14ac:dyDescent="0.55000000000000004">
      <c r="A58" s="308"/>
      <c r="B58" s="308"/>
      <c r="C58" s="308"/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</row>
    <row r="59" spans="1:18" ht="28.8" x14ac:dyDescent="0.55000000000000004">
      <c r="A59" s="360" t="s">
        <v>569</v>
      </c>
      <c r="B59" s="361" t="s">
        <v>577</v>
      </c>
      <c r="C59" s="361" t="s">
        <v>578</v>
      </c>
      <c r="D59" s="361" t="s">
        <v>579</v>
      </c>
      <c r="E59" s="329"/>
      <c r="F59" s="329"/>
      <c r="G59" s="329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</row>
    <row r="60" spans="1:18" x14ac:dyDescent="0.55000000000000004">
      <c r="A60" s="308">
        <v>2013</v>
      </c>
      <c r="B60" s="353">
        <f t="shared" ref="B60:C70" si="4">+B86/1000000</f>
        <v>13625.073340212002</v>
      </c>
      <c r="C60" s="353">
        <f t="shared" si="4"/>
        <v>1505.554321846221</v>
      </c>
      <c r="D60" s="353">
        <f t="shared" ref="D60:D70" si="5">+C60-G22</f>
        <v>713.44631884622095</v>
      </c>
      <c r="E60" s="353"/>
      <c r="F60" s="353"/>
      <c r="G60" s="353"/>
      <c r="H60" s="362"/>
      <c r="I60" s="308"/>
      <c r="J60" s="308"/>
      <c r="K60" s="308"/>
      <c r="L60" s="308"/>
      <c r="M60" s="308"/>
      <c r="N60" s="308"/>
      <c r="O60" s="308"/>
      <c r="P60" s="308"/>
      <c r="Q60" s="308"/>
      <c r="R60" s="308"/>
    </row>
    <row r="61" spans="1:18" x14ac:dyDescent="0.55000000000000004">
      <c r="A61" s="308">
        <v>2014</v>
      </c>
      <c r="B61" s="353">
        <f t="shared" si="4"/>
        <v>14105.52369</v>
      </c>
      <c r="C61" s="353">
        <f t="shared" si="4"/>
        <v>1498.125311</v>
      </c>
      <c r="D61" s="353">
        <f t="shared" si="5"/>
        <v>724.6684919999999</v>
      </c>
      <c r="E61" s="353"/>
      <c r="F61" s="353"/>
      <c r="G61" s="353"/>
      <c r="H61" s="362"/>
      <c r="I61" s="308"/>
      <c r="J61" s="308"/>
      <c r="K61" s="308"/>
      <c r="L61" s="308"/>
      <c r="M61" s="308"/>
      <c r="N61" s="308"/>
      <c r="O61" s="308"/>
      <c r="P61" s="308"/>
      <c r="Q61" s="308"/>
      <c r="R61" s="308"/>
    </row>
    <row r="62" spans="1:18" x14ac:dyDescent="0.55000000000000004">
      <c r="A62" s="308">
        <v>2015</v>
      </c>
      <c r="B62" s="353">
        <f t="shared" si="4"/>
        <v>14693.452601719999</v>
      </c>
      <c r="C62" s="353">
        <f t="shared" si="4"/>
        <v>1477.3026560000001</v>
      </c>
      <c r="D62" s="353">
        <f t="shared" si="5"/>
        <v>731.20237529969745</v>
      </c>
      <c r="E62" s="353"/>
      <c r="F62" s="353"/>
      <c r="G62" s="353"/>
      <c r="H62" s="362"/>
      <c r="I62" s="362"/>
      <c r="J62" s="308"/>
      <c r="K62" s="308"/>
      <c r="L62" s="308"/>
      <c r="M62" s="308"/>
      <c r="N62" s="308"/>
      <c r="O62" s="308"/>
      <c r="P62" s="308"/>
      <c r="Q62" s="308"/>
      <c r="R62" s="308"/>
    </row>
    <row r="63" spans="1:18" x14ac:dyDescent="0.55000000000000004">
      <c r="A63" s="308">
        <v>2016</v>
      </c>
      <c r="B63" s="353">
        <f t="shared" si="4"/>
        <v>16329.405720936335</v>
      </c>
      <c r="C63" s="353">
        <f t="shared" si="4"/>
        <v>1523.6728668289177</v>
      </c>
      <c r="D63" s="353">
        <f t="shared" si="5"/>
        <v>827.66715307936329</v>
      </c>
      <c r="E63" s="353"/>
      <c r="F63" s="353"/>
      <c r="G63" s="353"/>
      <c r="H63" s="362"/>
      <c r="I63" s="308"/>
      <c r="J63" s="308"/>
      <c r="K63" s="308"/>
      <c r="L63" s="308"/>
      <c r="M63" s="308"/>
      <c r="N63" s="308"/>
      <c r="O63" s="308"/>
      <c r="P63" s="308"/>
      <c r="Q63" s="308"/>
      <c r="R63" s="308"/>
    </row>
    <row r="64" spans="1:18" x14ac:dyDescent="0.55000000000000004">
      <c r="A64" s="308">
        <v>2017</v>
      </c>
      <c r="B64" s="353">
        <f t="shared" si="4"/>
        <v>15834.40826</v>
      </c>
      <c r="C64" s="353">
        <f t="shared" si="4"/>
        <v>1562.5152129999999</v>
      </c>
      <c r="D64" s="353">
        <f t="shared" si="5"/>
        <v>895.94846399999994</v>
      </c>
      <c r="E64" s="353"/>
      <c r="F64" s="353"/>
      <c r="G64" s="353"/>
      <c r="H64" s="362"/>
      <c r="I64" s="308"/>
      <c r="J64" s="308"/>
      <c r="K64" s="308"/>
      <c r="L64" s="308"/>
      <c r="M64" s="308"/>
      <c r="N64" s="308"/>
      <c r="O64" s="308"/>
      <c r="P64" s="308"/>
      <c r="Q64" s="308"/>
      <c r="R64" s="308"/>
    </row>
    <row r="65" spans="1:18" x14ac:dyDescent="0.55000000000000004">
      <c r="A65" s="308">
        <v>2018</v>
      </c>
      <c r="B65" s="353">
        <f t="shared" si="4"/>
        <v>16143.540167628906</v>
      </c>
      <c r="C65" s="353">
        <f t="shared" si="4"/>
        <v>1748.4416889699364</v>
      </c>
      <c r="D65" s="353">
        <f t="shared" si="5"/>
        <v>1086.1815225812397</v>
      </c>
      <c r="E65" s="353"/>
      <c r="F65" s="353"/>
      <c r="G65" s="353"/>
      <c r="H65" s="362"/>
      <c r="I65" s="308"/>
      <c r="J65" s="308"/>
      <c r="K65" s="308"/>
      <c r="L65" s="308"/>
      <c r="M65" s="308"/>
      <c r="N65" s="308"/>
      <c r="O65" s="308"/>
      <c r="P65" s="308"/>
      <c r="Q65" s="308"/>
      <c r="R65" s="308"/>
    </row>
    <row r="66" spans="1:18" x14ac:dyDescent="0.55000000000000004">
      <c r="A66" s="317">
        <v>2019</v>
      </c>
      <c r="B66" s="353">
        <f t="shared" si="4"/>
        <v>16778.744994412515</v>
      </c>
      <c r="C66" s="353">
        <f t="shared" si="4"/>
        <v>1885.9526062099812</v>
      </c>
      <c r="D66" s="353">
        <f t="shared" si="5"/>
        <v>1236.0251120028438</v>
      </c>
      <c r="E66" s="353"/>
      <c r="F66" s="353"/>
      <c r="G66" s="353"/>
      <c r="H66" s="362"/>
      <c r="I66" s="308"/>
      <c r="J66" s="308"/>
      <c r="K66" s="308"/>
      <c r="L66" s="308"/>
      <c r="M66" s="308"/>
      <c r="N66" s="308"/>
      <c r="O66" s="308"/>
      <c r="P66" s="308"/>
      <c r="Q66" s="308"/>
      <c r="R66" s="308"/>
    </row>
    <row r="67" spans="1:18" x14ac:dyDescent="0.55000000000000004">
      <c r="A67" s="308">
        <v>2020</v>
      </c>
      <c r="B67" s="353">
        <f t="shared" si="4"/>
        <v>17148.098364310001</v>
      </c>
      <c r="C67" s="353">
        <f t="shared" si="4"/>
        <v>1942.5955654023769</v>
      </c>
      <c r="D67" s="353">
        <f t="shared" si="5"/>
        <v>1236.8535759472793</v>
      </c>
      <c r="E67" s="353"/>
      <c r="F67" s="353"/>
      <c r="G67" s="353"/>
      <c r="H67" s="362"/>
      <c r="I67" s="308"/>
      <c r="J67" s="308"/>
      <c r="K67" s="308"/>
      <c r="L67" s="308"/>
      <c r="M67" s="308"/>
      <c r="N67" s="308"/>
      <c r="O67" s="308"/>
      <c r="P67" s="308"/>
      <c r="Q67" s="308"/>
      <c r="R67" s="308"/>
    </row>
    <row r="68" spans="1:18" x14ac:dyDescent="0.55000000000000004">
      <c r="A68" s="308">
        <v>2021</v>
      </c>
      <c r="B68" s="353">
        <f t="shared" si="4"/>
        <v>18226.100701769999</v>
      </c>
      <c r="C68" s="353">
        <f t="shared" si="4"/>
        <v>1952.5760372664199</v>
      </c>
      <c r="D68" s="353">
        <f t="shared" si="5"/>
        <v>1203.0787068146478</v>
      </c>
      <c r="E68" s="353"/>
      <c r="F68" s="353"/>
      <c r="G68" s="353"/>
      <c r="H68" s="362"/>
      <c r="I68" s="308"/>
      <c r="J68" s="308"/>
      <c r="K68" s="308"/>
      <c r="L68" s="308"/>
      <c r="M68" s="308"/>
      <c r="N68" s="308"/>
      <c r="O68" s="308"/>
      <c r="P68" s="308"/>
      <c r="Q68" s="308"/>
      <c r="R68" s="308"/>
    </row>
    <row r="69" spans="1:18" x14ac:dyDescent="0.55000000000000004">
      <c r="A69" s="308">
        <v>2022</v>
      </c>
      <c r="B69" s="353">
        <f t="shared" si="4"/>
        <v>19462.320155749996</v>
      </c>
      <c r="C69" s="353">
        <f t="shared" si="4"/>
        <v>2064.6443077946828</v>
      </c>
      <c r="D69" s="353">
        <f t="shared" si="5"/>
        <v>1215.0493513186484</v>
      </c>
      <c r="E69" s="353"/>
      <c r="F69" s="353"/>
      <c r="G69" s="353"/>
      <c r="H69" s="362"/>
      <c r="I69" s="308"/>
      <c r="J69" s="308"/>
      <c r="K69" s="308"/>
      <c r="L69" s="308"/>
      <c r="M69" s="308"/>
      <c r="N69" s="308"/>
      <c r="O69" s="308"/>
      <c r="P69" s="308"/>
      <c r="Q69" s="308"/>
      <c r="R69" s="308"/>
    </row>
    <row r="70" spans="1:18" x14ac:dyDescent="0.55000000000000004">
      <c r="A70" s="308">
        <v>2023</v>
      </c>
      <c r="B70" s="353">
        <f t="shared" si="4"/>
        <v>20151.069757650002</v>
      </c>
      <c r="C70" s="353">
        <f t="shared" si="4"/>
        <v>2281.463323967826</v>
      </c>
      <c r="D70" s="353">
        <f t="shared" si="5"/>
        <v>1335.5970817480161</v>
      </c>
      <c r="E70" s="353"/>
      <c r="F70" s="353"/>
      <c r="G70" s="353"/>
      <c r="H70" s="362"/>
      <c r="I70" s="308"/>
      <c r="J70" s="308"/>
      <c r="K70" s="308"/>
      <c r="L70" s="308"/>
      <c r="M70" s="308"/>
      <c r="N70" s="308"/>
      <c r="O70" s="308"/>
      <c r="P70" s="308"/>
      <c r="Q70" s="308"/>
      <c r="R70" s="308"/>
    </row>
    <row r="71" spans="1:18" x14ac:dyDescent="0.55000000000000004">
      <c r="A71" s="308"/>
      <c r="B71" s="308"/>
      <c r="C71" s="308"/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308"/>
    </row>
    <row r="72" spans="1:18" ht="43.2" x14ac:dyDescent="0.55000000000000004">
      <c r="A72" s="360" t="s">
        <v>569</v>
      </c>
      <c r="B72" s="361" t="s">
        <v>580</v>
      </c>
      <c r="C72" s="361" t="s">
        <v>581</v>
      </c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  <c r="P72" s="308"/>
      <c r="Q72" s="308"/>
      <c r="R72" s="308"/>
    </row>
    <row r="73" spans="1:18" x14ac:dyDescent="0.55000000000000004">
      <c r="A73" s="308">
        <v>2013</v>
      </c>
      <c r="B73" s="362">
        <f t="shared" ref="B73:B82" si="6">+C60/B60</f>
        <v>0.1104988049791147</v>
      </c>
      <c r="C73" s="363">
        <f t="shared" ref="C73:C82" si="7">D60/B60</f>
        <v>5.2362750719338144E-2</v>
      </c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08"/>
    </row>
    <row r="74" spans="1:18" x14ac:dyDescent="0.55000000000000004">
      <c r="A74" s="308">
        <v>2014</v>
      </c>
      <c r="B74" s="362">
        <f t="shared" si="6"/>
        <v>0.10620841479725308</v>
      </c>
      <c r="C74" s="363">
        <f t="shared" si="7"/>
        <v>5.1374802377152994E-2</v>
      </c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</row>
    <row r="75" spans="1:18" x14ac:dyDescent="0.55000000000000004">
      <c r="A75" s="308">
        <v>2015</v>
      </c>
      <c r="B75" s="362">
        <f t="shared" si="6"/>
        <v>0.10054156065587122</v>
      </c>
      <c r="C75" s="363">
        <f t="shared" si="7"/>
        <v>4.9763823052323575E-2</v>
      </c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</row>
    <row r="76" spans="1:18" x14ac:dyDescent="0.55000000000000004">
      <c r="A76" s="308">
        <v>2016</v>
      </c>
      <c r="B76" s="362">
        <f t="shared" si="6"/>
        <v>9.3308531422878357E-2</v>
      </c>
      <c r="C76" s="363">
        <f t="shared" si="7"/>
        <v>5.0685687355920786E-2</v>
      </c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</row>
    <row r="77" spans="1:18" x14ac:dyDescent="0.55000000000000004">
      <c r="A77" s="308">
        <v>2017</v>
      </c>
      <c r="B77" s="362">
        <f t="shared" si="6"/>
        <v>9.8678472055513361E-2</v>
      </c>
      <c r="C77" s="363">
        <f t="shared" si="7"/>
        <v>5.6582377395389953E-2</v>
      </c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R77" s="308"/>
    </row>
    <row r="78" spans="1:18" x14ac:dyDescent="0.55000000000000004">
      <c r="A78" s="308">
        <v>2018</v>
      </c>
      <c r="B78" s="362">
        <f t="shared" si="6"/>
        <v>0.1083059645415272</v>
      </c>
      <c r="C78" s="363">
        <f t="shared" si="7"/>
        <v>6.7282734226985441E-2</v>
      </c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</row>
    <row r="79" spans="1:18" x14ac:dyDescent="0.55000000000000004">
      <c r="A79" s="317">
        <v>2019</v>
      </c>
      <c r="B79" s="362">
        <f t="shared" si="6"/>
        <v>0.11240129144569644</v>
      </c>
      <c r="C79" s="363">
        <f t="shared" si="7"/>
        <v>7.3666124159730187E-2</v>
      </c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</row>
    <row r="80" spans="1:18" x14ac:dyDescent="0.55000000000000004">
      <c r="A80" s="308">
        <v>2020</v>
      </c>
      <c r="B80" s="362">
        <f t="shared" si="6"/>
        <v>0.11328343960549368</v>
      </c>
      <c r="C80" s="363">
        <f t="shared" si="7"/>
        <v>7.2127739745272174E-2</v>
      </c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</row>
    <row r="81" spans="1:18" x14ac:dyDescent="0.55000000000000004">
      <c r="A81" s="308">
        <v>2021</v>
      </c>
      <c r="B81" s="362">
        <f t="shared" si="6"/>
        <v>0.10713076094640465</v>
      </c>
      <c r="C81" s="363">
        <f t="shared" si="7"/>
        <v>6.6008562473146695E-2</v>
      </c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</row>
    <row r="82" spans="1:18" x14ac:dyDescent="0.55000000000000004">
      <c r="A82" s="308">
        <v>2022</v>
      </c>
      <c r="B82" s="362">
        <f t="shared" si="6"/>
        <v>0.10608418170454868</v>
      </c>
      <c r="C82" s="363">
        <f t="shared" si="7"/>
        <v>6.2430858273579019E-2</v>
      </c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</row>
    <row r="83" spans="1:18" x14ac:dyDescent="0.55000000000000004">
      <c r="A83" s="308">
        <v>2023</v>
      </c>
      <c r="B83" s="362">
        <f t="shared" ref="B83" si="8">+C70/B70</f>
        <v>0.11321797559167836</v>
      </c>
      <c r="C83" s="363">
        <f t="shared" ref="C83" si="9">D70/B70</f>
        <v>6.6279214841235903E-2</v>
      </c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</row>
    <row r="84" spans="1:18" x14ac:dyDescent="0.55000000000000004">
      <c r="A84" s="308"/>
      <c r="B84" s="308"/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</row>
    <row r="85" spans="1:18" ht="57.6" x14ac:dyDescent="0.55000000000000004">
      <c r="A85" s="351" t="s">
        <v>569</v>
      </c>
      <c r="B85" s="364" t="s">
        <v>582</v>
      </c>
      <c r="C85" s="364" t="s">
        <v>583</v>
      </c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</row>
    <row r="86" spans="1:18" x14ac:dyDescent="0.55000000000000004">
      <c r="A86" s="308">
        <v>2013</v>
      </c>
      <c r="B86" s="365">
        <v>13625073340.212002</v>
      </c>
      <c r="C86" s="365">
        <v>1505554321.846221</v>
      </c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</row>
    <row r="87" spans="1:18" x14ac:dyDescent="0.55000000000000004">
      <c r="A87" s="308">
        <v>2014</v>
      </c>
      <c r="B87" s="365">
        <v>14105523690</v>
      </c>
      <c r="C87" s="365">
        <v>1498125311</v>
      </c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</row>
    <row r="88" spans="1:18" x14ac:dyDescent="0.55000000000000004">
      <c r="A88" s="330">
        <v>2015</v>
      </c>
      <c r="B88" s="366">
        <v>14693452601.719999</v>
      </c>
      <c r="C88" s="367">
        <v>1477302656</v>
      </c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</row>
    <row r="89" spans="1:18" x14ac:dyDescent="0.55000000000000004">
      <c r="A89" s="330">
        <v>2016</v>
      </c>
      <c r="B89" s="366">
        <v>16329405720.936335</v>
      </c>
      <c r="C89" s="367">
        <v>1523672866.8289177</v>
      </c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</row>
    <row r="90" spans="1:18" x14ac:dyDescent="0.55000000000000004">
      <c r="A90" s="330">
        <v>2017</v>
      </c>
      <c r="B90" s="368">
        <v>15834408260</v>
      </c>
      <c r="C90" s="368">
        <v>1562515213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55000000000000004">
      <c r="A91" s="330">
        <v>2018</v>
      </c>
      <c r="B91" s="369">
        <v>16143540167.628906</v>
      </c>
      <c r="C91" s="369">
        <v>1748441688.9699364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55000000000000004">
      <c r="A92" s="317">
        <v>2019</v>
      </c>
      <c r="B92" s="369">
        <v>16778744994.412516</v>
      </c>
      <c r="C92" s="369">
        <v>1885952606.2099812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55000000000000004">
      <c r="A93" s="330">
        <v>2020</v>
      </c>
      <c r="B93" s="366">
        <v>17148098364.309999</v>
      </c>
      <c r="C93" s="366">
        <v>1942595565.4023769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55000000000000004">
      <c r="A94" s="330">
        <v>2021</v>
      </c>
      <c r="B94" s="366">
        <v>18226100701.77</v>
      </c>
      <c r="C94" s="366">
        <v>1952576037.2664199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55000000000000004">
      <c r="A95" s="308">
        <v>2022</v>
      </c>
      <c r="B95" s="323">
        <v>19462320155.749996</v>
      </c>
      <c r="C95" s="323">
        <v>2064644307.7946827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55000000000000004">
      <c r="A96" s="308">
        <v>2023</v>
      </c>
      <c r="B96" s="323">
        <v>20151069757.650002</v>
      </c>
      <c r="C96" s="323">
        <v>2281463323.9678259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55000000000000004">
      <c r="A97" s="9"/>
      <c r="B97" s="370"/>
      <c r="C97" s="370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9" spans="1:18" x14ac:dyDescent="0.55000000000000004">
      <c r="C99" s="371"/>
    </row>
    <row r="100" spans="1:18" x14ac:dyDescent="0.55000000000000004">
      <c r="C100" s="371"/>
    </row>
    <row r="101" spans="1:18" x14ac:dyDescent="0.55000000000000004">
      <c r="C101" s="371"/>
    </row>
    <row r="102" spans="1:18" x14ac:dyDescent="0.55000000000000004">
      <c r="C102" s="372"/>
    </row>
    <row r="103" spans="1:18" x14ac:dyDescent="0.55000000000000004">
      <c r="C103" s="373"/>
    </row>
    <row r="105" spans="1:18" x14ac:dyDescent="0.55000000000000004">
      <c r="C105" s="371"/>
    </row>
    <row r="106" spans="1:18" x14ac:dyDescent="0.55000000000000004">
      <c r="C106" s="371"/>
    </row>
    <row r="108" spans="1:18" x14ac:dyDescent="0.55000000000000004">
      <c r="C108" s="372"/>
    </row>
    <row r="109" spans="1:18" x14ac:dyDescent="0.55000000000000004">
      <c r="C109" s="373"/>
    </row>
    <row r="113" spans="1:8" ht="18.3" x14ac:dyDescent="0.7">
      <c r="A113" s="374"/>
      <c r="B113" s="375"/>
      <c r="D113" s="376"/>
      <c r="E113" s="376"/>
      <c r="F113" s="376"/>
      <c r="G113" s="376"/>
      <c r="H113" s="377"/>
    </row>
    <row r="114" spans="1:8" x14ac:dyDescent="0.55000000000000004">
      <c r="B114" s="375"/>
      <c r="D114" s="378"/>
      <c r="E114" s="378"/>
      <c r="F114" s="378"/>
      <c r="G114" s="378"/>
    </row>
    <row r="115" spans="1:8" x14ac:dyDescent="0.55000000000000004">
      <c r="B115" s="375"/>
      <c r="D115" s="378"/>
      <c r="E115" s="378"/>
      <c r="F115" s="378"/>
      <c r="G115" s="378"/>
      <c r="H115" s="378"/>
    </row>
    <row r="116" spans="1:8" x14ac:dyDescent="0.55000000000000004">
      <c r="B116" s="375"/>
      <c r="D116" s="371"/>
      <c r="E116" s="371"/>
      <c r="F116" s="371"/>
      <c r="G116" s="371"/>
      <c r="H116" s="371"/>
    </row>
    <row r="117" spans="1:8" ht="16.2" x14ac:dyDescent="0.85">
      <c r="B117" s="375"/>
      <c r="D117" s="379"/>
      <c r="E117" s="379"/>
      <c r="F117" s="379"/>
      <c r="G117" s="379"/>
      <c r="H117" s="379"/>
    </row>
    <row r="118" spans="1:8" x14ac:dyDescent="0.55000000000000004">
      <c r="A118" s="380"/>
      <c r="B118" s="381"/>
      <c r="C118" s="380"/>
      <c r="D118" s="382"/>
      <c r="E118" s="382"/>
      <c r="F118" s="382"/>
      <c r="G118" s="382"/>
      <c r="H118" s="382"/>
    </row>
    <row r="119" spans="1:8" x14ac:dyDescent="0.55000000000000004">
      <c r="B119" s="375"/>
      <c r="D119" s="378"/>
      <c r="E119" s="378"/>
      <c r="F119" s="378"/>
      <c r="G119" s="378"/>
    </row>
    <row r="120" spans="1:8" x14ac:dyDescent="0.55000000000000004">
      <c r="D120" s="371"/>
      <c r="E120" s="371"/>
      <c r="F120" s="371"/>
      <c r="G120" s="371"/>
    </row>
    <row r="121" spans="1:8" x14ac:dyDescent="0.55000000000000004">
      <c r="A121" s="383"/>
      <c r="D121" s="371"/>
      <c r="E121" s="371"/>
      <c r="F121" s="371"/>
      <c r="G121" s="371"/>
    </row>
    <row r="122" spans="1:8" x14ac:dyDescent="0.55000000000000004">
      <c r="D122" s="371"/>
      <c r="E122" s="371"/>
      <c r="F122" s="371"/>
      <c r="G122" s="371"/>
    </row>
    <row r="123" spans="1:8" x14ac:dyDescent="0.55000000000000004">
      <c r="D123" s="371"/>
      <c r="E123" s="371"/>
      <c r="F123" s="371"/>
      <c r="G123" s="371"/>
    </row>
    <row r="124" spans="1:8" x14ac:dyDescent="0.55000000000000004">
      <c r="D124" s="371"/>
      <c r="E124" s="371"/>
      <c r="F124" s="371"/>
      <c r="G124" s="371"/>
    </row>
    <row r="125" spans="1:8" ht="16.2" x14ac:dyDescent="0.85">
      <c r="D125" s="379"/>
      <c r="E125" s="379"/>
      <c r="F125" s="379"/>
      <c r="G125" s="379"/>
    </row>
    <row r="126" spans="1:8" ht="16.2" x14ac:dyDescent="0.85">
      <c r="A126" s="380"/>
      <c r="B126" s="380"/>
      <c r="C126" s="380"/>
      <c r="D126" s="384"/>
      <c r="E126" s="384"/>
      <c r="F126" s="384"/>
      <c r="G126" s="384"/>
      <c r="H126" s="385"/>
    </row>
    <row r="127" spans="1:8" x14ac:dyDescent="0.55000000000000004">
      <c r="A127" s="380"/>
      <c r="B127" s="380"/>
      <c r="C127" s="380"/>
      <c r="D127" s="380"/>
      <c r="E127" s="380"/>
      <c r="F127" s="380"/>
      <c r="G127" s="380"/>
      <c r="H127" s="386"/>
    </row>
    <row r="128" spans="1:8" ht="16.2" x14ac:dyDescent="0.85">
      <c r="D128" s="387"/>
      <c r="E128" s="387"/>
      <c r="F128" s="387"/>
      <c r="G128" s="387"/>
      <c r="H128" s="388"/>
    </row>
    <row r="131" spans="1:8" ht="16.2" x14ac:dyDescent="0.85">
      <c r="D131" s="389"/>
      <c r="E131" s="389"/>
      <c r="F131" s="389"/>
      <c r="G131" s="389"/>
      <c r="H131" s="385"/>
    </row>
    <row r="133" spans="1:8" ht="16.2" x14ac:dyDescent="0.85">
      <c r="D133" s="390"/>
      <c r="E133" s="390"/>
      <c r="F133" s="390"/>
      <c r="G133" s="390"/>
      <c r="H133" s="390"/>
    </row>
    <row r="135" spans="1:8" ht="16.2" x14ac:dyDescent="0.85">
      <c r="D135" s="385"/>
      <c r="E135" s="385"/>
      <c r="F135" s="385"/>
      <c r="G135" s="385"/>
      <c r="H135" s="385"/>
    </row>
    <row r="137" spans="1:8" ht="18.3" x14ac:dyDescent="0.7">
      <c r="A137" s="391"/>
      <c r="B137" s="391"/>
      <c r="C137" s="391"/>
      <c r="D137" s="392"/>
      <c r="E137" s="392"/>
      <c r="F137" s="392"/>
      <c r="G137" s="392"/>
      <c r="H137" s="392"/>
    </row>
  </sheetData>
  <pageMargins left="0.7" right="0.7" top="0.75" bottom="0.75" header="0.3" footer="0.3"/>
  <pageSetup scale="46" fitToHeight="0" orientation="landscape" horizontalDpi="1200" verticalDpi="1200" r:id="rId1"/>
  <rowBreaks count="1" manualBreakCount="1">
    <brk id="37" max="16383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1239A-092A-4C53-81AD-0D621A98ECE2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503</v>
      </c>
      <c r="D5" s="548"/>
      <c r="E5" s="548"/>
      <c r="F5" s="50"/>
    </row>
    <row r="6" spans="1:8" ht="18" customHeight="1" x14ac:dyDescent="0.55000000000000004">
      <c r="B6" s="12" t="s">
        <v>267</v>
      </c>
      <c r="C6" s="549">
        <v>60</v>
      </c>
      <c r="D6" s="549"/>
      <c r="E6" s="549"/>
      <c r="F6" s="53"/>
    </row>
    <row r="7" spans="1:8" ht="18" customHeight="1" x14ac:dyDescent="0.55000000000000004">
      <c r="B7" s="12" t="s">
        <v>268</v>
      </c>
      <c r="C7" s="51">
        <v>377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48" t="s">
        <v>353</v>
      </c>
      <c r="D9" s="548"/>
      <c r="E9" s="548"/>
      <c r="F9" s="50"/>
    </row>
    <row r="10" spans="1:8" ht="18" customHeight="1" x14ac:dyDescent="0.55000000000000004">
      <c r="B10" s="12" t="s">
        <v>271</v>
      </c>
      <c r="C10" s="563" t="s">
        <v>354</v>
      </c>
      <c r="D10" s="563"/>
      <c r="E10" s="563"/>
      <c r="F10" s="58"/>
    </row>
    <row r="11" spans="1:8" ht="18" customHeight="1" x14ac:dyDescent="0.55000000000000004">
      <c r="B11" s="12" t="s">
        <v>273</v>
      </c>
      <c r="C11" s="564" t="s">
        <v>389</v>
      </c>
      <c r="D11" s="548"/>
      <c r="E11" s="548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982366.28089094826</v>
      </c>
      <c r="E18" s="61"/>
      <c r="F18" s="61"/>
      <c r="G18" s="61">
        <v>794186.83842471021</v>
      </c>
      <c r="H18" s="62">
        <f>(D18+E18)-G18</f>
        <v>188179.44246623805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14269.990178</v>
      </c>
      <c r="E21" s="20">
        <v>10196.2207744886</v>
      </c>
      <c r="F21" s="20"/>
      <c r="G21" s="17"/>
      <c r="H21" s="18">
        <f>(D21+E21)-F21-G21</f>
        <v>24466.2109524886</v>
      </c>
    </row>
    <row r="22" spans="1:8" ht="18" customHeight="1" x14ac:dyDescent="0.55000000000000004">
      <c r="A22" s="12" t="s">
        <v>9</v>
      </c>
      <c r="B22" s="9" t="s">
        <v>10</v>
      </c>
      <c r="D22" s="17">
        <v>491.66685699999999</v>
      </c>
      <c r="E22" s="20">
        <v>351.30674646151215</v>
      </c>
      <c r="F22" s="20"/>
      <c r="G22" s="17"/>
      <c r="H22" s="18">
        <f t="shared" ref="H22:H34" si="0">(D22+E22)-F22-G22</f>
        <v>842.97360346151208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17"/>
      <c r="F23" s="17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>
        <v>256361.67885699999</v>
      </c>
      <c r="E25" s="20">
        <v>183176.03888574435</v>
      </c>
      <c r="F25" s="20"/>
      <c r="G25" s="17">
        <v>251151.58</v>
      </c>
      <c r="H25" s="18">
        <f t="shared" si="0"/>
        <v>188386.13774274438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888886.48</v>
      </c>
      <c r="E29" s="20">
        <v>382216.84426894679</v>
      </c>
      <c r="F29" s="20"/>
      <c r="G29" s="17">
        <v>448011.04680000001</v>
      </c>
      <c r="H29" s="18">
        <f t="shared" si="0"/>
        <v>823092.27746894688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1160009.815892</v>
      </c>
      <c r="E36" s="18">
        <f t="shared" si="1"/>
        <v>575940.41067564127</v>
      </c>
      <c r="F36" s="18">
        <f>SUM(F21:F34)</f>
        <v>0</v>
      </c>
      <c r="G36" s="18">
        <f t="shared" si="1"/>
        <v>699162.62679999997</v>
      </c>
      <c r="H36" s="18">
        <f t="shared" si="1"/>
        <v>1036787.5997676414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>
        <v>2993.3064040000004</v>
      </c>
      <c r="E41" s="20">
        <v>2138.7830377015812</v>
      </c>
      <c r="F41" s="20"/>
      <c r="G41" s="17"/>
      <c r="H41" s="18">
        <f t="shared" ref="H41:H47" si="2">(D41+E41)-F41-G41</f>
        <v>5132.0894417015816</v>
      </c>
    </row>
    <row r="42" spans="1:8" ht="18" customHeight="1" x14ac:dyDescent="0.55000000000000004">
      <c r="A42" s="12" t="s">
        <v>34</v>
      </c>
      <c r="B42" s="9" t="s">
        <v>35</v>
      </c>
      <c r="D42" s="17">
        <v>2950.9331279999997</v>
      </c>
      <c r="E42" s="20">
        <v>2108.5064031948223</v>
      </c>
      <c r="F42" s="20"/>
      <c r="G42" s="17"/>
      <c r="H42" s="18">
        <f t="shared" si="2"/>
        <v>5059.4395311948219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31" t="s">
        <v>440</v>
      </c>
      <c r="D44" s="17">
        <v>21327</v>
      </c>
      <c r="E44" s="23">
        <v>15238.608979056464</v>
      </c>
      <c r="F44" s="23"/>
      <c r="G44" s="22"/>
      <c r="H44" s="18">
        <f t="shared" si="2"/>
        <v>36565.608979056466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27271.239532</v>
      </c>
      <c r="E49" s="18">
        <f t="shared" si="3"/>
        <v>19485.898419952868</v>
      </c>
      <c r="F49" s="18">
        <f>SUM(F40:F47)</f>
        <v>0</v>
      </c>
      <c r="G49" s="18">
        <f t="shared" si="3"/>
        <v>0</v>
      </c>
      <c r="H49" s="18">
        <f t="shared" si="3"/>
        <v>46757.137951952871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7">
        <v>2849331.41</v>
      </c>
      <c r="E53" s="20"/>
      <c r="F53" s="20"/>
      <c r="G53" s="17"/>
      <c r="H53" s="18">
        <f>(D53+E53)-F53-G53</f>
        <v>2849331.41</v>
      </c>
    </row>
    <row r="54" spans="1:8" ht="18" customHeight="1" x14ac:dyDescent="0.55000000000000004">
      <c r="A54" s="12" t="s">
        <v>44</v>
      </c>
      <c r="B54" s="31" t="s">
        <v>251</v>
      </c>
      <c r="D54" s="17">
        <v>48176.212919999991</v>
      </c>
      <c r="E54" s="20">
        <v>34422.960134085799</v>
      </c>
      <c r="F54" s="20"/>
      <c r="G54" s="17">
        <v>59648.5164</v>
      </c>
      <c r="H54" s="18">
        <f t="shared" ref="H54:H62" si="4">(D54+E54)-F54-G54</f>
        <v>22950.656654085782</v>
      </c>
    </row>
    <row r="55" spans="1:8" ht="18" customHeight="1" x14ac:dyDescent="0.55000000000000004">
      <c r="A55" s="12" t="s">
        <v>45</v>
      </c>
      <c r="B55" s="34" t="s">
        <v>155</v>
      </c>
      <c r="D55" s="17">
        <v>4204359.3275759788</v>
      </c>
      <c r="E55" s="20"/>
      <c r="F55" s="20"/>
      <c r="G55" s="17">
        <v>2028073.4499999997</v>
      </c>
      <c r="H55" s="18">
        <f t="shared" si="4"/>
        <v>2176285.8775759791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7101866.9504959788</v>
      </c>
      <c r="E64" s="18">
        <f t="shared" ref="E64:G64" si="5">SUM(E53:E62)</f>
        <v>34422.960134085799</v>
      </c>
      <c r="F64" s="18">
        <f t="shared" si="5"/>
        <v>0</v>
      </c>
      <c r="G64" s="18">
        <f t="shared" si="5"/>
        <v>2087721.9663999998</v>
      </c>
      <c r="H64" s="18">
        <f>SUM(H53:H62)</f>
        <v>5048567.9442300647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20">
        <v>12.231999999999999</v>
      </c>
      <c r="E68" s="20">
        <v>8.740032120402244</v>
      </c>
      <c r="F68" s="20"/>
      <c r="G68" s="70"/>
      <c r="H68" s="18">
        <f>(D68+E68)-F68-G68</f>
        <v>20.972032120402243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12.231999999999999</v>
      </c>
      <c r="E74" s="36">
        <f t="shared" si="7"/>
        <v>8.740032120402244</v>
      </c>
      <c r="F74" s="36">
        <f t="shared" si="7"/>
        <v>0</v>
      </c>
      <c r="G74" s="18">
        <f t="shared" si="7"/>
        <v>0</v>
      </c>
      <c r="H74" s="18">
        <f t="shared" si="7"/>
        <v>20.972032120402243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>
        <v>78281.9846740215</v>
      </c>
      <c r="E78" s="37"/>
      <c r="F78" s="23"/>
      <c r="G78" s="17"/>
      <c r="H78" s="18">
        <f t="shared" ref="H78:H80" si="8">(D78-F78-G78)</f>
        <v>78281.9846740215</v>
      </c>
    </row>
    <row r="79" spans="1:10" ht="18" customHeight="1" x14ac:dyDescent="0.55000000000000004">
      <c r="A79" s="12" t="s">
        <v>65</v>
      </c>
      <c r="B79" s="9" t="s">
        <v>66</v>
      </c>
      <c r="D79" s="17">
        <v>6785.0575879999997</v>
      </c>
      <c r="E79" s="37"/>
      <c r="F79" s="23"/>
      <c r="G79" s="17"/>
      <c r="H79" s="18">
        <f t="shared" si="8"/>
        <v>6785.0575879999997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85067.042262021496</v>
      </c>
      <c r="E82" s="39"/>
      <c r="F82" s="18">
        <f t="shared" si="9"/>
        <v>0</v>
      </c>
      <c r="G82" s="18">
        <f t="shared" si="9"/>
        <v>0</v>
      </c>
      <c r="H82" s="18">
        <f t="shared" si="9"/>
        <v>85067.042262021496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178.28799999999998</v>
      </c>
      <c r="E88" s="20">
        <v>127.39068399953199</v>
      </c>
      <c r="F88" s="20"/>
      <c r="G88" s="17"/>
      <c r="H88" s="18">
        <f t="shared" si="10"/>
        <v>305.67868399953198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6466.0693460000002</v>
      </c>
      <c r="E91" s="20">
        <v>4620.1482812940103</v>
      </c>
      <c r="F91" s="20"/>
      <c r="G91" s="17"/>
      <c r="H91" s="18">
        <f t="shared" si="10"/>
        <v>11086.217627294011</v>
      </c>
    </row>
    <row r="92" spans="1:8" ht="18" customHeight="1" x14ac:dyDescent="0.55000000000000004">
      <c r="A92" s="12" t="s">
        <v>82</v>
      </c>
      <c r="B92" s="9" t="s">
        <v>83</v>
      </c>
      <c r="D92" s="40">
        <v>6211.0468199999996</v>
      </c>
      <c r="E92" s="20">
        <v>4437.9290964782713</v>
      </c>
      <c r="F92" s="71"/>
      <c r="G92" s="40"/>
      <c r="H92" s="18">
        <f t="shared" si="10"/>
        <v>10648.97591647827</v>
      </c>
    </row>
    <row r="93" spans="1:8" ht="18" customHeight="1" x14ac:dyDescent="0.55000000000000004">
      <c r="A93" s="12" t="s">
        <v>84</v>
      </c>
      <c r="B93" s="9" t="s">
        <v>85</v>
      </c>
      <c r="D93" s="17">
        <v>22.175999999999998</v>
      </c>
      <c r="E93" s="20">
        <v>15.845238088786802</v>
      </c>
      <c r="F93" s="20"/>
      <c r="G93" s="17"/>
      <c r="H93" s="18">
        <f t="shared" si="10"/>
        <v>38.021238088786802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12877.580166</v>
      </c>
      <c r="E98" s="18">
        <f t="shared" si="11"/>
        <v>9201.3132998605997</v>
      </c>
      <c r="F98" s="18">
        <f t="shared" si="11"/>
        <v>0</v>
      </c>
      <c r="G98" s="18">
        <f t="shared" si="11"/>
        <v>0</v>
      </c>
      <c r="H98" s="18">
        <f t="shared" si="11"/>
        <v>22078.893465860598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4380.2844799999993</v>
      </c>
      <c r="E102" s="20">
        <v>3129.8092749917787</v>
      </c>
      <c r="F102" s="20"/>
      <c r="G102" s="17"/>
      <c r="H102" s="18">
        <f>(D102+E102)-F102-G102</f>
        <v>7510.093754991778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 t="s">
        <v>252</v>
      </c>
      <c r="D104" s="17">
        <v>5209.4540080000006</v>
      </c>
      <c r="E104" s="20">
        <v>3722.2690778023393</v>
      </c>
      <c r="F104" s="20"/>
      <c r="G104" s="17"/>
      <c r="H104" s="18">
        <f t="shared" si="12"/>
        <v>8931.7230858023395</v>
      </c>
    </row>
    <row r="105" spans="1:8" ht="18" customHeight="1" x14ac:dyDescent="0.55000000000000004">
      <c r="A105" s="12" t="s">
        <v>94</v>
      </c>
      <c r="B105" s="31" t="s">
        <v>156</v>
      </c>
      <c r="D105" s="17">
        <v>1611.3664059569385</v>
      </c>
      <c r="E105" s="20"/>
      <c r="F105" s="20"/>
      <c r="G105" s="17"/>
      <c r="H105" s="18">
        <f t="shared" si="12"/>
        <v>1611.3664059569385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11201.104893956937</v>
      </c>
      <c r="E108" s="18">
        <f t="shared" si="13"/>
        <v>6852.0783527941185</v>
      </c>
      <c r="F108" s="18">
        <f t="shared" si="13"/>
        <v>0</v>
      </c>
      <c r="G108" s="18">
        <f t="shared" si="13"/>
        <v>0</v>
      </c>
      <c r="H108" s="18">
        <f t="shared" si="13"/>
        <v>18053.183246751058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657108.99000000011</v>
      </c>
      <c r="G111" s="17"/>
      <c r="H111" s="18">
        <f>F111-G111</f>
        <v>657108.99000000011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0.71452191958814948</v>
      </c>
      <c r="F114" s="41" t="s">
        <v>314</v>
      </c>
      <c r="G114" s="42">
        <v>0.15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58601075.300000004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2409217.54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61010292.840000004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63947007.899999999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E119-E121</f>
        <v>-2936715.0599999949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11553.54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E123+E125</f>
        <v>-2925161.5199999949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1160009.815892</v>
      </c>
      <c r="E141" s="45">
        <f t="shared" si="16"/>
        <v>575940.41067564127</v>
      </c>
      <c r="F141" s="45">
        <f>F36</f>
        <v>0</v>
      </c>
      <c r="G141" s="45">
        <f t="shared" si="16"/>
        <v>699162.62679999997</v>
      </c>
      <c r="H141" s="45">
        <f t="shared" si="16"/>
        <v>1036787.5997676414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27271.239532</v>
      </c>
      <c r="E142" s="45">
        <f t="shared" si="17"/>
        <v>19485.898419952868</v>
      </c>
      <c r="F142" s="45">
        <f>F49</f>
        <v>0</v>
      </c>
      <c r="G142" s="45">
        <f t="shared" si="17"/>
        <v>0</v>
      </c>
      <c r="H142" s="45">
        <f t="shared" si="17"/>
        <v>46757.137951952871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7101866.9504959788</v>
      </c>
      <c r="E143" s="45">
        <f t="shared" si="18"/>
        <v>34422.960134085799</v>
      </c>
      <c r="F143" s="45">
        <f>F64</f>
        <v>0</v>
      </c>
      <c r="G143" s="45">
        <f t="shared" si="18"/>
        <v>2087721.9663999998</v>
      </c>
      <c r="H143" s="45">
        <f t="shared" si="18"/>
        <v>5048567.9442300647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12.231999999999999</v>
      </c>
      <c r="E144" s="45">
        <f t="shared" si="19"/>
        <v>8.740032120402244</v>
      </c>
      <c r="F144" s="45">
        <f>F74</f>
        <v>0</v>
      </c>
      <c r="G144" s="45">
        <f t="shared" si="19"/>
        <v>0</v>
      </c>
      <c r="H144" s="45">
        <f t="shared" si="19"/>
        <v>20.972032120402243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85067.042262021496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85067.042262021496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12877.580166</v>
      </c>
      <c r="E146" s="45">
        <f t="shared" si="21"/>
        <v>9201.3132998605997</v>
      </c>
      <c r="F146" s="45">
        <f>F98</f>
        <v>0</v>
      </c>
      <c r="G146" s="45">
        <f t="shared" si="21"/>
        <v>0</v>
      </c>
      <c r="H146" s="45">
        <f t="shared" si="21"/>
        <v>22078.893465860598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11201.104893956937</v>
      </c>
      <c r="E147" s="18">
        <f t="shared" si="22"/>
        <v>6852.0783527941185</v>
      </c>
      <c r="F147" s="18">
        <f>F108</f>
        <v>0</v>
      </c>
      <c r="G147" s="18">
        <f t="shared" si="22"/>
        <v>0</v>
      </c>
      <c r="H147" s="18">
        <f t="shared" si="22"/>
        <v>18053.183246751058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657108.99000000011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982366.28089094826</v>
      </c>
      <c r="E150" s="18">
        <f>E18</f>
        <v>0</v>
      </c>
      <c r="F150" s="18">
        <f>F18</f>
        <v>0</v>
      </c>
      <c r="G150" s="18">
        <f>G18</f>
        <v>794186.83842471021</v>
      </c>
      <c r="H150" s="18">
        <f>H18</f>
        <v>188179.44246623805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9380672.2461329065</v>
      </c>
      <c r="E152" s="77">
        <f t="shared" si="24"/>
        <v>645911.40091445507</v>
      </c>
      <c r="F152" s="77">
        <f t="shared" si="24"/>
        <v>0</v>
      </c>
      <c r="G152" s="77">
        <f t="shared" si="24"/>
        <v>3581071.4316247101</v>
      </c>
      <c r="H152" s="77">
        <f t="shared" si="24"/>
        <v>7102621.205422651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0.11107042281837007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-2.4281124843398949</v>
      </c>
    </row>
  </sheetData>
  <mergeCells count="7">
    <mergeCell ref="B13:D13"/>
    <mergeCell ref="C2:D2"/>
    <mergeCell ref="C5:E5"/>
    <mergeCell ref="C6:E6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6501E-D2B6-4703-B25C-DADE23845245}">
  <sheetPr>
    <pageSetUpPr fitToPage="1"/>
  </sheetPr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24.9" x14ac:dyDescent="0.8">
      <c r="B5" s="12" t="s">
        <v>266</v>
      </c>
      <c r="C5" s="286" t="s">
        <v>257</v>
      </c>
      <c r="D5" s="287"/>
      <c r="E5" s="287"/>
      <c r="F5" s="50"/>
    </row>
    <row r="6" spans="1:8" ht="18" customHeight="1" x14ac:dyDescent="0.55000000000000004">
      <c r="B6" s="12" t="s">
        <v>267</v>
      </c>
      <c r="C6" s="78">
        <v>61</v>
      </c>
      <c r="D6" s="52"/>
      <c r="E6" s="52"/>
      <c r="F6" s="53"/>
    </row>
    <row r="7" spans="1:8" ht="18" customHeight="1" x14ac:dyDescent="0.55000000000000004">
      <c r="B7" s="12" t="s">
        <v>268</v>
      </c>
      <c r="C7" s="79">
        <v>980</v>
      </c>
      <c r="D7" s="51"/>
      <c r="E7" s="51"/>
      <c r="F7" s="54"/>
    </row>
    <row r="8" spans="1:8" ht="18" customHeight="1" x14ac:dyDescent="0.55000000000000004">
      <c r="C8" s="92"/>
      <c r="D8" s="55"/>
      <c r="E8" s="55"/>
      <c r="F8" s="27"/>
    </row>
    <row r="9" spans="1:8" ht="18" customHeight="1" x14ac:dyDescent="0.55000000000000004">
      <c r="B9" s="12" t="s">
        <v>269</v>
      </c>
      <c r="C9" s="88" t="s">
        <v>390</v>
      </c>
      <c r="D9" s="59"/>
      <c r="E9" s="59"/>
      <c r="F9" s="50"/>
    </row>
    <row r="10" spans="1:8" ht="18" customHeight="1" x14ac:dyDescent="0.55000000000000004">
      <c r="B10" s="12" t="s">
        <v>271</v>
      </c>
      <c r="C10" s="89" t="s">
        <v>391</v>
      </c>
      <c r="D10" s="57"/>
      <c r="E10" s="57"/>
      <c r="F10" s="58"/>
    </row>
    <row r="11" spans="1:8" ht="18" customHeight="1" x14ac:dyDescent="0.55000000000000004">
      <c r="B11" s="12" t="s">
        <v>273</v>
      </c>
      <c r="C11" s="564" t="s">
        <v>392</v>
      </c>
      <c r="D11" s="564"/>
      <c r="E11" s="564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1938567.0345582652</v>
      </c>
      <c r="E18" s="61"/>
      <c r="F18" s="61"/>
      <c r="G18" s="61">
        <v>1567220.3476425132</v>
      </c>
      <c r="H18" s="62">
        <f>(D18+E18)-G18</f>
        <v>371346.68691575201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64629</v>
      </c>
      <c r="E21" s="20">
        <f>+D21*$E$114</f>
        <v>22836.73922883</v>
      </c>
      <c r="F21" s="20"/>
      <c r="G21" s="17"/>
      <c r="H21" s="18">
        <f>(D21+E21)-F21-G21</f>
        <v>87465.739228830003</v>
      </c>
    </row>
    <row r="22" spans="1:8" ht="18" customHeight="1" x14ac:dyDescent="0.55000000000000004">
      <c r="A22" s="12" t="s">
        <v>9</v>
      </c>
      <c r="B22" s="9" t="s">
        <v>10</v>
      </c>
      <c r="D22" s="17">
        <v>4177</v>
      </c>
      <c r="E22" s="20">
        <f>+D22*$E$114</f>
        <v>1475.94825479</v>
      </c>
      <c r="F22" s="20"/>
      <c r="G22" s="17"/>
      <c r="H22" s="18">
        <f t="shared" ref="H22:H34" si="0">(D22+E22)-F22-G22</f>
        <v>5652.9482547899997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>
        <v>2619</v>
      </c>
      <c r="E25" s="20">
        <f>+D25*$E$114</f>
        <v>925.42697612999996</v>
      </c>
      <c r="F25" s="20"/>
      <c r="G25" s="17"/>
      <c r="H25" s="18">
        <f t="shared" si="0"/>
        <v>3544.4269761300002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>
        <v>28886</v>
      </c>
      <c r="E27" s="20">
        <f>+D27*$E$114</f>
        <v>10206.90478522</v>
      </c>
      <c r="F27" s="20"/>
      <c r="G27" s="17"/>
      <c r="H27" s="18">
        <f t="shared" si="0"/>
        <v>39092.904785220002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530</v>
      </c>
      <c r="E29" s="20">
        <f>+D29*$E$114</f>
        <v>187.27617309999999</v>
      </c>
      <c r="F29" s="20"/>
      <c r="G29" s="17"/>
      <c r="H29" s="18">
        <f t="shared" si="0"/>
        <v>717.27617310000005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100841</v>
      </c>
      <c r="E36" s="18">
        <f t="shared" si="1"/>
        <v>35632.295418069996</v>
      </c>
      <c r="F36" s="18">
        <f>SUM(F21:F34)</f>
        <v>0</v>
      </c>
      <c r="G36" s="18">
        <f t="shared" si="1"/>
        <v>0</v>
      </c>
      <c r="H36" s="18">
        <f t="shared" si="1"/>
        <v>136473.29541806999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5016</v>
      </c>
      <c r="E40" s="20">
        <f>+D40*0.1</f>
        <v>501.6</v>
      </c>
      <c r="F40" s="20"/>
      <c r="G40" s="17"/>
      <c r="H40" s="18">
        <f>(D40+E40)-F40-G40</f>
        <v>5517.6</v>
      </c>
    </row>
    <row r="41" spans="1:8" ht="18" customHeight="1" x14ac:dyDescent="0.55000000000000004">
      <c r="A41" s="12" t="s">
        <v>32</v>
      </c>
      <c r="B41" s="9" t="s">
        <v>33</v>
      </c>
      <c r="D41" s="17">
        <v>328550</v>
      </c>
      <c r="E41" s="20">
        <f>+D41*0.1</f>
        <v>32855</v>
      </c>
      <c r="F41" s="20"/>
      <c r="G41" s="17"/>
      <c r="H41" s="18">
        <f t="shared" ref="H41:H47" si="2">(D41+E41)-F41-G41</f>
        <v>361405</v>
      </c>
    </row>
    <row r="42" spans="1:8" ht="18" customHeight="1" x14ac:dyDescent="0.55000000000000004">
      <c r="A42" s="12" t="s">
        <v>34</v>
      </c>
      <c r="B42" s="9" t="s">
        <v>35</v>
      </c>
      <c r="D42" s="17">
        <v>122484</v>
      </c>
      <c r="E42" s="20">
        <f>+D42*0.1</f>
        <v>12248.400000000001</v>
      </c>
      <c r="F42" s="20"/>
      <c r="G42" s="17"/>
      <c r="H42" s="18">
        <f t="shared" si="2"/>
        <v>134732.4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456050</v>
      </c>
      <c r="E49" s="18">
        <f t="shared" si="3"/>
        <v>45605</v>
      </c>
      <c r="F49" s="18">
        <f>SUM(F40:F47)</f>
        <v>0</v>
      </c>
      <c r="G49" s="18">
        <f t="shared" si="3"/>
        <v>0</v>
      </c>
      <c r="H49" s="18">
        <f t="shared" si="3"/>
        <v>501655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84">
        <v>17116247</v>
      </c>
      <c r="E53" s="84"/>
      <c r="F53" s="84"/>
      <c r="G53" s="84">
        <v>10991416</v>
      </c>
      <c r="H53" s="18">
        <f>(D53+E53)-F53-G53</f>
        <v>6124831</v>
      </c>
    </row>
    <row r="54" spans="1:8" ht="18" customHeight="1" x14ac:dyDescent="0.55000000000000004">
      <c r="A54" s="12" t="s">
        <v>44</v>
      </c>
      <c r="B54" s="31"/>
      <c r="D54" s="17"/>
      <c r="E54" s="20"/>
      <c r="F54" s="20"/>
      <c r="G54" s="17"/>
      <c r="H54" s="18">
        <f t="shared" ref="H54:H62" si="4">(D54+E54)-F54-G54</f>
        <v>0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17116247</v>
      </c>
      <c r="E64" s="18">
        <f t="shared" ref="E64:G64" si="5">SUM(E53:E62)</f>
        <v>0</v>
      </c>
      <c r="F64" s="18">
        <f t="shared" si="5"/>
        <v>0</v>
      </c>
      <c r="G64" s="18">
        <f t="shared" si="5"/>
        <v>10991416</v>
      </c>
      <c r="H64" s="18">
        <f>SUM(H53:H62)</f>
        <v>6124831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10" ht="18" customHeight="1" x14ac:dyDescent="0.55000000000000004">
      <c r="A80" s="12" t="s">
        <v>67</v>
      </c>
      <c r="B80" s="9" t="s">
        <v>68</v>
      </c>
      <c r="D80" s="17">
        <v>51947</v>
      </c>
      <c r="E80" s="37"/>
      <c r="F80" s="23"/>
      <c r="G80" s="17"/>
      <c r="H80" s="18">
        <f t="shared" si="8"/>
        <v>51947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51947</v>
      </c>
      <c r="E82" s="39"/>
      <c r="F82" s="18">
        <f t="shared" si="9"/>
        <v>0</v>
      </c>
      <c r="G82" s="18">
        <f t="shared" si="9"/>
        <v>0</v>
      </c>
      <c r="H82" s="18">
        <f t="shared" si="9"/>
        <v>51947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>
        <v>6036</v>
      </c>
      <c r="E86" s="20">
        <f>+D86*0.1</f>
        <v>603.6</v>
      </c>
      <c r="F86" s="20"/>
      <c r="G86" s="17"/>
      <c r="H86" s="18">
        <f>(D86+E86)-F86-G86</f>
        <v>6639.6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14665</v>
      </c>
      <c r="E88" s="20">
        <f>+D88*0.1</f>
        <v>1466.5</v>
      </c>
      <c r="F88" s="20"/>
      <c r="G88" s="17"/>
      <c r="H88" s="18">
        <f t="shared" si="10"/>
        <v>16131.5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73519</v>
      </c>
      <c r="E91" s="20">
        <f t="shared" ref="E91:E93" si="11">+D91*0.1</f>
        <v>7351.9000000000005</v>
      </c>
      <c r="F91" s="20"/>
      <c r="G91" s="17"/>
      <c r="H91" s="18">
        <f t="shared" si="10"/>
        <v>80870.899999999994</v>
      </c>
    </row>
    <row r="92" spans="1:8" ht="18" customHeight="1" x14ac:dyDescent="0.55000000000000004">
      <c r="A92" s="12" t="s">
        <v>82</v>
      </c>
      <c r="B92" s="9" t="s">
        <v>83</v>
      </c>
      <c r="D92" s="40">
        <v>12023</v>
      </c>
      <c r="E92" s="20">
        <f t="shared" si="11"/>
        <v>1202.3</v>
      </c>
      <c r="F92" s="71"/>
      <c r="G92" s="40"/>
      <c r="H92" s="18">
        <f t="shared" si="10"/>
        <v>13225.3</v>
      </c>
    </row>
    <row r="93" spans="1:8" ht="18" customHeight="1" x14ac:dyDescent="0.55000000000000004">
      <c r="A93" s="12" t="s">
        <v>84</v>
      </c>
      <c r="B93" s="9" t="s">
        <v>85</v>
      </c>
      <c r="D93" s="17">
        <v>6066</v>
      </c>
      <c r="E93" s="20">
        <f t="shared" si="11"/>
        <v>606.6</v>
      </c>
      <c r="F93" s="20"/>
      <c r="G93" s="17"/>
      <c r="H93" s="18">
        <f t="shared" si="10"/>
        <v>6672.6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2">SUM(D86:D96)</f>
        <v>112309</v>
      </c>
      <c r="E98" s="18">
        <f t="shared" si="12"/>
        <v>11230.9</v>
      </c>
      <c r="F98" s="18">
        <f t="shared" si="12"/>
        <v>0</v>
      </c>
      <c r="G98" s="18">
        <f t="shared" si="12"/>
        <v>0</v>
      </c>
      <c r="H98" s="18">
        <f t="shared" si="12"/>
        <v>123539.90000000001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f>6285+330378</f>
        <v>336663</v>
      </c>
      <c r="E102" s="20">
        <f>+D102*0.1</f>
        <v>33666.300000000003</v>
      </c>
      <c r="F102" s="20"/>
      <c r="G102" s="17">
        <v>2669</v>
      </c>
      <c r="H102" s="18">
        <f>(D102+E102)-F102-G102</f>
        <v>367660.3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3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3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3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3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4">SUM(D102:D106)</f>
        <v>336663</v>
      </c>
      <c r="E108" s="18">
        <f t="shared" si="14"/>
        <v>33666.300000000003</v>
      </c>
      <c r="F108" s="18">
        <f t="shared" si="14"/>
        <v>0</v>
      </c>
      <c r="G108" s="18">
        <f t="shared" si="14"/>
        <v>2669</v>
      </c>
      <c r="H108" s="18">
        <f t="shared" si="14"/>
        <v>367660.3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737899</v>
      </c>
      <c r="G111" s="17"/>
      <c r="H111" s="18">
        <f>F111-G111</f>
        <v>737899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f>70.670254%*0.5</f>
        <v>0.35335127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146247385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10489234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156736619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166422837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+E119-E121</f>
        <v>-9686218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f>1490019+2550501+1621631</f>
        <v>5662151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+E123+E125</f>
        <v>-4024067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5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5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5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5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6">SUM(D131:D135)</f>
        <v>0</v>
      </c>
      <c r="E137" s="18">
        <f t="shared" si="16"/>
        <v>0</v>
      </c>
      <c r="F137" s="18">
        <f t="shared" si="16"/>
        <v>0</v>
      </c>
      <c r="G137" s="18">
        <f t="shared" si="16"/>
        <v>0</v>
      </c>
      <c r="H137" s="18">
        <f t="shared" si="16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7">D36</f>
        <v>100841</v>
      </c>
      <c r="E141" s="45">
        <f t="shared" si="17"/>
        <v>35632.295418069996</v>
      </c>
      <c r="F141" s="45">
        <f>F36</f>
        <v>0</v>
      </c>
      <c r="G141" s="45">
        <f t="shared" si="17"/>
        <v>0</v>
      </c>
      <c r="H141" s="45">
        <f t="shared" si="17"/>
        <v>136473.29541806999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8">D49</f>
        <v>456050</v>
      </c>
      <c r="E142" s="45">
        <f t="shared" si="18"/>
        <v>45605</v>
      </c>
      <c r="F142" s="45">
        <f>F49</f>
        <v>0</v>
      </c>
      <c r="G142" s="45">
        <f t="shared" si="18"/>
        <v>0</v>
      </c>
      <c r="H142" s="45">
        <f t="shared" si="18"/>
        <v>501655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9">D64</f>
        <v>17116247</v>
      </c>
      <c r="E143" s="45">
        <f t="shared" si="19"/>
        <v>0</v>
      </c>
      <c r="F143" s="45">
        <f>F64</f>
        <v>0</v>
      </c>
      <c r="G143" s="45">
        <f t="shared" si="19"/>
        <v>10991416</v>
      </c>
      <c r="H143" s="45">
        <f t="shared" si="19"/>
        <v>6124831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20">D74</f>
        <v>0</v>
      </c>
      <c r="E144" s="45">
        <f t="shared" si="20"/>
        <v>0</v>
      </c>
      <c r="F144" s="45">
        <f>F74</f>
        <v>0</v>
      </c>
      <c r="G144" s="45">
        <f t="shared" si="20"/>
        <v>0</v>
      </c>
      <c r="H144" s="45">
        <f t="shared" si="20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1">D82</f>
        <v>51947</v>
      </c>
      <c r="E145" s="45">
        <f t="shared" si="21"/>
        <v>0</v>
      </c>
      <c r="F145" s="45">
        <f>F82</f>
        <v>0</v>
      </c>
      <c r="G145" s="45">
        <f t="shared" si="21"/>
        <v>0</v>
      </c>
      <c r="H145" s="45">
        <f t="shared" si="21"/>
        <v>51947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2">D98</f>
        <v>112309</v>
      </c>
      <c r="E146" s="45">
        <f t="shared" si="22"/>
        <v>11230.9</v>
      </c>
      <c r="F146" s="45">
        <f>F98</f>
        <v>0</v>
      </c>
      <c r="G146" s="45">
        <f t="shared" si="22"/>
        <v>0</v>
      </c>
      <c r="H146" s="45">
        <f t="shared" si="22"/>
        <v>123539.90000000001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3">D108</f>
        <v>336663</v>
      </c>
      <c r="E147" s="18">
        <f t="shared" si="23"/>
        <v>33666.300000000003</v>
      </c>
      <c r="F147" s="18">
        <f>F108</f>
        <v>0</v>
      </c>
      <c r="G147" s="18">
        <f t="shared" si="23"/>
        <v>2669</v>
      </c>
      <c r="H147" s="18">
        <f t="shared" si="23"/>
        <v>367660.3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737899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4">D137</f>
        <v>0</v>
      </c>
      <c r="E149" s="18">
        <f t="shared" si="24"/>
        <v>0</v>
      </c>
      <c r="F149" s="18">
        <f>F137</f>
        <v>0</v>
      </c>
      <c r="G149" s="18">
        <f t="shared" si="24"/>
        <v>0</v>
      </c>
      <c r="H149" s="18">
        <f t="shared" si="24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1938567.0345582652</v>
      </c>
      <c r="E150" s="18">
        <f>E18</f>
        <v>0</v>
      </c>
      <c r="F150" s="18">
        <f>F18</f>
        <v>0</v>
      </c>
      <c r="G150" s="18">
        <f>G18</f>
        <v>1567220.3476425132</v>
      </c>
      <c r="H150" s="18">
        <f>H18</f>
        <v>371346.68691575201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5">SUM(D141:D150)</f>
        <v>20112624.034558266</v>
      </c>
      <c r="E152" s="77">
        <f t="shared" si="25"/>
        <v>126134.49541806999</v>
      </c>
      <c r="F152" s="77">
        <f t="shared" si="25"/>
        <v>0</v>
      </c>
      <c r="G152" s="77">
        <f t="shared" si="25"/>
        <v>12561305.347642513</v>
      </c>
      <c r="H152" s="77">
        <f t="shared" si="25"/>
        <v>8415352.1823338214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5.0566090171469805E-2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-2.0912554841492006</v>
      </c>
    </row>
  </sheetData>
  <mergeCells count="3">
    <mergeCell ref="C2:D2"/>
    <mergeCell ref="C11:E11"/>
    <mergeCell ref="B13:D13"/>
  </mergeCells>
  <hyperlinks>
    <hyperlink ref="C11" r:id="rId1" xr:uid="{E78A14FC-A8A0-4A4C-805C-A14E7DC1C8CD}"/>
  </hyperlinks>
  <pageMargins left="0.7" right="0.7" top="0.75" bottom="0.75" header="0.3" footer="0.3"/>
  <pageSetup scale="66" fitToHeight="0" orientation="landscape" horizontalDpi="4294967294" r:id="rId2"/>
  <headerFooter alignWithMargins="0">
    <oddFooter>Page &amp;P of &amp;N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1662-C872-4845-B605-12AF01D9625C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 t="s">
        <v>461</v>
      </c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258</v>
      </c>
      <c r="D5" s="548"/>
      <c r="E5" s="548"/>
      <c r="F5" s="50"/>
    </row>
    <row r="6" spans="1:8" ht="18" customHeight="1" x14ac:dyDescent="0.55000000000000004">
      <c r="B6" s="12" t="s">
        <v>267</v>
      </c>
      <c r="C6" s="561">
        <v>210062</v>
      </c>
      <c r="D6" s="561"/>
      <c r="E6" s="561"/>
      <c r="F6" s="53"/>
    </row>
    <row r="7" spans="1:8" ht="18" customHeight="1" x14ac:dyDescent="0.55000000000000004">
      <c r="B7" s="12" t="s">
        <v>268</v>
      </c>
      <c r="C7" s="51">
        <v>1202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349</v>
      </c>
      <c r="D9" s="59"/>
      <c r="E9" s="59"/>
      <c r="F9" s="50"/>
    </row>
    <row r="10" spans="1:8" ht="18" customHeight="1" x14ac:dyDescent="0.55000000000000004">
      <c r="B10" s="12" t="s">
        <v>271</v>
      </c>
      <c r="C10" s="562" t="s">
        <v>367</v>
      </c>
      <c r="D10" s="562"/>
      <c r="E10" s="562"/>
      <c r="F10" s="58"/>
    </row>
    <row r="11" spans="1:8" ht="18" customHeight="1" x14ac:dyDescent="0.55000000000000004">
      <c r="B11" s="12" t="s">
        <v>273</v>
      </c>
      <c r="C11" s="567" t="s">
        <v>504</v>
      </c>
      <c r="D11" s="567"/>
      <c r="E11" s="567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4479899</v>
      </c>
      <c r="E18" s="61"/>
      <c r="F18" s="61"/>
      <c r="G18" s="61">
        <v>3621742</v>
      </c>
      <c r="H18" s="62">
        <v>858157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38605</v>
      </c>
      <c r="E21" s="20">
        <v>1545</v>
      </c>
      <c r="F21" s="20"/>
      <c r="G21" s="17"/>
      <c r="H21" s="18">
        <v>40150</v>
      </c>
    </row>
    <row r="22" spans="1:8" ht="18" customHeight="1" x14ac:dyDescent="0.55000000000000004">
      <c r="A22" s="12" t="s">
        <v>9</v>
      </c>
      <c r="B22" s="9" t="s">
        <v>10</v>
      </c>
      <c r="D22" s="17">
        <v>2256</v>
      </c>
      <c r="E22" s="20"/>
      <c r="F22" s="20"/>
      <c r="G22" s="17"/>
      <c r="H22" s="18">
        <v>2256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v>0</v>
      </c>
    </row>
    <row r="25" spans="1:8" ht="18" customHeight="1" x14ac:dyDescent="0.55000000000000004">
      <c r="A25" s="12" t="s">
        <v>15</v>
      </c>
      <c r="B25" s="9" t="s">
        <v>16</v>
      </c>
      <c r="D25" s="17">
        <v>80936</v>
      </c>
      <c r="E25" s="20">
        <v>64313</v>
      </c>
      <c r="F25" s="20"/>
      <c r="G25" s="17"/>
      <c r="H25" s="18">
        <v>145249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616093</v>
      </c>
      <c r="E29" s="20">
        <v>296930</v>
      </c>
      <c r="F29" s="20"/>
      <c r="G29" s="17"/>
      <c r="H29" s="18">
        <v>913023</v>
      </c>
    </row>
    <row r="30" spans="1:8" ht="18" customHeight="1" x14ac:dyDescent="0.55000000000000004">
      <c r="A30" s="12" t="s">
        <v>25</v>
      </c>
      <c r="B30" s="21"/>
      <c r="D30" s="17">
        <v>255</v>
      </c>
      <c r="E30" s="20"/>
      <c r="F30" s="20"/>
      <c r="G30" s="17"/>
      <c r="H30" s="18">
        <v>255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v>738145</v>
      </c>
      <c r="E36" s="18">
        <v>362788</v>
      </c>
      <c r="F36" s="18">
        <v>0</v>
      </c>
      <c r="G36" s="18">
        <v>0</v>
      </c>
      <c r="H36" s="18">
        <v>1100933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4646</v>
      </c>
      <c r="E40" s="20">
        <v>3833</v>
      </c>
      <c r="F40" s="20"/>
      <c r="G40" s="17"/>
      <c r="H40" s="18">
        <v>8479</v>
      </c>
    </row>
    <row r="41" spans="1:8" ht="18" customHeight="1" x14ac:dyDescent="0.55000000000000004">
      <c r="A41" s="12" t="s">
        <v>32</v>
      </c>
      <c r="B41" s="9" t="s">
        <v>33</v>
      </c>
      <c r="D41" s="17">
        <v>585732</v>
      </c>
      <c r="E41" s="20">
        <v>483229</v>
      </c>
      <c r="F41" s="20"/>
      <c r="G41" s="17"/>
      <c r="H41" s="18">
        <v>1068961</v>
      </c>
    </row>
    <row r="42" spans="1:8" ht="18" customHeight="1" x14ac:dyDescent="0.55000000000000004">
      <c r="A42" s="12" t="s">
        <v>34</v>
      </c>
      <c r="B42" s="9" t="s">
        <v>35</v>
      </c>
      <c r="D42" s="17">
        <v>20142</v>
      </c>
      <c r="E42" s="20">
        <v>16617</v>
      </c>
      <c r="F42" s="20"/>
      <c r="G42" s="17"/>
      <c r="H42" s="18">
        <v>36759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v>610520</v>
      </c>
      <c r="E49" s="18">
        <v>503679</v>
      </c>
      <c r="F49" s="18">
        <v>0</v>
      </c>
      <c r="G49" s="18">
        <v>0</v>
      </c>
      <c r="H49" s="18">
        <v>1114199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7">
        <v>33622261</v>
      </c>
      <c r="E53" s="20"/>
      <c r="F53" s="20"/>
      <c r="G53" s="17">
        <v>18793989</v>
      </c>
      <c r="H53" s="18">
        <v>14828272</v>
      </c>
    </row>
    <row r="54" spans="1:8" ht="18" customHeight="1" x14ac:dyDescent="0.55000000000000004">
      <c r="A54" s="12" t="s">
        <v>44</v>
      </c>
      <c r="B54" s="31"/>
      <c r="D54" s="17"/>
      <c r="E54" s="20"/>
      <c r="F54" s="20"/>
      <c r="G54" s="17"/>
      <c r="H54" s="18">
        <v>0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v>33622261</v>
      </c>
      <c r="E64" s="18">
        <v>0</v>
      </c>
      <c r="F64" s="18">
        <v>0</v>
      </c>
      <c r="G64" s="18">
        <v>18793989</v>
      </c>
      <c r="H64" s="18">
        <v>14828272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v>0</v>
      </c>
      <c r="E74" s="36">
        <v>0</v>
      </c>
      <c r="F74" s="36">
        <v>0</v>
      </c>
      <c r="G74" s="18">
        <v>0</v>
      </c>
      <c r="H74" s="18"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35447</v>
      </c>
      <c r="E77" s="37"/>
      <c r="F77" s="23"/>
      <c r="G77" s="17"/>
      <c r="H77" s="18">
        <v>35447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10922</v>
      </c>
      <c r="E79" s="37">
        <v>3402</v>
      </c>
      <c r="F79" s="23"/>
      <c r="G79" s="17"/>
      <c r="H79" s="18">
        <v>14324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v>46369</v>
      </c>
      <c r="E82" s="39">
        <v>3402</v>
      </c>
      <c r="F82" s="18">
        <v>0</v>
      </c>
      <c r="G82" s="18">
        <v>0</v>
      </c>
      <c r="H82" s="18">
        <v>49771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v>0</v>
      </c>
    </row>
    <row r="88" spans="1:8" ht="18" customHeight="1" x14ac:dyDescent="0.55000000000000004">
      <c r="A88" s="12" t="s">
        <v>74</v>
      </c>
      <c r="B88" s="9" t="s">
        <v>75</v>
      </c>
      <c r="D88" s="17"/>
      <c r="E88" s="20"/>
      <c r="F88" s="20"/>
      <c r="G88" s="17"/>
      <c r="H88" s="18">
        <v>0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1318</v>
      </c>
      <c r="E91" s="20">
        <v>1087</v>
      </c>
      <c r="F91" s="20"/>
      <c r="G91" s="17"/>
      <c r="H91" s="18">
        <v>2405</v>
      </c>
    </row>
    <row r="92" spans="1:8" ht="18" customHeight="1" x14ac:dyDescent="0.55000000000000004">
      <c r="A92" s="12" t="s">
        <v>82</v>
      </c>
      <c r="B92" s="9" t="s">
        <v>83</v>
      </c>
      <c r="D92" s="40">
        <v>32084</v>
      </c>
      <c r="E92" s="20"/>
      <c r="F92" s="71"/>
      <c r="G92" s="40"/>
      <c r="H92" s="18">
        <v>32084</v>
      </c>
    </row>
    <row r="93" spans="1:8" ht="18" customHeight="1" x14ac:dyDescent="0.55000000000000004">
      <c r="A93" s="12" t="s">
        <v>84</v>
      </c>
      <c r="B93" s="9" t="s">
        <v>85</v>
      </c>
      <c r="D93" s="17">
        <v>10086</v>
      </c>
      <c r="E93" s="20">
        <v>8191</v>
      </c>
      <c r="F93" s="20"/>
      <c r="G93" s="17"/>
      <c r="H93" s="18">
        <v>18277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v>43488</v>
      </c>
      <c r="E98" s="18">
        <v>9278</v>
      </c>
      <c r="F98" s="18">
        <v>0</v>
      </c>
      <c r="G98" s="18">
        <v>0</v>
      </c>
      <c r="H98" s="18">
        <v>52766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229478</v>
      </c>
      <c r="E102" s="20">
        <v>54836</v>
      </c>
      <c r="F102" s="20"/>
      <c r="G102" s="17"/>
      <c r="H102" s="18">
        <v>284314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v>0</v>
      </c>
    </row>
    <row r="104" spans="1:8" ht="18" customHeight="1" x14ac:dyDescent="0.55000000000000004">
      <c r="A104" s="12" t="s">
        <v>93</v>
      </c>
      <c r="B104" s="31"/>
      <c r="D104" s="17">
        <v>98830</v>
      </c>
      <c r="E104" s="20"/>
      <c r="F104" s="20"/>
      <c r="G104" s="17"/>
      <c r="H104" s="18">
        <v>98830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v>328308</v>
      </c>
      <c r="E108" s="18">
        <v>54836</v>
      </c>
      <c r="F108" s="18">
        <v>0</v>
      </c>
      <c r="G108" s="18">
        <v>0</v>
      </c>
      <c r="H108" s="18">
        <v>383144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9816141</v>
      </c>
      <c r="G111" s="17"/>
      <c r="H111" s="18">
        <v>9816141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0.82499999999999996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270258475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7931172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v>278189647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306906165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v>-28716518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92404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-28624114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v>738145</v>
      </c>
      <c r="E141" s="45">
        <v>362788</v>
      </c>
      <c r="F141" s="45">
        <v>0</v>
      </c>
      <c r="G141" s="45">
        <v>0</v>
      </c>
      <c r="H141" s="45">
        <v>1100933</v>
      </c>
    </row>
    <row r="142" spans="1:8" ht="18" customHeight="1" x14ac:dyDescent="0.55000000000000004">
      <c r="A142" s="12" t="s">
        <v>41</v>
      </c>
      <c r="B142" s="11" t="s">
        <v>119</v>
      </c>
      <c r="D142" s="45">
        <v>610520</v>
      </c>
      <c r="E142" s="45">
        <v>503679</v>
      </c>
      <c r="F142" s="45">
        <v>0</v>
      </c>
      <c r="G142" s="45">
        <v>0</v>
      </c>
      <c r="H142" s="45">
        <v>1114199</v>
      </c>
    </row>
    <row r="143" spans="1:8" ht="18" customHeight="1" x14ac:dyDescent="0.55000000000000004">
      <c r="A143" s="12" t="s">
        <v>53</v>
      </c>
      <c r="B143" s="11" t="s">
        <v>120</v>
      </c>
      <c r="D143" s="45">
        <v>33622261</v>
      </c>
      <c r="E143" s="45">
        <v>0</v>
      </c>
      <c r="F143" s="45">
        <v>0</v>
      </c>
      <c r="G143" s="45">
        <v>18793989</v>
      </c>
      <c r="H143" s="45">
        <v>14828272</v>
      </c>
    </row>
    <row r="144" spans="1:8" ht="18" customHeight="1" x14ac:dyDescent="0.55000000000000004">
      <c r="A144" s="12" t="s">
        <v>59</v>
      </c>
      <c r="B144" s="11" t="s">
        <v>121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v>46369</v>
      </c>
      <c r="E145" s="45">
        <v>3402</v>
      </c>
      <c r="F145" s="45">
        <v>0</v>
      </c>
      <c r="G145" s="45">
        <v>0</v>
      </c>
      <c r="H145" s="45">
        <v>49771</v>
      </c>
    </row>
    <row r="146" spans="1:8" ht="18" customHeight="1" x14ac:dyDescent="0.55000000000000004">
      <c r="A146" s="12" t="s">
        <v>88</v>
      </c>
      <c r="B146" s="11" t="s">
        <v>123</v>
      </c>
      <c r="D146" s="45">
        <v>43488</v>
      </c>
      <c r="E146" s="45">
        <v>9278</v>
      </c>
      <c r="F146" s="45">
        <v>0</v>
      </c>
      <c r="G146" s="45">
        <v>0</v>
      </c>
      <c r="H146" s="45">
        <v>52766</v>
      </c>
    </row>
    <row r="147" spans="1:8" ht="18" customHeight="1" x14ac:dyDescent="0.55000000000000004">
      <c r="A147" s="12" t="s">
        <v>95</v>
      </c>
      <c r="B147" s="11" t="s">
        <v>124</v>
      </c>
      <c r="D147" s="18">
        <v>328308</v>
      </c>
      <c r="E147" s="18">
        <v>54836</v>
      </c>
      <c r="F147" s="18">
        <v>0</v>
      </c>
      <c r="G147" s="18">
        <v>0</v>
      </c>
      <c r="H147" s="18">
        <v>383144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v>9816141</v>
      </c>
    </row>
    <row r="149" spans="1:8" ht="18" customHeight="1" x14ac:dyDescent="0.55000000000000004">
      <c r="A149" s="12" t="s">
        <v>116</v>
      </c>
      <c r="B149" s="11" t="s">
        <v>127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v>4479899</v>
      </c>
      <c r="E150" s="18">
        <v>0</v>
      </c>
      <c r="F150" s="18">
        <v>0</v>
      </c>
      <c r="G150" s="18">
        <v>3621742</v>
      </c>
      <c r="H150" s="18">
        <v>858157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v>39868990</v>
      </c>
      <c r="E152" s="77">
        <v>933983</v>
      </c>
      <c r="F152" s="77">
        <v>0</v>
      </c>
      <c r="G152" s="77">
        <v>22415731</v>
      </c>
      <c r="H152" s="77">
        <v>28203383</v>
      </c>
    </row>
    <row r="154" spans="1:8" ht="18" customHeight="1" x14ac:dyDescent="0.55000000000000004">
      <c r="A154" s="16" t="s">
        <v>324</v>
      </c>
      <c r="B154" s="11" t="s">
        <v>325</v>
      </c>
      <c r="D154" s="90">
        <v>9.1895785149835624E-2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v>-0.98530151885225159</v>
      </c>
    </row>
  </sheetData>
  <mergeCells count="6">
    <mergeCell ref="B13:D13"/>
    <mergeCell ref="C2:D2"/>
    <mergeCell ref="C5:E5"/>
    <mergeCell ref="C6:E6"/>
    <mergeCell ref="C10:E10"/>
    <mergeCell ref="C11:E11"/>
  </mergeCells>
  <hyperlinks>
    <hyperlink ref="C11" r:id="rId1" xr:uid="{152F249B-CBC6-4C01-BC55-23EF3DA75470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2589-7BB9-4A04-893D-CFA76934FC4C}">
  <sheetPr>
    <tabColor rgb="FF92D050"/>
  </sheetPr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9" ht="18" customHeight="1" x14ac:dyDescent="0.55000000000000004">
      <c r="C1" s="49"/>
      <c r="D1" s="49"/>
      <c r="E1" s="49"/>
      <c r="F1" s="49"/>
      <c r="G1" s="49"/>
      <c r="H1" s="49"/>
    </row>
    <row r="2" spans="1:9" ht="18" customHeight="1" x14ac:dyDescent="0.55000000000000004">
      <c r="C2" s="544"/>
      <c r="D2" s="544"/>
    </row>
    <row r="3" spans="1:9" ht="18" customHeight="1" x14ac:dyDescent="0.55000000000000004">
      <c r="B3" s="11" t="s">
        <v>265</v>
      </c>
    </row>
    <row r="4" spans="1:9" ht="18" customHeight="1" x14ac:dyDescent="0.55000000000000004">
      <c r="I4" s="288"/>
    </row>
    <row r="5" spans="1:9" ht="18" customHeight="1" x14ac:dyDescent="0.55000000000000004">
      <c r="B5" s="12" t="s">
        <v>266</v>
      </c>
      <c r="C5" s="549" t="s">
        <v>259</v>
      </c>
      <c r="D5" s="549"/>
      <c r="E5" s="549"/>
      <c r="F5" s="50"/>
      <c r="I5" s="288"/>
    </row>
    <row r="6" spans="1:9" ht="18" customHeight="1" x14ac:dyDescent="0.55000000000000004">
      <c r="B6" s="12" t="s">
        <v>267</v>
      </c>
      <c r="C6" s="52" t="s">
        <v>260</v>
      </c>
      <c r="D6" s="52"/>
      <c r="E6" s="52"/>
      <c r="F6" s="53"/>
      <c r="I6" s="289"/>
    </row>
    <row r="7" spans="1:9" ht="18" customHeight="1" x14ac:dyDescent="0.55000000000000004">
      <c r="B7" s="12" t="s">
        <v>268</v>
      </c>
      <c r="C7" s="575">
        <v>2106</v>
      </c>
      <c r="D7" s="575"/>
      <c r="E7" s="575"/>
      <c r="F7" s="54"/>
      <c r="I7" s="290"/>
    </row>
    <row r="8" spans="1:9" ht="18" customHeight="1" x14ac:dyDescent="0.55000000000000004">
      <c r="C8" s="55"/>
      <c r="D8" s="55"/>
      <c r="E8" s="55"/>
      <c r="F8" s="27"/>
    </row>
    <row r="9" spans="1:9" ht="18" customHeight="1" x14ac:dyDescent="0.55000000000000004">
      <c r="B9" s="12" t="s">
        <v>269</v>
      </c>
      <c r="C9" s="548" t="s">
        <v>505</v>
      </c>
      <c r="D9" s="548"/>
      <c r="E9" s="548"/>
      <c r="F9" s="50"/>
    </row>
    <row r="10" spans="1:9" ht="18" customHeight="1" x14ac:dyDescent="0.55000000000000004">
      <c r="B10" s="12" t="s">
        <v>271</v>
      </c>
      <c r="C10" s="57" t="s">
        <v>506</v>
      </c>
      <c r="D10" s="57"/>
      <c r="E10" s="57"/>
      <c r="F10" s="58"/>
    </row>
    <row r="11" spans="1:9" ht="18" customHeight="1" x14ac:dyDescent="0.55000000000000004">
      <c r="B11" s="12" t="s">
        <v>273</v>
      </c>
      <c r="C11" s="564" t="s">
        <v>507</v>
      </c>
      <c r="D11" s="548"/>
      <c r="E11" s="548"/>
      <c r="F11" s="50"/>
    </row>
    <row r="12" spans="1:9" ht="18" customHeight="1" x14ac:dyDescent="0.55000000000000004">
      <c r="B12" s="12"/>
      <c r="C12" s="12"/>
    </row>
    <row r="13" spans="1:9" ht="24.75" customHeight="1" x14ac:dyDescent="0.55000000000000004">
      <c r="B13" s="541"/>
      <c r="C13" s="542"/>
      <c r="D13" s="543"/>
      <c r="E13" s="49"/>
      <c r="F13" s="49"/>
    </row>
    <row r="14" spans="1:9" ht="18" customHeight="1" x14ac:dyDescent="0.55000000000000004">
      <c r="B14" s="13"/>
    </row>
    <row r="15" spans="1:9" ht="18" customHeight="1" x14ac:dyDescent="0.55000000000000004">
      <c r="B15" s="13"/>
    </row>
    <row r="16" spans="1:9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6557081.7636667853</v>
      </c>
      <c r="E18" s="61"/>
      <c r="F18" s="61"/>
      <c r="G18" s="61">
        <v>5301024.8178061536</v>
      </c>
      <c r="H18" s="62">
        <f>(D18+E18)-G18</f>
        <v>1256056.9458606318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f>IFERROR(VLOOKUP($A21,'[43]FY23 Program Data'!$A$8:$F$22,2,FALSE),0)</f>
        <v>96727</v>
      </c>
      <c r="E21" s="20">
        <f>IFERROR(VLOOKUP($A21,'[43]FY23 Program Data'!$A$8:$F$22,3,FALSE),0)</f>
        <v>22870</v>
      </c>
      <c r="F21" s="20">
        <v>0</v>
      </c>
      <c r="G21" s="17">
        <f>IFERROR(VLOOKUP($A21,'[43]FY23 Program Data'!$A$8:$F$22,5,FALSE),0)</f>
        <v>2365</v>
      </c>
      <c r="H21" s="18">
        <f>(D21+E21)-F21-G21</f>
        <v>117232</v>
      </c>
    </row>
    <row r="22" spans="1:8" ht="18" customHeight="1" x14ac:dyDescent="0.55000000000000004">
      <c r="A22" s="12" t="s">
        <v>9</v>
      </c>
      <c r="B22" s="9" t="s">
        <v>10</v>
      </c>
      <c r="D22" s="17">
        <f>IFERROR(VLOOKUP($A22,'[43]FY23 Program Data'!$A$8:$F$22,2,FALSE),0)</f>
        <v>1974</v>
      </c>
      <c r="E22" s="20">
        <f>IFERROR(VLOOKUP($A22,'[43]FY23 Program Data'!$A$8:$F$22,3,FALSE),0)</f>
        <v>1187</v>
      </c>
      <c r="F22" s="20">
        <v>0</v>
      </c>
      <c r="G22" s="17">
        <f>IFERROR(VLOOKUP($A22,'[43]FY23 Program Data'!$A$8:$F$22,5,FALSE),0)</f>
        <v>0</v>
      </c>
      <c r="H22" s="18">
        <f t="shared" ref="H22:H34" si="0">(D22+E22)-F22-G22</f>
        <v>3161</v>
      </c>
    </row>
    <row r="23" spans="1:8" ht="18" customHeight="1" x14ac:dyDescent="0.55000000000000004">
      <c r="A23" s="12" t="s">
        <v>11</v>
      </c>
      <c r="B23" s="9" t="s">
        <v>12</v>
      </c>
      <c r="D23" s="17">
        <f>IFERROR(VLOOKUP($A23,'[43]FY23 Program Data'!$A$8:$F$22,2,FALSE),0)</f>
        <v>25145</v>
      </c>
      <c r="E23" s="20">
        <f>IFERROR(VLOOKUP($A23,'[43]FY23 Program Data'!$A$8:$F$22,3,FALSE),0)</f>
        <v>13472</v>
      </c>
      <c r="F23" s="20">
        <v>0</v>
      </c>
      <c r="G23" s="17">
        <f>IFERROR(VLOOKUP($A23,'[43]FY23 Program Data'!$A$8:$F$22,5,FALSE),0)</f>
        <v>0</v>
      </c>
      <c r="H23" s="18">
        <f t="shared" si="0"/>
        <v>38617</v>
      </c>
    </row>
    <row r="24" spans="1:8" ht="18" customHeight="1" x14ac:dyDescent="0.55000000000000004">
      <c r="A24" s="12" t="s">
        <v>13</v>
      </c>
      <c r="B24" s="9" t="s">
        <v>14</v>
      </c>
      <c r="D24" s="17">
        <f>IFERROR(VLOOKUP($A24,'[43]FY23 Program Data'!$A$8:$F$22,2,FALSE),0)</f>
        <v>0</v>
      </c>
      <c r="E24" s="20">
        <f>IFERROR(VLOOKUP($A24,'[43]FY23 Program Data'!$A$8:$F$22,3,FALSE),0)</f>
        <v>0</v>
      </c>
      <c r="F24" s="20">
        <v>0</v>
      </c>
      <c r="G24" s="17">
        <f>IFERROR(VLOOKUP($A24,'[43]FY23 Program Data'!$A$8:$F$22,5,FALSE),0)</f>
        <v>0</v>
      </c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>
        <f>IFERROR(VLOOKUP($A25,'[43]FY23 Program Data'!$A$8:$F$22,2,FALSE),0)</f>
        <v>32952</v>
      </c>
      <c r="E25" s="20">
        <f>IFERROR(VLOOKUP($A25,'[43]FY23 Program Data'!$A$8:$F$22,3,FALSE),0)</f>
        <v>19986</v>
      </c>
      <c r="F25" s="20">
        <v>0</v>
      </c>
      <c r="G25" s="17">
        <f>IFERROR(VLOOKUP($A25,'[43]FY23 Program Data'!$A$8:$F$22,5,FALSE),0)</f>
        <v>0</v>
      </c>
      <c r="H25" s="18">
        <f t="shared" si="0"/>
        <v>52938</v>
      </c>
    </row>
    <row r="26" spans="1:8" ht="18" customHeight="1" x14ac:dyDescent="0.55000000000000004">
      <c r="A26" s="12" t="s">
        <v>17</v>
      </c>
      <c r="B26" s="9" t="s">
        <v>18</v>
      </c>
      <c r="D26" s="17">
        <f>IFERROR(VLOOKUP($A26,'[43]FY23 Program Data'!$A$8:$F$22,2,FALSE),0)</f>
        <v>52241</v>
      </c>
      <c r="E26" s="20">
        <f>IFERROR(VLOOKUP($A26,'[43]FY23 Program Data'!$A$8:$F$22,3,FALSE),0)</f>
        <v>8045</v>
      </c>
      <c r="F26" s="20">
        <v>0</v>
      </c>
      <c r="G26" s="17">
        <f>IFERROR(VLOOKUP($A26,'[43]FY23 Program Data'!$A$8:$F$22,5,FALSE),0)</f>
        <v>0</v>
      </c>
      <c r="H26" s="18">
        <f t="shared" si="0"/>
        <v>60286</v>
      </c>
    </row>
    <row r="27" spans="1:8" ht="18" customHeight="1" x14ac:dyDescent="0.55000000000000004">
      <c r="A27" s="12" t="s">
        <v>19</v>
      </c>
      <c r="B27" s="9" t="s">
        <v>20</v>
      </c>
      <c r="D27" s="17">
        <f>IFERROR(VLOOKUP($A27,'[43]FY23 Program Data'!$A$8:$F$22,2,FALSE),0)</f>
        <v>847478</v>
      </c>
      <c r="E27" s="20">
        <f>IFERROR(VLOOKUP($A27,'[43]FY23 Program Data'!$A$8:$F$22,3,FALSE),0)</f>
        <v>616964</v>
      </c>
      <c r="F27" s="20">
        <v>0</v>
      </c>
      <c r="G27" s="17">
        <f>IFERROR(VLOOKUP($A27,'[43]FY23 Program Data'!$A$8:$F$22,5,FALSE),0)</f>
        <v>109539</v>
      </c>
      <c r="H27" s="18">
        <f t="shared" si="0"/>
        <v>1354903</v>
      </c>
    </row>
    <row r="28" spans="1:8" ht="18" customHeight="1" x14ac:dyDescent="0.55000000000000004">
      <c r="A28" s="12" t="s">
        <v>21</v>
      </c>
      <c r="B28" s="9" t="s">
        <v>22</v>
      </c>
      <c r="D28" s="17">
        <f>IFERROR(VLOOKUP($A28,'[43]FY23 Program Data'!$A$8:$F$22,2,FALSE),0)</f>
        <v>0</v>
      </c>
      <c r="E28" s="20">
        <f>IFERROR(VLOOKUP($A28,'[43]FY23 Program Data'!$A$8:$F$22,3,FALSE),0)</f>
        <v>0</v>
      </c>
      <c r="F28" s="20">
        <v>0</v>
      </c>
      <c r="G28" s="17">
        <f>IFERROR(VLOOKUP($A28,'[43]FY23 Program Data'!$A$8:$F$22,5,FALSE),0)</f>
        <v>0</v>
      </c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f>IFERROR(VLOOKUP($A29,'[43]FY23 Program Data'!$A$8:$F$22,2,FALSE),0)</f>
        <v>420334</v>
      </c>
      <c r="E29" s="20">
        <f>IFERROR(VLOOKUP($A29,'[43]FY23 Program Data'!$A$8:$F$22,3,FALSE),0)</f>
        <v>287025</v>
      </c>
      <c r="F29" s="20">
        <v>0</v>
      </c>
      <c r="G29" s="17">
        <f>IFERROR(VLOOKUP($A29,'[43]FY23 Program Data'!$A$8:$F$22,5,FALSE),0)</f>
        <v>8760</v>
      </c>
      <c r="H29" s="18">
        <f t="shared" si="0"/>
        <v>698599</v>
      </c>
    </row>
    <row r="30" spans="1:8" ht="18" customHeight="1" x14ac:dyDescent="0.55000000000000004">
      <c r="A30" s="12" t="s">
        <v>25</v>
      </c>
      <c r="B30" s="21" t="s">
        <v>261</v>
      </c>
      <c r="D30" s="17">
        <f>IFERROR(VLOOKUP($A30,'[43]FY23 Program Data'!$A$8:$F$22,2,FALSE),0)</f>
        <v>18210</v>
      </c>
      <c r="E30" s="20">
        <f>IFERROR(VLOOKUP($A30,'[43]FY23 Program Data'!$A$8:$F$22,3,FALSE),0)</f>
        <v>5247</v>
      </c>
      <c r="F30" s="20">
        <v>0</v>
      </c>
      <c r="G30" s="17">
        <f>IFERROR(VLOOKUP($A30,'[43]FY23 Program Data'!$A$8:$F$22,5,FALSE),0)</f>
        <v>0</v>
      </c>
      <c r="H30" s="18">
        <f t="shared" si="0"/>
        <v>23457</v>
      </c>
    </row>
    <row r="31" spans="1:8" ht="18" customHeight="1" x14ac:dyDescent="0.55000000000000004">
      <c r="A31" s="12" t="s">
        <v>26</v>
      </c>
      <c r="B31" s="21"/>
      <c r="D31" s="20">
        <v>0</v>
      </c>
      <c r="E31" s="17">
        <v>0</v>
      </c>
      <c r="F31" s="20">
        <v>0</v>
      </c>
      <c r="G31" s="17">
        <v>0</v>
      </c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20">
        <v>0</v>
      </c>
      <c r="E32" s="17">
        <v>0</v>
      </c>
      <c r="F32" s="20">
        <v>0</v>
      </c>
      <c r="G32" s="17">
        <v>0</v>
      </c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20">
        <v>0</v>
      </c>
      <c r="E33" s="17">
        <v>0</v>
      </c>
      <c r="F33" s="20">
        <v>0</v>
      </c>
      <c r="G33" s="17">
        <v>0</v>
      </c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20">
        <v>0</v>
      </c>
      <c r="E34" s="17">
        <v>0</v>
      </c>
      <c r="F34" s="20">
        <v>0</v>
      </c>
      <c r="G34" s="17">
        <v>0</v>
      </c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1495061</v>
      </c>
      <c r="E36" s="18">
        <f t="shared" si="1"/>
        <v>974796</v>
      </c>
      <c r="F36" s="18">
        <f>SUM(F21:F34)</f>
        <v>0</v>
      </c>
      <c r="G36" s="18">
        <f t="shared" si="1"/>
        <v>120664</v>
      </c>
      <c r="H36" s="18">
        <f t="shared" si="1"/>
        <v>2349193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f>IFERROR(VLOOKUP($A40,'[43]FY23 Program Data'!$A$31:$F$33,2,FALSE),0)</f>
        <v>112245</v>
      </c>
      <c r="E40" s="20">
        <f>IFERROR(VLOOKUP($A40,'[43]FY23 Program Data'!$A$8:$F$22,3,FALSE),0)</f>
        <v>0</v>
      </c>
      <c r="F40" s="20">
        <v>0</v>
      </c>
      <c r="G40" s="17">
        <v>0</v>
      </c>
      <c r="H40" s="18">
        <f>(D40+E40)-F40-G40</f>
        <v>112245</v>
      </c>
    </row>
    <row r="41" spans="1:8" ht="18" customHeight="1" x14ac:dyDescent="0.55000000000000004">
      <c r="A41" s="12" t="s">
        <v>32</v>
      </c>
      <c r="B41" s="9" t="s">
        <v>33</v>
      </c>
      <c r="D41" s="17">
        <f>IFERROR(VLOOKUP($A41,'[43]FY23 Program Data'!$A$31:$F$33,2,FALSE),0)</f>
        <v>1262761</v>
      </c>
      <c r="E41" s="20">
        <f>IFERROR(VLOOKUP($A41,'[43]FY23 Program Data'!$A$8:$F$22,3,FALSE),0)</f>
        <v>1021434</v>
      </c>
      <c r="F41" s="20">
        <v>0</v>
      </c>
      <c r="G41" s="17">
        <v>0</v>
      </c>
      <c r="H41" s="18">
        <f>(D41+E41)-F41-G41</f>
        <v>2284195</v>
      </c>
    </row>
    <row r="42" spans="1:8" ht="18" customHeight="1" x14ac:dyDescent="0.55000000000000004">
      <c r="A42" s="12" t="s">
        <v>34</v>
      </c>
      <c r="B42" s="9" t="s">
        <v>35</v>
      </c>
      <c r="D42" s="17">
        <f>IFERROR(VLOOKUP($A42,'[43]FY23 Program Data'!$A$31:$F$33,2,FALSE),0)</f>
        <v>28061</v>
      </c>
      <c r="E42" s="20">
        <f>IFERROR(VLOOKUP($A42,'[43]FY23 Program Data'!$A$8:$F$22,3,FALSE),0)</f>
        <v>0</v>
      </c>
      <c r="F42" s="20">
        <v>0</v>
      </c>
      <c r="G42" s="17">
        <v>0</v>
      </c>
      <c r="H42" s="18">
        <f t="shared" ref="H42:H47" si="2">(D42+E42)-F42-G42</f>
        <v>28061</v>
      </c>
    </row>
    <row r="43" spans="1:8" ht="18" customHeight="1" x14ac:dyDescent="0.55000000000000004">
      <c r="A43" s="12" t="s">
        <v>36</v>
      </c>
      <c r="B43" s="9" t="s">
        <v>37</v>
      </c>
      <c r="D43" s="17">
        <f>IFERROR(VLOOKUP($A43,'[43]FY23 Program Data'!$A$31:$F$33,2,FALSE),0)</f>
        <v>0</v>
      </c>
      <c r="E43" s="20">
        <f>IFERROR(VLOOKUP($A43,'[43]FY23 Program Data'!$A$8:$F$22,3,FALSE),0)</f>
        <v>0</v>
      </c>
      <c r="F43" s="20">
        <v>0</v>
      </c>
      <c r="G43" s="17">
        <v>0</v>
      </c>
      <c r="H43" s="18">
        <f>(D43+E43)-F43-G43</f>
        <v>0</v>
      </c>
    </row>
    <row r="44" spans="1:8" ht="18" customHeight="1" x14ac:dyDescent="0.55000000000000004">
      <c r="A44" s="12" t="s">
        <v>38</v>
      </c>
      <c r="B44" s="21"/>
      <c r="D44" s="20">
        <v>0</v>
      </c>
      <c r="E44" s="17">
        <v>0</v>
      </c>
      <c r="F44" s="20">
        <v>0</v>
      </c>
      <c r="G44" s="17">
        <v>0</v>
      </c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20">
        <v>0</v>
      </c>
      <c r="E45" s="17">
        <v>0</v>
      </c>
      <c r="F45" s="20">
        <v>0</v>
      </c>
      <c r="G45" s="17">
        <v>0</v>
      </c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20">
        <v>0</v>
      </c>
      <c r="E46" s="17">
        <v>0</v>
      </c>
      <c r="F46" s="20">
        <v>0</v>
      </c>
      <c r="G46" s="17">
        <v>0</v>
      </c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20">
        <v>0</v>
      </c>
      <c r="E47" s="17">
        <v>0</v>
      </c>
      <c r="F47" s="20">
        <v>0</v>
      </c>
      <c r="G47" s="17">
        <v>0</v>
      </c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1403067</v>
      </c>
      <c r="E49" s="18">
        <f t="shared" si="3"/>
        <v>1021434</v>
      </c>
      <c r="F49" s="18">
        <f>SUM(F40:F47)</f>
        <v>0</v>
      </c>
      <c r="G49" s="18">
        <f t="shared" si="3"/>
        <v>0</v>
      </c>
      <c r="H49" s="18">
        <f t="shared" si="3"/>
        <v>2424501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13">
        <f>ROUND(SUM('[43]Physician Subsidies'!D$4:D$12),0)</f>
        <v>26219874</v>
      </c>
      <c r="E53" s="113">
        <f>ROUND(SUM('[43]Physician Subsidies'!E$4:E$12),0)</f>
        <v>19088069</v>
      </c>
      <c r="F53" s="20">
        <v>0</v>
      </c>
      <c r="G53" s="17">
        <v>0</v>
      </c>
      <c r="H53" s="18">
        <f>(D53+E53)-F53-G53</f>
        <v>45307943</v>
      </c>
    </row>
    <row r="54" spans="1:8" ht="18" customHeight="1" x14ac:dyDescent="0.55000000000000004">
      <c r="A54" s="12" t="s">
        <v>44</v>
      </c>
      <c r="B54" s="31"/>
      <c r="D54" s="20">
        <v>0</v>
      </c>
      <c r="E54" s="17">
        <v>0</v>
      </c>
      <c r="F54" s="20">
        <v>0</v>
      </c>
      <c r="G54" s="17">
        <v>0</v>
      </c>
      <c r="H54" s="18">
        <f t="shared" ref="H54:H62" si="4">(D54+E54)-F54-G54</f>
        <v>0</v>
      </c>
    </row>
    <row r="55" spans="1:8" ht="18" customHeight="1" x14ac:dyDescent="0.55000000000000004">
      <c r="A55" s="12" t="s">
        <v>45</v>
      </c>
      <c r="B55" s="34"/>
      <c r="D55" s="20">
        <v>0</v>
      </c>
      <c r="E55" s="17">
        <v>0</v>
      </c>
      <c r="F55" s="20">
        <v>0</v>
      </c>
      <c r="G55" s="17">
        <v>0</v>
      </c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20">
        <v>0</v>
      </c>
      <c r="E56" s="17">
        <v>0</v>
      </c>
      <c r="F56" s="20">
        <v>0</v>
      </c>
      <c r="G56" s="17">
        <v>0</v>
      </c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20">
        <v>0</v>
      </c>
      <c r="E57" s="17">
        <v>0</v>
      </c>
      <c r="F57" s="20">
        <v>0</v>
      </c>
      <c r="G57" s="17">
        <v>0</v>
      </c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20">
        <v>0</v>
      </c>
      <c r="E58" s="17">
        <v>0</v>
      </c>
      <c r="F58" s="20">
        <v>0</v>
      </c>
      <c r="G58" s="17">
        <v>0</v>
      </c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20">
        <v>0</v>
      </c>
      <c r="E59" s="17">
        <v>0</v>
      </c>
      <c r="F59" s="20">
        <v>0</v>
      </c>
      <c r="G59" s="17">
        <v>0</v>
      </c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0">
        <v>0</v>
      </c>
      <c r="E60" s="17">
        <v>0</v>
      </c>
      <c r="F60" s="20">
        <v>0</v>
      </c>
      <c r="G60" s="17">
        <v>0</v>
      </c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0">
        <v>0</v>
      </c>
      <c r="E61" s="17">
        <v>0</v>
      </c>
      <c r="F61" s="20">
        <v>0</v>
      </c>
      <c r="G61" s="17">
        <v>0</v>
      </c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0">
        <v>0</v>
      </c>
      <c r="E62" s="17">
        <v>0</v>
      </c>
      <c r="F62" s="20">
        <v>0</v>
      </c>
      <c r="G62" s="17">
        <v>0</v>
      </c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26219874</v>
      </c>
      <c r="E64" s="18">
        <f t="shared" ref="E64:G64" si="5">SUM(E53:E62)</f>
        <v>19088069</v>
      </c>
      <c r="F64" s="18">
        <f t="shared" si="5"/>
        <v>0</v>
      </c>
      <c r="G64" s="18">
        <f t="shared" si="5"/>
        <v>0</v>
      </c>
      <c r="H64" s="18">
        <f>SUM(H53:H62)</f>
        <v>45307943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20">
        <v>0</v>
      </c>
      <c r="E68" s="17">
        <v>0</v>
      </c>
      <c r="F68" s="20">
        <v>0</v>
      </c>
      <c r="G68" s="17">
        <v>0</v>
      </c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20">
        <v>0</v>
      </c>
      <c r="E69" s="17">
        <v>0</v>
      </c>
      <c r="F69" s="20">
        <v>0</v>
      </c>
      <c r="G69" s="17">
        <v>0</v>
      </c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20">
        <v>0</v>
      </c>
      <c r="E70" s="17">
        <v>0</v>
      </c>
      <c r="F70" s="20">
        <v>0</v>
      </c>
      <c r="G70" s="17">
        <v>0</v>
      </c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20">
        <v>0</v>
      </c>
      <c r="E71" s="17">
        <v>0</v>
      </c>
      <c r="F71" s="20">
        <v>0</v>
      </c>
      <c r="G71" s="17">
        <v>0</v>
      </c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20">
        <v>0</v>
      </c>
      <c r="E72" s="17">
        <v>0</v>
      </c>
      <c r="F72" s="20">
        <v>0</v>
      </c>
      <c r="G72" s="17">
        <v>0</v>
      </c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f>IFERROR(VLOOKUP($A77,'[43]FY23 Program Data'!$A$8:$F$22,2,FALSE),0)</f>
        <v>850</v>
      </c>
      <c r="E77" s="37"/>
      <c r="F77" s="20">
        <v>0</v>
      </c>
      <c r="G77" s="17">
        <f>IFERROR(VLOOKUP($A77,'[43]FY23 Program Data'!$A$8:$F$22,5,FALSE),0)</f>
        <v>0</v>
      </c>
      <c r="H77" s="18">
        <f>(D77-F77-G77)</f>
        <v>850</v>
      </c>
    </row>
    <row r="78" spans="1:10" ht="18" customHeight="1" x14ac:dyDescent="0.55000000000000004">
      <c r="A78" s="12" t="s">
        <v>63</v>
      </c>
      <c r="B78" s="9" t="s">
        <v>64</v>
      </c>
      <c r="D78" s="17">
        <f>IFERROR(VLOOKUP($A78,'[43]FY23 Program Data'!$A$8:$F$22,2,FALSE),0)</f>
        <v>0</v>
      </c>
      <c r="E78" s="37"/>
      <c r="F78" s="20">
        <v>0</v>
      </c>
      <c r="G78" s="17">
        <f>IFERROR(VLOOKUP($A78,'[43]FY23 Program Data'!$A$8:$F$22,5,FALSE),0)</f>
        <v>0</v>
      </c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f>IFERROR(VLOOKUP($A79,'[43]FY23 Program Data'!$A$8:$F$22,2,FALSE),0)</f>
        <v>2594</v>
      </c>
      <c r="E79" s="37"/>
      <c r="F79" s="20">
        <v>0</v>
      </c>
      <c r="G79" s="17">
        <f>IFERROR(VLOOKUP($A79,'[43]FY23 Program Data'!$A$8:$F$22,5,FALSE),0)</f>
        <v>0</v>
      </c>
      <c r="H79" s="18">
        <f t="shared" si="8"/>
        <v>2594</v>
      </c>
    </row>
    <row r="80" spans="1:10" ht="18" customHeight="1" x14ac:dyDescent="0.55000000000000004">
      <c r="A80" s="12" t="s">
        <v>67</v>
      </c>
      <c r="B80" s="9" t="s">
        <v>68</v>
      </c>
      <c r="D80" s="17">
        <f>IFERROR(VLOOKUP($A80,'[43]FY23 Program Data'!$A$8:$F$22,2,FALSE),0)</f>
        <v>0</v>
      </c>
      <c r="E80" s="37"/>
      <c r="F80" s="20">
        <v>0</v>
      </c>
      <c r="G80" s="17">
        <f>IFERROR(VLOOKUP($A80,'[43]FY23 Program Data'!$A$8:$F$22,5,FALSE),0)</f>
        <v>0</v>
      </c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3444</v>
      </c>
      <c r="E82" s="39"/>
      <c r="F82" s="18">
        <f t="shared" si="9"/>
        <v>0</v>
      </c>
      <c r="G82" s="18">
        <f t="shared" si="9"/>
        <v>0</v>
      </c>
      <c r="H82" s="18">
        <f t="shared" si="9"/>
        <v>3444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>
        <f>IFERROR(VLOOKUP($A86,'[43]FY23 Program Data'!$A$8:$F$22,2,FALSE),0)</f>
        <v>0</v>
      </c>
      <c r="E86" s="20">
        <f>IFERROR(VLOOKUP($A86,'[43]FY23 Program Data'!$A$8:$F$22,3,FALSE),0)</f>
        <v>0</v>
      </c>
      <c r="F86" s="20">
        <v>0</v>
      </c>
      <c r="G86" s="17">
        <f>IFERROR(VLOOKUP($A86,'[43]FY23 Program Data'!$A$8:$F$22,5,FALSE),0)</f>
        <v>0</v>
      </c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>
        <f>IFERROR(VLOOKUP($A87,'[43]FY23 Program Data'!$A$8:$F$22,2,FALSE),0)</f>
        <v>0</v>
      </c>
      <c r="E87" s="20">
        <f>IFERROR(VLOOKUP($A87,'[43]FY23 Program Data'!$A$8:$F$22,3,FALSE),0)</f>
        <v>0</v>
      </c>
      <c r="F87" s="20">
        <v>0</v>
      </c>
      <c r="G87" s="17">
        <f>IFERROR(VLOOKUP($A87,'[43]FY23 Program Data'!$A$8:$F$22,5,FALSE),0)</f>
        <v>0</v>
      </c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f>IFERROR(VLOOKUP($A88,'[43]FY23 Program Data'!$A$8:$F$22,2,FALSE),0)</f>
        <v>0</v>
      </c>
      <c r="E88" s="20">
        <f>IFERROR(VLOOKUP($A88,'[43]FY23 Program Data'!$A$8:$F$22,3,FALSE),0)</f>
        <v>0</v>
      </c>
      <c r="F88" s="20">
        <v>0</v>
      </c>
      <c r="G88" s="17">
        <f>IFERROR(VLOOKUP($A88,'[43]FY23 Program Data'!$A$8:$F$22,5,FALSE),0)</f>
        <v>0</v>
      </c>
      <c r="H88" s="18">
        <f t="shared" si="10"/>
        <v>0</v>
      </c>
    </row>
    <row r="89" spans="1:8" ht="18" customHeight="1" x14ac:dyDescent="0.55000000000000004">
      <c r="A89" s="12" t="s">
        <v>76</v>
      </c>
      <c r="B89" s="9" t="s">
        <v>77</v>
      </c>
      <c r="D89" s="17">
        <f>IFERROR(VLOOKUP($A89,'[43]FY23 Program Data'!$A$8:$F$22,2,FALSE),0)</f>
        <v>0</v>
      </c>
      <c r="E89" s="20">
        <f>IFERROR(VLOOKUP($A89,'[43]FY23 Program Data'!$A$8:$F$22,3,FALSE),0)</f>
        <v>0</v>
      </c>
      <c r="F89" s="20">
        <v>0</v>
      </c>
      <c r="G89" s="17">
        <f>IFERROR(VLOOKUP($A89,'[43]FY23 Program Data'!$A$8:$F$22,5,FALSE),0)</f>
        <v>0</v>
      </c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>
        <f>IFERROR(VLOOKUP($A90,'[43]FY23 Program Data'!$A$8:$F$22,2,FALSE),0)</f>
        <v>0</v>
      </c>
      <c r="E90" s="20">
        <f>IFERROR(VLOOKUP($A90,'[43]FY23 Program Data'!$A$8:$F$22,3,FALSE),0)</f>
        <v>0</v>
      </c>
      <c r="F90" s="20">
        <v>0</v>
      </c>
      <c r="G90" s="17">
        <f>IFERROR(VLOOKUP($A90,'[43]FY23 Program Data'!$A$8:$F$22,5,FALSE),0)</f>
        <v>0</v>
      </c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f>IFERROR(VLOOKUP($A91,'[43]FY23 Program Data'!$A$8:$F$22,2,FALSE),0)</f>
        <v>940</v>
      </c>
      <c r="E91" s="20">
        <f>IFERROR(VLOOKUP($A91,'[43]FY23 Program Data'!$A$8:$F$22,3,FALSE),0)</f>
        <v>145</v>
      </c>
      <c r="F91" s="20">
        <v>0</v>
      </c>
      <c r="G91" s="17">
        <f>IFERROR(VLOOKUP($A91,'[43]FY23 Program Data'!$A$8:$F$22,5,FALSE),0)</f>
        <v>0</v>
      </c>
      <c r="H91" s="18">
        <f t="shared" si="10"/>
        <v>1085</v>
      </c>
    </row>
    <row r="92" spans="1:8" ht="18" customHeight="1" x14ac:dyDescent="0.55000000000000004">
      <c r="A92" s="12" t="s">
        <v>82</v>
      </c>
      <c r="B92" s="9" t="s">
        <v>83</v>
      </c>
      <c r="D92" s="17">
        <f>IFERROR(VLOOKUP($A92,'[43]FY23 Program Data'!$A$8:$F$22,2,FALSE),0)</f>
        <v>4770</v>
      </c>
      <c r="E92" s="20">
        <f>IFERROR(VLOOKUP($A92,'[43]FY23 Program Data'!$A$8:$F$22,3,FALSE),0)</f>
        <v>595</v>
      </c>
      <c r="F92" s="20">
        <v>0</v>
      </c>
      <c r="G92" s="17">
        <f>IFERROR(VLOOKUP($A92,'[43]FY23 Program Data'!$A$8:$F$22,5,FALSE),0)</f>
        <v>0</v>
      </c>
      <c r="H92" s="18">
        <f t="shared" si="10"/>
        <v>5365</v>
      </c>
    </row>
    <row r="93" spans="1:8" ht="18" customHeight="1" x14ac:dyDescent="0.55000000000000004">
      <c r="A93" s="12" t="s">
        <v>84</v>
      </c>
      <c r="B93" s="9" t="s">
        <v>85</v>
      </c>
      <c r="D93" s="17">
        <f>IFERROR(VLOOKUP($A93,'[43]FY23 Program Data'!$A$8:$F$22,2,FALSE),0)</f>
        <v>0</v>
      </c>
      <c r="E93" s="20">
        <f>IFERROR(VLOOKUP($A93,'[43]FY23 Program Data'!$A$8:$F$22,3,FALSE),0)</f>
        <v>0</v>
      </c>
      <c r="F93" s="20">
        <v>0</v>
      </c>
      <c r="G93" s="17">
        <f>IFERROR(VLOOKUP($A93,'[43]FY23 Program Data'!$A$8:$F$22,5,FALSE),0)</f>
        <v>0</v>
      </c>
      <c r="H93" s="18">
        <f t="shared" si="10"/>
        <v>0</v>
      </c>
    </row>
    <row r="94" spans="1:8" ht="18" customHeight="1" x14ac:dyDescent="0.55000000000000004">
      <c r="A94" s="12" t="s">
        <v>86</v>
      </c>
      <c r="B94" s="31" t="s">
        <v>262</v>
      </c>
      <c r="D94" s="17">
        <f>IFERROR(VLOOKUP($A94,'[43]FY23 Program Data'!$A$8:$F$22,2,FALSE),0)</f>
        <v>32000</v>
      </c>
      <c r="E94" s="20">
        <f>IFERROR(VLOOKUP($A94,'[43]FY23 Program Data'!$A$8:$F$22,3,FALSE),0)</f>
        <v>0</v>
      </c>
      <c r="F94" s="20">
        <v>0</v>
      </c>
      <c r="G94" s="17">
        <f>IFERROR(VLOOKUP($A94,'[43]FY23 Program Data'!$A$8:$F$22,5,FALSE),0)</f>
        <v>0</v>
      </c>
      <c r="H94" s="18">
        <f t="shared" si="10"/>
        <v>32000</v>
      </c>
    </row>
    <row r="95" spans="1:8" ht="18" customHeight="1" x14ac:dyDescent="0.55000000000000004">
      <c r="A95" s="12" t="s">
        <v>87</v>
      </c>
      <c r="B95" s="31"/>
      <c r="D95" s="17">
        <f>IFERROR(VLOOKUP($A95,'[43]FY23 Program Data'!$A$8:$F$22,2,FALSE),0)</f>
        <v>0</v>
      </c>
      <c r="E95" s="20">
        <f>IFERROR(VLOOKUP($A95,'[43]FY23 Program Data'!$A$8:$F$22,3,FALSE),0)</f>
        <v>0</v>
      </c>
      <c r="F95" s="20">
        <v>0</v>
      </c>
      <c r="G95" s="17">
        <f>IFERROR(VLOOKUP($A95,'[43]FY23 Program Data'!$A$8:$F$22,5,FALSE),0)</f>
        <v>0</v>
      </c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>
        <f>IFERROR(VLOOKUP($A96,'[43]FY23 Program Data'!$A$8:$F$22,2,FALSE),0)</f>
        <v>0</v>
      </c>
      <c r="E96" s="20">
        <f>IFERROR(VLOOKUP($A96,'[43]FY23 Program Data'!$A$8:$F$22,3,FALSE),0)</f>
        <v>0</v>
      </c>
      <c r="F96" s="20">
        <v>0</v>
      </c>
      <c r="G96" s="17">
        <f>IFERROR(VLOOKUP($A96,'[43]FY23 Program Data'!$A$8:$F$22,5,FALSE),0)</f>
        <v>0</v>
      </c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37710</v>
      </c>
      <c r="E98" s="18">
        <f t="shared" si="11"/>
        <v>740</v>
      </c>
      <c r="F98" s="18">
        <f t="shared" si="11"/>
        <v>0</v>
      </c>
      <c r="G98" s="18">
        <f t="shared" si="11"/>
        <v>0</v>
      </c>
      <c r="H98" s="18">
        <f t="shared" si="11"/>
        <v>38450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f>IFERROR(VLOOKUP($A102,'[43]FY23 Program Data'!$A$8:$F$22,2,FALSE),0)</f>
        <v>31400</v>
      </c>
      <c r="E102" s="20">
        <f>IFERROR(VLOOKUP($A102,'[43]FY23 Program Data'!$A$8:$F$22,3,FALSE),0)</f>
        <v>22163</v>
      </c>
      <c r="F102" s="20">
        <v>0</v>
      </c>
      <c r="G102" s="17">
        <f>IFERROR(VLOOKUP($A102,'[43]FY23 Program Data'!$A$8:$F$22,5,FALSE),0)</f>
        <v>0</v>
      </c>
      <c r="H102" s="18">
        <f>(D102+E102)-F102-G102</f>
        <v>53563</v>
      </c>
    </row>
    <row r="103" spans="1:8" ht="18" customHeight="1" x14ac:dyDescent="0.55000000000000004">
      <c r="A103" s="12" t="s">
        <v>91</v>
      </c>
      <c r="B103" s="9" t="s">
        <v>92</v>
      </c>
      <c r="D103" s="17">
        <f>IFERROR(VLOOKUP($A103,'[43]FY23 Program Data'!$A$8:$F$22,2,FALSE),0)</f>
        <v>0</v>
      </c>
      <c r="E103" s="20">
        <f>IFERROR(VLOOKUP($A103,'[43]FY23 Program Data'!$A$8:$F$22,3,FALSE),0)</f>
        <v>0</v>
      </c>
      <c r="F103" s="20">
        <v>0</v>
      </c>
      <c r="G103" s="17">
        <f>IFERROR(VLOOKUP($A103,'[43]FY23 Program Data'!$A$8:$F$22,5,FALSE),0)</f>
        <v>0</v>
      </c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>
        <f>IFERROR(VLOOKUP($A104,'[43]FY23 Program Data'!$A$8:$F$22,2,FALSE),0)</f>
        <v>0</v>
      </c>
      <c r="E104" s="20">
        <f>IFERROR(VLOOKUP($A104,'[43]FY23 Program Data'!$A$8:$F$22,3,FALSE),0)</f>
        <v>0</v>
      </c>
      <c r="F104" s="20">
        <v>0</v>
      </c>
      <c r="G104" s="17">
        <f>IFERROR(VLOOKUP($A104,'[43]FY23 Program Data'!$A$8:$F$22,5,FALSE),0)</f>
        <v>0</v>
      </c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>
        <f>IFERROR(VLOOKUP($A105,'[43]FY23 Program Data'!$A$8:$F$22,2,FALSE),0)</f>
        <v>0</v>
      </c>
      <c r="E105" s="20">
        <f>IFERROR(VLOOKUP($A105,'[43]FY23 Program Data'!$A$8:$F$22,3,FALSE),0)</f>
        <v>0</v>
      </c>
      <c r="F105" s="20">
        <v>0</v>
      </c>
      <c r="G105" s="17">
        <f>IFERROR(VLOOKUP($A105,'[43]FY23 Program Data'!$A$8:$F$22,5,FALSE),0)</f>
        <v>0</v>
      </c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>
        <f>IFERROR(VLOOKUP($A106,'[43]FY23 Program Data'!$A$8:$F$22,2,FALSE),0)</f>
        <v>0</v>
      </c>
      <c r="E106" s="20">
        <f>IFERROR(VLOOKUP($A106,'[43]FY23 Program Data'!$A$8:$F$22,3,FALSE),0)</f>
        <v>0</v>
      </c>
      <c r="F106" s="20">
        <v>0</v>
      </c>
      <c r="G106" s="17">
        <f>IFERROR(VLOOKUP($A106,'[43]FY23 Program Data'!$A$8:$F$22,5,FALSE),0)</f>
        <v>0</v>
      </c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31400</v>
      </c>
      <c r="E108" s="18">
        <f t="shared" si="13"/>
        <v>22163</v>
      </c>
      <c r="F108" s="18">
        <f t="shared" si="13"/>
        <v>0</v>
      </c>
      <c r="G108" s="18">
        <f t="shared" si="13"/>
        <v>0</v>
      </c>
      <c r="H108" s="18">
        <f t="shared" si="13"/>
        <v>53563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6812000</v>
      </c>
      <c r="G111" s="17"/>
      <c r="H111" s="18">
        <f>F111-G111</f>
        <v>6812000</v>
      </c>
    </row>
    <row r="112" spans="1:8" ht="18" customHeight="1" x14ac:dyDescent="0.55000000000000004">
      <c r="B112" s="11"/>
      <c r="D112" s="11"/>
    </row>
    <row r="113" spans="1:8" ht="18" customHeight="1" x14ac:dyDescent="0.55000000000000004">
      <c r="A113" s="16"/>
      <c r="B113" s="11" t="s">
        <v>310</v>
      </c>
    </row>
    <row r="114" spans="1:8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0.72799999999999998</v>
      </c>
      <c r="F114" s="41" t="s">
        <v>314</v>
      </c>
      <c r="G114" s="42">
        <v>0.154</v>
      </c>
      <c r="H114"/>
    </row>
    <row r="115" spans="1:8" ht="18" customHeight="1" x14ac:dyDescent="0.55000000000000004">
      <c r="A115" s="12"/>
      <c r="B115" s="11"/>
      <c r="F115" s="27"/>
    </row>
    <row r="116" spans="1:8" ht="18" customHeight="1" x14ac:dyDescent="0.55000000000000004">
      <c r="A116" s="12" t="s">
        <v>315</v>
      </c>
      <c r="B116" s="11" t="s">
        <v>316</v>
      </c>
      <c r="F116" s="27"/>
    </row>
    <row r="117" spans="1:8" ht="18" customHeight="1" x14ac:dyDescent="0.55000000000000004">
      <c r="A117" s="12" t="s">
        <v>98</v>
      </c>
      <c r="B117" s="9" t="s">
        <v>99</v>
      </c>
      <c r="E117" s="17">
        <v>398038000</v>
      </c>
      <c r="F117"/>
    </row>
    <row r="118" spans="1:8" ht="18" customHeight="1" x14ac:dyDescent="0.55000000000000004">
      <c r="A118" s="12" t="s">
        <v>100</v>
      </c>
      <c r="B118" s="9" t="s">
        <v>101</v>
      </c>
      <c r="E118" s="17">
        <v>4483000</v>
      </c>
      <c r="F118" s="43"/>
    </row>
    <row r="119" spans="1:8" ht="18" customHeight="1" x14ac:dyDescent="0.55000000000000004">
      <c r="A119" s="12" t="s">
        <v>102</v>
      </c>
      <c r="B119" s="11" t="s">
        <v>103</v>
      </c>
      <c r="E119" s="18">
        <f>SUM(E117:E118)</f>
        <v>402521000</v>
      </c>
      <c r="F119" s="44"/>
    </row>
    <row r="120" spans="1:8" ht="18" customHeight="1" x14ac:dyDescent="0.55000000000000004">
      <c r="A120" s="12"/>
      <c r="B120" s="11"/>
      <c r="F120" s="27"/>
    </row>
    <row r="121" spans="1:8" ht="18" customHeight="1" x14ac:dyDescent="0.55000000000000004">
      <c r="A121" s="12" t="s">
        <v>104</v>
      </c>
      <c r="B121" s="11" t="s">
        <v>105</v>
      </c>
      <c r="E121" s="17">
        <v>409862000</v>
      </c>
      <c r="F121"/>
    </row>
    <row r="122" spans="1:8" ht="18" customHeight="1" x14ac:dyDescent="0.55000000000000004">
      <c r="A122" s="12"/>
      <c r="F122" s="27"/>
    </row>
    <row r="123" spans="1:8" ht="18" customHeight="1" x14ac:dyDescent="0.55000000000000004">
      <c r="A123" s="12" t="s">
        <v>106</v>
      </c>
      <c r="B123" s="11" t="s">
        <v>107</v>
      </c>
      <c r="E123" s="17">
        <v>-7341000</v>
      </c>
      <c r="F123"/>
    </row>
    <row r="124" spans="1:8" ht="18" customHeight="1" x14ac:dyDescent="0.55000000000000004">
      <c r="A124" s="12"/>
      <c r="F124" s="27"/>
    </row>
    <row r="125" spans="1:8" ht="18" customHeight="1" x14ac:dyDescent="0.55000000000000004">
      <c r="A125" s="12" t="s">
        <v>108</v>
      </c>
      <c r="B125" s="11" t="s">
        <v>109</v>
      </c>
      <c r="E125" s="17">
        <v>2780000</v>
      </c>
      <c r="F125"/>
    </row>
    <row r="126" spans="1:8" ht="18" customHeight="1" x14ac:dyDescent="0.55000000000000004">
      <c r="A126" s="12"/>
      <c r="F126" s="27"/>
    </row>
    <row r="127" spans="1:8" ht="18" customHeight="1" x14ac:dyDescent="0.55000000000000004">
      <c r="A127" s="12" t="s">
        <v>110</v>
      </c>
      <c r="B127" s="11" t="s">
        <v>111</v>
      </c>
      <c r="E127" s="17">
        <v>-4561000</v>
      </c>
      <c r="F127"/>
    </row>
    <row r="128" spans="1:8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>
        <f>IFERROR(VLOOKUP($A131,'[43]FY23 Program Data'!$A$8:$F$22,2,FALSE),0)</f>
        <v>0</v>
      </c>
      <c r="E131" s="20">
        <f>IFERROR(VLOOKUP($A131,'[43]FY23 Program Data'!$A$8:$F$22,3,FALSE),0)</f>
        <v>0</v>
      </c>
      <c r="F131" s="20">
        <v>0</v>
      </c>
      <c r="G131" s="17">
        <f>IFERROR(VLOOKUP($A131,'[43]FY23 Program Data'!$A$8:$F$22,5,FALSE),0)</f>
        <v>0</v>
      </c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>
        <f>IFERROR(VLOOKUP($A132,'[43]FY23 Program Data'!$A$8:$F$22,2,FALSE),0)</f>
        <v>0</v>
      </c>
      <c r="E132" s="20">
        <f>IFERROR(VLOOKUP($A132,'[43]FY23 Program Data'!$A$8:$F$22,3,FALSE),0)</f>
        <v>0</v>
      </c>
      <c r="F132" s="20">
        <v>0</v>
      </c>
      <c r="G132" s="17">
        <f>IFERROR(VLOOKUP($A132,'[43]FY23 Program Data'!$A$8:$F$22,5,FALSE),0)</f>
        <v>0</v>
      </c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>
        <f>IFERROR(VLOOKUP($A133,'[43]FY23 Program Data'!$A$8:$F$22,2,FALSE),0)</f>
        <v>0</v>
      </c>
      <c r="E133" s="20">
        <f>IFERROR(VLOOKUP($A133,'[43]FY23 Program Data'!$A$8:$F$22,3,FALSE),0)</f>
        <v>0</v>
      </c>
      <c r="F133" s="20">
        <v>0</v>
      </c>
      <c r="G133" s="17">
        <f>IFERROR(VLOOKUP($A133,'[43]FY23 Program Data'!$A$8:$F$22,5,FALSE),0)</f>
        <v>0</v>
      </c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>
        <f>IFERROR(VLOOKUP($A134,'[43]FY23 Program Data'!$A$8:$F$22,2,FALSE),0)</f>
        <v>0</v>
      </c>
      <c r="E134" s="20">
        <f>IFERROR(VLOOKUP($A134,'[43]FY23 Program Data'!$A$8:$F$22,3,FALSE),0)</f>
        <v>0</v>
      </c>
      <c r="F134" s="20">
        <v>0</v>
      </c>
      <c r="G134" s="17">
        <f>IFERROR(VLOOKUP($A134,'[43]FY23 Program Data'!$A$8:$F$22,5,FALSE),0)</f>
        <v>0</v>
      </c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>
        <f>IFERROR(VLOOKUP($A135,'[43]FY23 Program Data'!$A$8:$F$22,2,FALSE),0)</f>
        <v>0</v>
      </c>
      <c r="E135" s="20">
        <f>IFERROR(VLOOKUP($A135,'[43]FY23 Program Data'!$A$8:$F$22,3,FALSE),0)</f>
        <v>0</v>
      </c>
      <c r="F135" s="20">
        <v>0</v>
      </c>
      <c r="G135" s="17">
        <f>IFERROR(VLOOKUP($A135,'[43]FY23 Program Data'!$A$8:$F$22,5,FALSE),0)</f>
        <v>0</v>
      </c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1495061</v>
      </c>
      <c r="E141" s="45">
        <f t="shared" si="16"/>
        <v>974796</v>
      </c>
      <c r="F141" s="45">
        <f>F36</f>
        <v>0</v>
      </c>
      <c r="G141" s="45">
        <f t="shared" si="16"/>
        <v>120664</v>
      </c>
      <c r="H141" s="45">
        <f t="shared" si="16"/>
        <v>2349193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1403067</v>
      </c>
      <c r="E142" s="45">
        <f t="shared" si="17"/>
        <v>1021434</v>
      </c>
      <c r="F142" s="45">
        <f>F49</f>
        <v>0</v>
      </c>
      <c r="G142" s="45">
        <f t="shared" si="17"/>
        <v>0</v>
      </c>
      <c r="H142" s="45">
        <f t="shared" si="17"/>
        <v>2424501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26219874</v>
      </c>
      <c r="E143" s="45">
        <f t="shared" si="18"/>
        <v>19088069</v>
      </c>
      <c r="F143" s="45">
        <f>F64</f>
        <v>0</v>
      </c>
      <c r="G143" s="45">
        <f t="shared" si="18"/>
        <v>0</v>
      </c>
      <c r="H143" s="45">
        <f t="shared" si="18"/>
        <v>45307943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3444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3444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37710</v>
      </c>
      <c r="E146" s="45">
        <f t="shared" si="21"/>
        <v>740</v>
      </c>
      <c r="F146" s="45">
        <f>F98</f>
        <v>0</v>
      </c>
      <c r="G146" s="45">
        <f t="shared" si="21"/>
        <v>0</v>
      </c>
      <c r="H146" s="45">
        <f t="shared" si="21"/>
        <v>38450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31400</v>
      </c>
      <c r="E147" s="18">
        <f t="shared" si="22"/>
        <v>22163</v>
      </c>
      <c r="F147" s="18">
        <f>F108</f>
        <v>0</v>
      </c>
      <c r="G147" s="18">
        <f t="shared" si="22"/>
        <v>0</v>
      </c>
      <c r="H147" s="18">
        <f t="shared" si="22"/>
        <v>53563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6812000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6557081.7636667853</v>
      </c>
      <c r="E150" s="18">
        <f>E18</f>
        <v>0</v>
      </c>
      <c r="F150" s="18">
        <f>F18</f>
        <v>0</v>
      </c>
      <c r="G150" s="18">
        <f>G18</f>
        <v>5301024.8178061536</v>
      </c>
      <c r="H150" s="18">
        <f>H18</f>
        <v>1256056.9458606318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35747637.763666786</v>
      </c>
      <c r="E152" s="77">
        <f t="shared" si="24"/>
        <v>21107202</v>
      </c>
      <c r="F152" s="77">
        <f t="shared" si="24"/>
        <v>0</v>
      </c>
      <c r="G152" s="77">
        <f t="shared" si="24"/>
        <v>5421688.8178061536</v>
      </c>
      <c r="H152" s="77">
        <f t="shared" si="24"/>
        <v>58245150.945860632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0.14210917563926548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-12.770258922574136</v>
      </c>
    </row>
  </sheetData>
  <mergeCells count="6">
    <mergeCell ref="B13:D13"/>
    <mergeCell ref="C2:D2"/>
    <mergeCell ref="C5:E5"/>
    <mergeCell ref="C7:E7"/>
    <mergeCell ref="C9:E9"/>
    <mergeCell ref="C11:E11"/>
  </mergeCells>
  <hyperlinks>
    <hyperlink ref="C11" r:id="rId1" xr:uid="{B2668B6E-A0AC-43C3-894F-2DDFE889C571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BF0E-0789-400A-B202-FAD84FE0EE6A}">
  <dimension ref="A1:H155"/>
  <sheetViews>
    <sheetView workbookViewId="0"/>
  </sheetViews>
  <sheetFormatPr defaultColWidth="9" defaultRowHeight="18" customHeight="1" x14ac:dyDescent="0.5"/>
  <cols>
    <col min="1" max="1" width="8.26171875" style="8" customWidth="1"/>
    <col min="2" max="2" width="55.41796875" style="9" bestFit="1" customWidth="1"/>
    <col min="3" max="3" width="12.41796875" style="292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16384" width="9" style="9"/>
  </cols>
  <sheetData>
    <row r="1" spans="1:8" ht="18" customHeight="1" x14ac:dyDescent="0.5">
      <c r="C1" s="291"/>
      <c r="D1" s="49"/>
      <c r="E1" s="49"/>
      <c r="F1" s="49"/>
      <c r="G1" s="49"/>
      <c r="H1" s="49"/>
    </row>
    <row r="2" spans="1:8" ht="18" customHeight="1" x14ac:dyDescent="0.4">
      <c r="C2" s="544"/>
      <c r="D2" s="544"/>
    </row>
    <row r="3" spans="1:8" ht="18" customHeight="1" x14ac:dyDescent="0.5">
      <c r="B3" s="11" t="s">
        <v>265</v>
      </c>
    </row>
    <row r="5" spans="1:8" ht="18" customHeight="1" x14ac:dyDescent="0.5">
      <c r="B5" s="12" t="s">
        <v>266</v>
      </c>
      <c r="C5" s="105" t="s">
        <v>263</v>
      </c>
      <c r="D5" s="55"/>
      <c r="E5" s="55"/>
      <c r="G5" s="27"/>
    </row>
    <row r="6" spans="1:8" ht="18" customHeight="1" x14ac:dyDescent="0.5">
      <c r="B6" s="12" t="s">
        <v>267</v>
      </c>
      <c r="C6" s="105">
        <v>64</v>
      </c>
      <c r="D6" s="55"/>
      <c r="E6" s="55"/>
      <c r="G6" s="27"/>
    </row>
    <row r="7" spans="1:8" ht="18" customHeight="1" x14ac:dyDescent="0.5">
      <c r="B7" s="12" t="s">
        <v>268</v>
      </c>
      <c r="C7" s="104">
        <v>592</v>
      </c>
      <c r="D7" s="51"/>
      <c r="E7" s="51"/>
      <c r="F7" s="54"/>
    </row>
    <row r="8" spans="1:8" ht="18" customHeight="1" x14ac:dyDescent="0.5">
      <c r="C8" s="105"/>
      <c r="D8" s="55"/>
      <c r="E8" s="55"/>
      <c r="F8" s="27"/>
    </row>
    <row r="9" spans="1:8" ht="18" customHeight="1" x14ac:dyDescent="0.5">
      <c r="B9" s="12" t="s">
        <v>269</v>
      </c>
      <c r="C9" s="104" t="s">
        <v>346</v>
      </c>
      <c r="D9" s="51"/>
      <c r="E9" s="51"/>
      <c r="F9" s="54"/>
    </row>
    <row r="10" spans="1:8" ht="18" customHeight="1" x14ac:dyDescent="0.5">
      <c r="B10" s="12" t="s">
        <v>271</v>
      </c>
      <c r="C10" s="104" t="s">
        <v>347</v>
      </c>
      <c r="D10" s="51"/>
      <c r="E10" s="51"/>
      <c r="F10" s="54"/>
    </row>
    <row r="11" spans="1:8" ht="30" customHeight="1" x14ac:dyDescent="0.6">
      <c r="B11" s="12" t="s">
        <v>273</v>
      </c>
      <c r="C11" s="576" t="s">
        <v>393</v>
      </c>
      <c r="D11" s="576"/>
      <c r="E11" s="51"/>
      <c r="F11" s="54"/>
    </row>
    <row r="12" spans="1:8" ht="18" customHeight="1" x14ac:dyDescent="0.5">
      <c r="B12" s="12"/>
      <c r="C12" s="293"/>
    </row>
    <row r="13" spans="1:8" ht="24.75" customHeight="1" x14ac:dyDescent="0.4">
      <c r="B13" s="541"/>
      <c r="C13" s="542"/>
      <c r="D13" s="543"/>
      <c r="E13" s="49"/>
      <c r="F13" s="49"/>
    </row>
    <row r="14" spans="1:8" ht="18" customHeight="1" x14ac:dyDescent="0.5">
      <c r="B14" s="13"/>
    </row>
    <row r="15" spans="1:8" ht="18" customHeight="1" x14ac:dyDescent="0.5">
      <c r="B15" s="13"/>
    </row>
    <row r="16" spans="1:8" ht="45" customHeight="1" x14ac:dyDescent="0.5">
      <c r="A16" s="60" t="s">
        <v>275</v>
      </c>
      <c r="B16" s="49"/>
      <c r="C16" s="291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">
      <c r="A17" s="16" t="s">
        <v>276</v>
      </c>
      <c r="B17" s="11" t="s">
        <v>277</v>
      </c>
    </row>
    <row r="18" spans="1:8" ht="18" customHeight="1" x14ac:dyDescent="0.5">
      <c r="A18" s="12" t="s">
        <v>5</v>
      </c>
      <c r="B18" s="9" t="s">
        <v>6</v>
      </c>
      <c r="D18" s="61">
        <v>1096752.5992572173</v>
      </c>
      <c r="E18" s="61"/>
      <c r="F18" s="61"/>
      <c r="G18" s="61">
        <v>886661.62131318566</v>
      </c>
      <c r="H18" s="62">
        <f>D18-G18</f>
        <v>210090.97794403159</v>
      </c>
    </row>
    <row r="19" spans="1:8" ht="45" customHeight="1" x14ac:dyDescent="0.5">
      <c r="A19" s="60" t="s">
        <v>278</v>
      </c>
      <c r="B19" s="49"/>
      <c r="C19" s="291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">
      <c r="A20" s="16" t="s">
        <v>279</v>
      </c>
      <c r="B20" s="11" t="s">
        <v>280</v>
      </c>
    </row>
    <row r="21" spans="1:8" ht="18" customHeight="1" x14ac:dyDescent="0.5">
      <c r="A21" s="12" t="s">
        <v>7</v>
      </c>
      <c r="B21" s="9" t="s">
        <v>8</v>
      </c>
      <c r="D21" s="17"/>
      <c r="E21" s="20"/>
      <c r="F21" s="20"/>
      <c r="G21" s="17"/>
      <c r="H21" s="18">
        <f>(D21+E21)-F21-G21</f>
        <v>0</v>
      </c>
    </row>
    <row r="22" spans="1:8" ht="18" customHeight="1" x14ac:dyDescent="0.5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">
      <c r="A29" s="12" t="s">
        <v>23</v>
      </c>
      <c r="B29" s="9" t="s">
        <v>24</v>
      </c>
      <c r="D29" s="17">
        <v>553.45000000000005</v>
      </c>
      <c r="E29" s="20">
        <v>0</v>
      </c>
      <c r="F29" s="20"/>
      <c r="G29" s="17"/>
      <c r="H29" s="18">
        <f t="shared" si="0"/>
        <v>553.45000000000005</v>
      </c>
    </row>
    <row r="30" spans="1:8" ht="18" customHeight="1" x14ac:dyDescent="0.5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">
      <c r="H35" s="81"/>
    </row>
    <row r="36" spans="1:8" ht="18" customHeight="1" x14ac:dyDescent="0.5">
      <c r="A36" s="16" t="s">
        <v>29</v>
      </c>
      <c r="B36" s="11" t="s">
        <v>281</v>
      </c>
      <c r="C36" s="294" t="s">
        <v>282</v>
      </c>
      <c r="D36" s="18">
        <f t="shared" ref="D36:H36" si="1">SUM(D21:D34)</f>
        <v>553.45000000000005</v>
      </c>
      <c r="E36" s="18">
        <f t="shared" si="1"/>
        <v>0</v>
      </c>
      <c r="F36" s="18">
        <f>SUM(F21:F34)</f>
        <v>0</v>
      </c>
      <c r="G36" s="18">
        <f t="shared" si="1"/>
        <v>0</v>
      </c>
      <c r="H36" s="18">
        <f t="shared" si="1"/>
        <v>553.45000000000005</v>
      </c>
    </row>
    <row r="37" spans="1:8" ht="18" customHeight="1" thickBot="1" x14ac:dyDescent="0.55000000000000004">
      <c r="B37" s="11"/>
      <c r="D37" s="65"/>
      <c r="E37" s="65"/>
      <c r="F37" s="65"/>
      <c r="G37" s="65"/>
      <c r="H37" s="82"/>
    </row>
    <row r="38" spans="1:8" ht="42.75" customHeight="1" x14ac:dyDescent="0.5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">
      <c r="A39" s="16" t="s">
        <v>283</v>
      </c>
      <c r="B39" s="11" t="s">
        <v>284</v>
      </c>
    </row>
    <row r="40" spans="1:8" ht="18" customHeight="1" x14ac:dyDescent="0.5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">
      <c r="A41" s="12" t="s">
        <v>32</v>
      </c>
      <c r="B41" s="9" t="s">
        <v>33</v>
      </c>
      <c r="D41" s="17"/>
      <c r="E41" s="20"/>
      <c r="F41" s="20"/>
      <c r="G41" s="17"/>
      <c r="H41" s="18">
        <f t="shared" ref="H41:H47" si="2">(D41+E41)-F41-G41</f>
        <v>0</v>
      </c>
    </row>
    <row r="42" spans="1:8" ht="18" customHeight="1" x14ac:dyDescent="0.5">
      <c r="A42" s="12" t="s">
        <v>34</v>
      </c>
      <c r="B42" s="9" t="s">
        <v>35</v>
      </c>
      <c r="D42" s="17">
        <v>40176</v>
      </c>
      <c r="E42" s="20">
        <v>24105.599999999999</v>
      </c>
      <c r="F42" s="20"/>
      <c r="G42" s="17"/>
      <c r="H42" s="18">
        <f t="shared" si="2"/>
        <v>64281.599999999999</v>
      </c>
    </row>
    <row r="43" spans="1:8" ht="18" customHeight="1" x14ac:dyDescent="0.5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">
      <c r="A49" s="16" t="s">
        <v>41</v>
      </c>
      <c r="B49" s="11" t="s">
        <v>286</v>
      </c>
      <c r="C49" s="294" t="s">
        <v>282</v>
      </c>
      <c r="D49" s="18">
        <f t="shared" ref="D49:H49" si="3">SUM(D40:D47)</f>
        <v>40176</v>
      </c>
      <c r="E49" s="18">
        <f t="shared" si="3"/>
        <v>24105.599999999999</v>
      </c>
      <c r="F49" s="18">
        <f>SUM(F40:F47)</f>
        <v>0</v>
      </c>
      <c r="G49" s="18">
        <f t="shared" si="3"/>
        <v>0</v>
      </c>
      <c r="H49" s="18">
        <f t="shared" si="3"/>
        <v>64281.599999999999</v>
      </c>
    </row>
    <row r="50" spans="1:8" ht="18" customHeight="1" thickBot="1" x14ac:dyDescent="0.55000000000000004">
      <c r="D50" s="24"/>
      <c r="E50" s="24"/>
      <c r="F50" s="24"/>
      <c r="G50" s="24"/>
      <c r="H50" s="24"/>
    </row>
    <row r="51" spans="1:8" ht="42.75" customHeight="1" x14ac:dyDescent="0.5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">
      <c r="A52" s="16" t="s">
        <v>287</v>
      </c>
      <c r="B52" s="25" t="s">
        <v>288</v>
      </c>
    </row>
    <row r="53" spans="1:8" ht="18" customHeight="1" x14ac:dyDescent="0.5">
      <c r="A53" s="12" t="s">
        <v>42</v>
      </c>
      <c r="B53" s="9" t="s">
        <v>43</v>
      </c>
      <c r="D53" s="17">
        <v>656669.17000000004</v>
      </c>
      <c r="E53" s="20">
        <v>394001.5</v>
      </c>
      <c r="F53" s="20">
        <v>0</v>
      </c>
      <c r="G53" s="17">
        <v>17957</v>
      </c>
      <c r="H53" s="18">
        <f>(D53+E53)-F53-G53</f>
        <v>1032713.6699999999</v>
      </c>
    </row>
    <row r="54" spans="1:8" ht="18" customHeight="1" x14ac:dyDescent="0.5">
      <c r="A54" s="12" t="s">
        <v>44</v>
      </c>
      <c r="B54" s="34"/>
      <c r="D54" s="17"/>
      <c r="E54" s="20"/>
      <c r="F54" s="20"/>
      <c r="G54" s="17"/>
      <c r="H54" s="18">
        <f t="shared" ref="H54:H62" si="4">(D54+E54)-F54-G54</f>
        <v>0</v>
      </c>
    </row>
    <row r="55" spans="1:8" ht="18" customHeight="1" x14ac:dyDescent="0.5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">
      <c r="A60" s="12" t="s">
        <v>50</v>
      </c>
      <c r="B60" s="28"/>
      <c r="C60" s="295"/>
      <c r="D60" s="26"/>
      <c r="E60" s="26"/>
      <c r="F60" s="26"/>
      <c r="G60" s="26"/>
      <c r="H60" s="18">
        <f t="shared" si="4"/>
        <v>0</v>
      </c>
    </row>
    <row r="61" spans="1:8" ht="18" customHeight="1" x14ac:dyDescent="0.5">
      <c r="A61" s="12" t="s">
        <v>51</v>
      </c>
      <c r="B61" s="28"/>
      <c r="C61" s="295"/>
      <c r="D61" s="26"/>
      <c r="E61" s="26"/>
      <c r="F61" s="26"/>
      <c r="G61" s="26"/>
      <c r="H61" s="18">
        <f t="shared" si="4"/>
        <v>0</v>
      </c>
    </row>
    <row r="62" spans="1:8" ht="18" customHeight="1" x14ac:dyDescent="0.5">
      <c r="A62" s="12" t="s">
        <v>52</v>
      </c>
      <c r="B62" s="28"/>
      <c r="C62" s="295"/>
      <c r="D62" s="26"/>
      <c r="E62" s="26"/>
      <c r="F62" s="26"/>
      <c r="G62" s="26"/>
      <c r="H62" s="18">
        <f t="shared" si="4"/>
        <v>0</v>
      </c>
    </row>
    <row r="63" spans="1:8" ht="18" customHeight="1" x14ac:dyDescent="0.5">
      <c r="A63" s="12"/>
      <c r="E63" s="68"/>
      <c r="F63" s="29"/>
    </row>
    <row r="64" spans="1:8" ht="18" customHeight="1" x14ac:dyDescent="0.5">
      <c r="A64" s="12" t="s">
        <v>53</v>
      </c>
      <c r="B64" s="11" t="s">
        <v>290</v>
      </c>
      <c r="C64" s="294" t="s">
        <v>282</v>
      </c>
      <c r="D64" s="18">
        <f>SUM(D53:D62)</f>
        <v>656669.17000000004</v>
      </c>
      <c r="E64" s="18">
        <f t="shared" ref="E64:G64" si="5">SUM(E53:E62)</f>
        <v>394001.5</v>
      </c>
      <c r="F64" s="18">
        <f t="shared" si="5"/>
        <v>0</v>
      </c>
      <c r="G64" s="18">
        <f t="shared" si="5"/>
        <v>17957</v>
      </c>
      <c r="H64" s="18">
        <f>SUM(H53:H62)</f>
        <v>1032713.6699999999</v>
      </c>
    </row>
    <row r="65" spans="1:8" ht="18" customHeight="1" x14ac:dyDescent="0.5">
      <c r="D65" s="47"/>
      <c r="E65" s="47"/>
      <c r="F65" s="47"/>
      <c r="G65" s="47"/>
      <c r="H65" s="47"/>
    </row>
    <row r="66" spans="1:8" ht="42.75" customHeight="1" x14ac:dyDescent="0.5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8" ht="18" customHeight="1" x14ac:dyDescent="0.5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8" ht="18" customHeight="1" x14ac:dyDescent="0.5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</row>
    <row r="69" spans="1:8" ht="18" customHeight="1" x14ac:dyDescent="0.5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8" ht="18" customHeight="1" x14ac:dyDescent="0.5">
      <c r="A70" s="12" t="s">
        <v>58</v>
      </c>
      <c r="B70" s="31"/>
      <c r="C70" s="294"/>
      <c r="D70" s="32"/>
      <c r="E70" s="20"/>
      <c r="F70" s="33"/>
      <c r="G70" s="32"/>
      <c r="H70" s="18">
        <f t="shared" si="6"/>
        <v>0</v>
      </c>
    </row>
    <row r="71" spans="1:8" ht="18" customHeight="1" x14ac:dyDescent="0.5">
      <c r="A71" s="12" t="s">
        <v>293</v>
      </c>
      <c r="B71" s="31"/>
      <c r="C71" s="294"/>
      <c r="D71" s="32"/>
      <c r="E71" s="20"/>
      <c r="F71" s="33"/>
      <c r="G71" s="32"/>
      <c r="H71" s="18">
        <f t="shared" si="6"/>
        <v>0</v>
      </c>
    </row>
    <row r="72" spans="1:8" ht="18" customHeight="1" x14ac:dyDescent="0.5">
      <c r="A72" s="12" t="s">
        <v>294</v>
      </c>
      <c r="B72" s="34"/>
      <c r="C72" s="294"/>
      <c r="D72" s="17"/>
      <c r="E72" s="20"/>
      <c r="F72" s="20"/>
      <c r="G72" s="17"/>
      <c r="H72" s="18">
        <f t="shared" si="6"/>
        <v>0</v>
      </c>
    </row>
    <row r="73" spans="1:8" ht="18" customHeight="1" x14ac:dyDescent="0.5">
      <c r="A73" s="12"/>
      <c r="C73" s="294"/>
      <c r="D73" s="35"/>
      <c r="E73" s="29"/>
      <c r="F73" s="29"/>
      <c r="G73" s="35"/>
      <c r="H73" s="29"/>
    </row>
    <row r="74" spans="1:8" ht="18" customHeight="1" x14ac:dyDescent="0.5">
      <c r="A74" s="16" t="s">
        <v>59</v>
      </c>
      <c r="B74" s="11" t="s">
        <v>295</v>
      </c>
      <c r="C74" s="294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8" ht="42.75" customHeight="1" x14ac:dyDescent="0.5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8" ht="18" customHeight="1" x14ac:dyDescent="0.5">
      <c r="A76" s="16" t="s">
        <v>296</v>
      </c>
      <c r="B76" s="11" t="s">
        <v>60</v>
      </c>
    </row>
    <row r="77" spans="1:8" ht="18" customHeight="1" x14ac:dyDescent="0.5">
      <c r="A77" s="12" t="s">
        <v>61</v>
      </c>
      <c r="B77" s="9" t="s">
        <v>62</v>
      </c>
      <c r="D77" s="17">
        <v>67629</v>
      </c>
      <c r="E77" s="37"/>
      <c r="F77" s="23"/>
      <c r="G77" s="17"/>
      <c r="H77" s="18">
        <f>(D77-F77-G77)</f>
        <v>67629</v>
      </c>
    </row>
    <row r="78" spans="1:8" ht="18" customHeight="1" x14ac:dyDescent="0.5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8" ht="18" customHeight="1" x14ac:dyDescent="0.5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8" ht="18" customHeight="1" x14ac:dyDescent="0.5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">
      <c r="A81" s="12"/>
      <c r="H81" s="38"/>
    </row>
    <row r="82" spans="1:8" ht="18" customHeight="1" x14ac:dyDescent="0.5">
      <c r="A82" s="12" t="s">
        <v>69</v>
      </c>
      <c r="B82" s="11" t="s">
        <v>297</v>
      </c>
      <c r="C82" s="294" t="s">
        <v>282</v>
      </c>
      <c r="D82" s="18">
        <f t="shared" ref="D82:H82" si="9">SUM(D77:D80)</f>
        <v>67629</v>
      </c>
      <c r="E82" s="39"/>
      <c r="F82" s="18">
        <f t="shared" si="9"/>
        <v>0</v>
      </c>
      <c r="G82" s="18">
        <f t="shared" si="9"/>
        <v>0</v>
      </c>
      <c r="H82" s="18">
        <f t="shared" si="9"/>
        <v>67629</v>
      </c>
    </row>
    <row r="83" spans="1:8" ht="18" customHeight="1" thickBot="1" x14ac:dyDescent="0.55000000000000004">
      <c r="A83" s="12"/>
      <c r="D83" s="24"/>
      <c r="E83" s="24"/>
      <c r="F83" s="24"/>
      <c r="G83" s="24"/>
      <c r="H83" s="24"/>
    </row>
    <row r="84" spans="1:8" ht="42.75" customHeight="1" x14ac:dyDescent="0.5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">
      <c r="A85" s="16" t="s">
        <v>298</v>
      </c>
      <c r="B85" s="11" t="s">
        <v>299</v>
      </c>
    </row>
    <row r="86" spans="1:8" ht="18" customHeight="1" x14ac:dyDescent="0.5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">
      <c r="A88" s="12" t="s">
        <v>74</v>
      </c>
      <c r="B88" s="9" t="s">
        <v>75</v>
      </c>
      <c r="D88" s="17">
        <v>1586262</v>
      </c>
      <c r="E88" s="20"/>
      <c r="F88" s="20"/>
      <c r="G88" s="17"/>
      <c r="H88" s="18">
        <f t="shared" si="10"/>
        <v>1586262</v>
      </c>
    </row>
    <row r="89" spans="1:8" ht="18" customHeight="1" x14ac:dyDescent="0.5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">
      <c r="A91" s="12" t="s">
        <v>80</v>
      </c>
      <c r="B91" s="9" t="s">
        <v>81</v>
      </c>
      <c r="D91" s="17"/>
      <c r="E91" s="20"/>
      <c r="F91" s="20"/>
      <c r="G91" s="17"/>
      <c r="H91" s="18">
        <f t="shared" si="10"/>
        <v>0</v>
      </c>
    </row>
    <row r="92" spans="1:8" ht="18" customHeight="1" x14ac:dyDescent="0.5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">
      <c r="A97" s="12"/>
    </row>
    <row r="98" spans="1:8" ht="18" customHeight="1" x14ac:dyDescent="0.5">
      <c r="A98" s="16" t="s">
        <v>88</v>
      </c>
      <c r="B98" s="11" t="s">
        <v>301</v>
      </c>
      <c r="C98" s="294" t="s">
        <v>282</v>
      </c>
      <c r="D98" s="18">
        <f t="shared" ref="D98:H98" si="11">SUM(D86:D96)</f>
        <v>1586262</v>
      </c>
      <c r="E98" s="18">
        <f t="shared" si="11"/>
        <v>0</v>
      </c>
      <c r="F98" s="18">
        <f t="shared" si="11"/>
        <v>0</v>
      </c>
      <c r="G98" s="18">
        <f t="shared" si="11"/>
        <v>0</v>
      </c>
      <c r="H98" s="18">
        <f t="shared" si="11"/>
        <v>1586262</v>
      </c>
    </row>
    <row r="99" spans="1:8" ht="18" customHeight="1" thickBot="1" x14ac:dyDescent="0.55000000000000004">
      <c r="B99" s="11"/>
      <c r="D99" s="24"/>
      <c r="E99" s="24"/>
      <c r="F99" s="24"/>
      <c r="G99" s="24"/>
      <c r="H99" s="24"/>
    </row>
    <row r="100" spans="1:8" ht="42.75" customHeight="1" x14ac:dyDescent="0.5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">
      <c r="A101" s="16" t="s">
        <v>302</v>
      </c>
      <c r="B101" s="11" t="s">
        <v>303</v>
      </c>
    </row>
    <row r="102" spans="1:8" ht="18" customHeight="1" x14ac:dyDescent="0.5">
      <c r="A102" s="12" t="s">
        <v>89</v>
      </c>
      <c r="B102" s="9" t="s">
        <v>90</v>
      </c>
      <c r="D102" s="17">
        <f>46470+3850.78</f>
        <v>50320.78</v>
      </c>
      <c r="E102" s="20">
        <f>D102*E114</f>
        <v>30192.467999999997</v>
      </c>
      <c r="F102" s="20"/>
      <c r="G102" s="17"/>
      <c r="H102" s="18">
        <f>(D102+E102)-F102-G102</f>
        <v>80513.247999999992</v>
      </c>
    </row>
    <row r="103" spans="1:8" ht="18" customHeight="1" x14ac:dyDescent="0.5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">
      <c r="B107" s="11"/>
    </row>
    <row r="108" spans="1:8" ht="18" customHeight="1" x14ac:dyDescent="0.5">
      <c r="A108" s="16" t="s">
        <v>95</v>
      </c>
      <c r="B108" s="11" t="s">
        <v>305</v>
      </c>
      <c r="C108" s="294" t="s">
        <v>282</v>
      </c>
      <c r="D108" s="18">
        <f t="shared" ref="D108:H108" si="13">SUM(D102:D106)</f>
        <v>50320.78</v>
      </c>
      <c r="E108" s="18">
        <f t="shared" si="13"/>
        <v>30192.467999999997</v>
      </c>
      <c r="F108" s="18">
        <f t="shared" si="13"/>
        <v>0</v>
      </c>
      <c r="G108" s="18">
        <f t="shared" si="13"/>
        <v>0</v>
      </c>
      <c r="H108" s="18">
        <f t="shared" si="13"/>
        <v>80513.247999999992</v>
      </c>
    </row>
    <row r="109" spans="1:8" ht="18" customHeight="1" thickBot="1" x14ac:dyDescent="0.55000000000000004">
      <c r="A109" s="73"/>
      <c r="B109" s="74"/>
      <c r="C109" s="296"/>
      <c r="D109" s="24"/>
      <c r="E109" s="24"/>
      <c r="F109" s="24"/>
      <c r="G109" s="24"/>
      <c r="H109" s="24"/>
    </row>
    <row r="110" spans="1:8" ht="25.2" x14ac:dyDescent="0.5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">
      <c r="A111" s="16" t="s">
        <v>96</v>
      </c>
      <c r="B111" s="11" t="s">
        <v>97</v>
      </c>
      <c r="E111" s="11" t="s">
        <v>309</v>
      </c>
      <c r="F111" s="17">
        <v>2494444</v>
      </c>
      <c r="G111" s="17"/>
      <c r="H111" s="18">
        <f>F111-G111</f>
        <v>2494444</v>
      </c>
    </row>
    <row r="112" spans="1:8" ht="18" customHeight="1" x14ac:dyDescent="0.5">
      <c r="B112" s="11"/>
      <c r="D112" s="11"/>
    </row>
    <row r="113" spans="1:7" ht="18" customHeight="1" x14ac:dyDescent="0.5">
      <c r="A113" s="16"/>
      <c r="B113" s="11" t="s">
        <v>310</v>
      </c>
    </row>
    <row r="114" spans="1:7" ht="18" customHeight="1" x14ac:dyDescent="0.5">
      <c r="A114" s="12" t="s">
        <v>311</v>
      </c>
      <c r="B114" s="9" t="s">
        <v>312</v>
      </c>
      <c r="D114" s="41" t="s">
        <v>313</v>
      </c>
      <c r="E114" s="42">
        <v>0.6</v>
      </c>
      <c r="F114" s="41" t="s">
        <v>314</v>
      </c>
      <c r="G114" s="42" t="s">
        <v>394</v>
      </c>
    </row>
    <row r="115" spans="1:7" ht="18" customHeight="1" x14ac:dyDescent="0.5">
      <c r="A115" s="12"/>
      <c r="B115" s="11"/>
      <c r="F115" s="27"/>
    </row>
    <row r="116" spans="1:7" ht="18" customHeight="1" x14ac:dyDescent="0.5">
      <c r="A116" s="12" t="s">
        <v>315</v>
      </c>
      <c r="B116" s="11" t="s">
        <v>316</v>
      </c>
      <c r="F116" s="27"/>
    </row>
    <row r="117" spans="1:7" ht="18" customHeight="1" x14ac:dyDescent="0.5">
      <c r="A117" s="12" t="s">
        <v>98</v>
      </c>
      <c r="B117" s="9" t="s">
        <v>99</v>
      </c>
      <c r="E117" s="17">
        <v>84206717</v>
      </c>
      <c r="F117" s="43"/>
    </row>
    <row r="118" spans="1:7" ht="18" customHeight="1" x14ac:dyDescent="0.5">
      <c r="A118" s="12" t="s">
        <v>100</v>
      </c>
      <c r="B118" s="9" t="s">
        <v>101</v>
      </c>
      <c r="E118" s="17">
        <v>3759209</v>
      </c>
      <c r="F118" s="43"/>
    </row>
    <row r="119" spans="1:7" ht="18" customHeight="1" x14ac:dyDescent="0.5">
      <c r="A119" s="12" t="s">
        <v>102</v>
      </c>
      <c r="B119" s="11" t="s">
        <v>103</v>
      </c>
      <c r="E119" s="18">
        <f>SUM(E117:E118)</f>
        <v>87965926</v>
      </c>
      <c r="F119" s="44"/>
    </row>
    <row r="120" spans="1:7" ht="18" customHeight="1" x14ac:dyDescent="0.5">
      <c r="A120" s="12"/>
      <c r="B120" s="11"/>
      <c r="F120" s="27"/>
    </row>
    <row r="121" spans="1:7" ht="18" customHeight="1" x14ac:dyDescent="0.5">
      <c r="A121" s="12" t="s">
        <v>104</v>
      </c>
      <c r="B121" s="11" t="s">
        <v>105</v>
      </c>
      <c r="E121" s="17">
        <v>81606195</v>
      </c>
      <c r="F121" s="43"/>
    </row>
    <row r="122" spans="1:7" ht="18" customHeight="1" x14ac:dyDescent="0.5">
      <c r="A122" s="12"/>
      <c r="F122" s="27"/>
    </row>
    <row r="123" spans="1:7" ht="18" customHeight="1" x14ac:dyDescent="0.5">
      <c r="A123" s="12" t="s">
        <v>106</v>
      </c>
      <c r="B123" s="11" t="s">
        <v>107</v>
      </c>
      <c r="E123" s="17">
        <v>6359731</v>
      </c>
      <c r="F123" s="43"/>
    </row>
    <row r="124" spans="1:7" ht="18" customHeight="1" x14ac:dyDescent="0.5">
      <c r="A124" s="12"/>
      <c r="F124" s="27"/>
    </row>
    <row r="125" spans="1:7" ht="18" customHeight="1" x14ac:dyDescent="0.5">
      <c r="A125" s="12" t="s">
        <v>108</v>
      </c>
      <c r="B125" s="11" t="s">
        <v>109</v>
      </c>
      <c r="E125" s="17">
        <v>2137741</v>
      </c>
      <c r="F125" s="43"/>
    </row>
    <row r="126" spans="1:7" ht="18" customHeight="1" x14ac:dyDescent="0.5">
      <c r="A126" s="12"/>
      <c r="F126" s="27"/>
    </row>
    <row r="127" spans="1:7" ht="18" customHeight="1" x14ac:dyDescent="0.5">
      <c r="A127" s="12" t="s">
        <v>110</v>
      </c>
      <c r="B127" s="11" t="s">
        <v>111</v>
      </c>
      <c r="E127" s="17">
        <f>E123+E125</f>
        <v>8497472</v>
      </c>
      <c r="F127" s="43"/>
    </row>
    <row r="128" spans="1:7" ht="18" customHeight="1" x14ac:dyDescent="0.5">
      <c r="A128" s="12"/>
    </row>
    <row r="129" spans="1:8" ht="42.75" customHeight="1" x14ac:dyDescent="0.5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">
      <c r="A130" s="16" t="s">
        <v>317</v>
      </c>
      <c r="B130" s="11" t="s">
        <v>318</v>
      </c>
    </row>
    <row r="131" spans="1:8" ht="18" customHeight="1" x14ac:dyDescent="0.5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">
      <c r="A136" s="16"/>
    </row>
    <row r="137" spans="1:8" ht="18" customHeight="1" x14ac:dyDescent="0.5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">
      <c r="A138" s="9"/>
    </row>
    <row r="139" spans="1:8" ht="42.75" customHeight="1" x14ac:dyDescent="0.5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">
      <c r="A140" s="16" t="s">
        <v>323</v>
      </c>
      <c r="B140" s="11" t="s">
        <v>117</v>
      </c>
    </row>
    <row r="141" spans="1:8" ht="18" customHeight="1" x14ac:dyDescent="0.5">
      <c r="A141" s="12" t="s">
        <v>29</v>
      </c>
      <c r="B141" s="11" t="s">
        <v>118</v>
      </c>
      <c r="D141" s="45">
        <f t="shared" ref="D141:H141" si="16">D36</f>
        <v>553.45000000000005</v>
      </c>
      <c r="E141" s="45">
        <f t="shared" si="16"/>
        <v>0</v>
      </c>
      <c r="F141" s="45">
        <f>F36</f>
        <v>0</v>
      </c>
      <c r="G141" s="45">
        <f t="shared" si="16"/>
        <v>0</v>
      </c>
      <c r="H141" s="45">
        <f t="shared" si="16"/>
        <v>553.45000000000005</v>
      </c>
    </row>
    <row r="142" spans="1:8" ht="18" customHeight="1" x14ac:dyDescent="0.5">
      <c r="A142" s="12" t="s">
        <v>41</v>
      </c>
      <c r="B142" s="11" t="s">
        <v>119</v>
      </c>
      <c r="D142" s="45">
        <f t="shared" ref="D142:H142" si="17">D49</f>
        <v>40176</v>
      </c>
      <c r="E142" s="45">
        <f t="shared" si="17"/>
        <v>24105.599999999999</v>
      </c>
      <c r="F142" s="45">
        <f>F49</f>
        <v>0</v>
      </c>
      <c r="G142" s="45">
        <f t="shared" si="17"/>
        <v>0</v>
      </c>
      <c r="H142" s="45">
        <f t="shared" si="17"/>
        <v>64281.599999999999</v>
      </c>
    </row>
    <row r="143" spans="1:8" ht="18" customHeight="1" x14ac:dyDescent="0.5">
      <c r="A143" s="12" t="s">
        <v>53</v>
      </c>
      <c r="B143" s="11" t="s">
        <v>120</v>
      </c>
      <c r="D143" s="45">
        <f t="shared" ref="D143:H143" si="18">D64</f>
        <v>656669.17000000004</v>
      </c>
      <c r="E143" s="45">
        <f t="shared" si="18"/>
        <v>394001.5</v>
      </c>
      <c r="F143" s="45">
        <f>F64</f>
        <v>0</v>
      </c>
      <c r="G143" s="45">
        <f t="shared" si="18"/>
        <v>17957</v>
      </c>
      <c r="H143" s="45">
        <f t="shared" si="18"/>
        <v>1032713.6699999999</v>
      </c>
    </row>
    <row r="144" spans="1:8" ht="18" customHeight="1" x14ac:dyDescent="0.5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">
      <c r="A145" s="12" t="s">
        <v>69</v>
      </c>
      <c r="B145" s="11" t="s">
        <v>122</v>
      </c>
      <c r="D145" s="45">
        <f t="shared" ref="D145:H145" si="20">D82</f>
        <v>67629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67629</v>
      </c>
    </row>
    <row r="146" spans="1:8" ht="18" customHeight="1" x14ac:dyDescent="0.5">
      <c r="A146" s="12" t="s">
        <v>88</v>
      </c>
      <c r="B146" s="11" t="s">
        <v>123</v>
      </c>
      <c r="D146" s="45">
        <f t="shared" ref="D146:H146" si="21">D98</f>
        <v>1586262</v>
      </c>
      <c r="E146" s="45">
        <f t="shared" si="21"/>
        <v>0</v>
      </c>
      <c r="F146" s="45">
        <f>F98</f>
        <v>0</v>
      </c>
      <c r="G146" s="45">
        <f t="shared" si="21"/>
        <v>0</v>
      </c>
      <c r="H146" s="45">
        <f t="shared" si="21"/>
        <v>1586262</v>
      </c>
    </row>
    <row r="147" spans="1:8" ht="18" customHeight="1" x14ac:dyDescent="0.5">
      <c r="A147" s="12" t="s">
        <v>95</v>
      </c>
      <c r="B147" s="11" t="s">
        <v>124</v>
      </c>
      <c r="D147" s="18">
        <f t="shared" ref="D147:H147" si="22">D108</f>
        <v>50320.78</v>
      </c>
      <c r="E147" s="18">
        <f t="shared" si="22"/>
        <v>30192.467999999997</v>
      </c>
      <c r="F147" s="18">
        <f>F108</f>
        <v>0</v>
      </c>
      <c r="G147" s="18">
        <f t="shared" si="22"/>
        <v>0</v>
      </c>
      <c r="H147" s="18">
        <f t="shared" si="22"/>
        <v>80513.247999999992</v>
      </c>
    </row>
    <row r="148" spans="1:8" ht="18" customHeight="1" x14ac:dyDescent="0.5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2494444</v>
      </c>
    </row>
    <row r="149" spans="1:8" ht="18" customHeight="1" x14ac:dyDescent="0.5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">
      <c r="A150" s="12" t="s">
        <v>5</v>
      </c>
      <c r="B150" s="11" t="s">
        <v>6</v>
      </c>
      <c r="D150" s="18">
        <f>D18</f>
        <v>1096752.5992572173</v>
      </c>
      <c r="E150" s="18">
        <f>E18</f>
        <v>0</v>
      </c>
      <c r="F150" s="18">
        <f>F18</f>
        <v>0</v>
      </c>
      <c r="G150" s="18">
        <f>G18</f>
        <v>886661.62131318566</v>
      </c>
      <c r="H150" s="18">
        <f>H18</f>
        <v>210090.97794403159</v>
      </c>
    </row>
    <row r="151" spans="1:8" ht="18" customHeight="1" x14ac:dyDescent="0.5">
      <c r="B151" s="11"/>
      <c r="D151" s="47"/>
      <c r="E151" s="47"/>
      <c r="F151" s="47"/>
      <c r="G151" s="47"/>
      <c r="H151" s="47"/>
    </row>
    <row r="152" spans="1:8" ht="18" customHeight="1" x14ac:dyDescent="0.5">
      <c r="A152" s="16" t="s">
        <v>128</v>
      </c>
      <c r="B152" s="11" t="s">
        <v>117</v>
      </c>
      <c r="D152" s="77">
        <f t="shared" ref="D152:H152" si="24">SUM(D141:D150)</f>
        <v>3498362.9992572172</v>
      </c>
      <c r="E152" s="77">
        <f t="shared" si="24"/>
        <v>448299.56799999997</v>
      </c>
      <c r="F152" s="77">
        <f t="shared" si="24"/>
        <v>0</v>
      </c>
      <c r="G152" s="77">
        <f t="shared" si="24"/>
        <v>904618.62131318566</v>
      </c>
      <c r="H152" s="77">
        <f t="shared" si="24"/>
        <v>5536487.9459440317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6.7843966330546734E-2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0.65154530028978408</v>
      </c>
    </row>
  </sheetData>
  <mergeCells count="3">
    <mergeCell ref="C2:D2"/>
    <mergeCell ref="C11:D11"/>
    <mergeCell ref="B13:D13"/>
  </mergeCells>
  <hyperlinks>
    <hyperlink ref="C11" r:id="rId1" xr:uid="{5156A2A3-5888-4FA9-AC36-82807833B9B2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0170-EB10-4AC0-9AEA-87199BB8B28C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136</v>
      </c>
      <c r="D5" s="548"/>
      <c r="E5" s="548"/>
      <c r="F5" s="50"/>
    </row>
    <row r="6" spans="1:8" ht="18" customHeight="1" x14ac:dyDescent="0.55000000000000004">
      <c r="B6" s="12" t="s">
        <v>267</v>
      </c>
      <c r="C6" s="549">
        <v>4</v>
      </c>
      <c r="D6" s="549"/>
      <c r="E6" s="549"/>
      <c r="F6" s="53"/>
    </row>
    <row r="7" spans="1:8" ht="18" customHeight="1" x14ac:dyDescent="0.55000000000000004">
      <c r="B7" s="12" t="s">
        <v>268</v>
      </c>
      <c r="C7" s="550">
        <v>807</v>
      </c>
      <c r="D7" s="550"/>
      <c r="E7" s="550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48" t="s">
        <v>330</v>
      </c>
      <c r="D9" s="548"/>
      <c r="E9" s="548"/>
      <c r="F9" s="50"/>
    </row>
    <row r="10" spans="1:8" ht="18" customHeight="1" x14ac:dyDescent="0.55000000000000004">
      <c r="B10" s="12" t="s">
        <v>271</v>
      </c>
      <c r="C10" s="57" t="s">
        <v>331</v>
      </c>
      <c r="D10" s="57"/>
      <c r="E10" s="57"/>
      <c r="F10" s="58"/>
    </row>
    <row r="11" spans="1:8" ht="18" customHeight="1" x14ac:dyDescent="0.6">
      <c r="B11" s="12" t="s">
        <v>273</v>
      </c>
      <c r="C11" s="551" t="s">
        <v>332</v>
      </c>
      <c r="D11" s="551"/>
      <c r="E11" s="551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>
        <v>1991999.6692812478</v>
      </c>
      <c r="E18" s="61"/>
      <c r="F18" s="61"/>
      <c r="G18" s="61">
        <v>1610417.5705773858</v>
      </c>
      <c r="H18" s="62">
        <f>(D18+E18)-G18</f>
        <v>381582.09870386194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32577</v>
      </c>
      <c r="E21" s="20">
        <v>3255</v>
      </c>
      <c r="F21" s="20"/>
      <c r="G21" s="17"/>
      <c r="H21" s="18">
        <f>(D21+E21)-F21-G21</f>
        <v>35832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6477</v>
      </c>
      <c r="E29" s="20"/>
      <c r="F29" s="20"/>
      <c r="G29" s="17"/>
      <c r="H29" s="18">
        <f t="shared" si="0"/>
        <v>6477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39054</v>
      </c>
      <c r="E36" s="18">
        <f t="shared" si="1"/>
        <v>3255</v>
      </c>
      <c r="F36" s="18">
        <f>SUM(F21:F34)</f>
        <v>0</v>
      </c>
      <c r="G36" s="18">
        <f t="shared" si="1"/>
        <v>0</v>
      </c>
      <c r="H36" s="18">
        <f t="shared" si="1"/>
        <v>42309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/>
      <c r="E41" s="20"/>
      <c r="F41" s="20"/>
      <c r="G41" s="17"/>
      <c r="H41" s="18">
        <f t="shared" ref="H41:H47" si="2">(D41+E41)-F41-G41</f>
        <v>0</v>
      </c>
    </row>
    <row r="42" spans="1:8" ht="18" customHeight="1" x14ac:dyDescent="0.55000000000000004">
      <c r="A42" s="12" t="s">
        <v>34</v>
      </c>
      <c r="B42" s="9" t="s">
        <v>35</v>
      </c>
      <c r="D42" s="17"/>
      <c r="E42" s="20"/>
      <c r="F42" s="20"/>
      <c r="G42" s="17"/>
      <c r="H42" s="18">
        <f t="shared" si="2"/>
        <v>0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0</v>
      </c>
      <c r="E49" s="18">
        <f t="shared" si="3"/>
        <v>0</v>
      </c>
      <c r="F49" s="18">
        <f>SUM(F40:F47)</f>
        <v>0</v>
      </c>
      <c r="G49" s="18">
        <f t="shared" si="3"/>
        <v>0</v>
      </c>
      <c r="H49" s="18">
        <f t="shared" si="3"/>
        <v>0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26"/>
      <c r="E53" s="26"/>
      <c r="F53" s="26"/>
      <c r="G53" s="26"/>
      <c r="H53" s="18">
        <f>(D53+E53)-F53-G53</f>
        <v>0</v>
      </c>
    </row>
    <row r="54" spans="1:8" ht="18" customHeight="1" x14ac:dyDescent="0.55000000000000004">
      <c r="A54" s="12" t="s">
        <v>44</v>
      </c>
      <c r="B54" s="31" t="s">
        <v>137</v>
      </c>
      <c r="D54" s="17">
        <v>2652079</v>
      </c>
      <c r="E54" s="20">
        <v>830102</v>
      </c>
      <c r="F54" s="20"/>
      <c r="G54" s="17"/>
      <c r="H54" s="18">
        <f t="shared" ref="H54:H62" si="4">(D54+E54)-F54-G54</f>
        <v>3482181</v>
      </c>
    </row>
    <row r="55" spans="1:8" ht="18" customHeight="1" x14ac:dyDescent="0.55000000000000004">
      <c r="A55" s="12" t="s">
        <v>45</v>
      </c>
      <c r="B55" s="34"/>
      <c r="D55" s="17"/>
      <c r="E55" s="20"/>
      <c r="F55" s="20"/>
      <c r="G55" s="17"/>
      <c r="H55" s="18">
        <f t="shared" si="4"/>
        <v>0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 t="s">
        <v>508</v>
      </c>
      <c r="D58" s="17"/>
      <c r="E58" s="20">
        <v>117088</v>
      </c>
      <c r="F58" s="20"/>
      <c r="G58" s="17"/>
      <c r="H58" s="18">
        <f>(D58+E58)-F58-G58</f>
        <v>117088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2652079</v>
      </c>
      <c r="E64" s="18">
        <f t="shared" ref="E64:G64" si="5">SUM(E53:E62)</f>
        <v>947190</v>
      </c>
      <c r="F64" s="18">
        <f t="shared" si="5"/>
        <v>0</v>
      </c>
      <c r="G64" s="18">
        <f t="shared" si="5"/>
        <v>0</v>
      </c>
      <c r="H64" s="18">
        <f>SUM(H53:H62)</f>
        <v>3599269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0</v>
      </c>
      <c r="E82" s="39"/>
      <c r="F82" s="18">
        <f t="shared" si="9"/>
        <v>0</v>
      </c>
      <c r="G82" s="18">
        <f t="shared" si="9"/>
        <v>0</v>
      </c>
      <c r="H82" s="18">
        <f t="shared" si="9"/>
        <v>0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/>
      <c r="E88" s="20"/>
      <c r="F88" s="20"/>
      <c r="G88" s="17"/>
      <c r="H88" s="18">
        <f t="shared" si="10"/>
        <v>0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/>
      <c r="E91" s="20"/>
      <c r="F91" s="20"/>
      <c r="G91" s="17"/>
      <c r="H91" s="18">
        <f t="shared" si="10"/>
        <v>0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0</v>
      </c>
      <c r="E98" s="18">
        <f t="shared" si="11"/>
        <v>0</v>
      </c>
      <c r="F98" s="18">
        <f t="shared" si="11"/>
        <v>0</v>
      </c>
      <c r="G98" s="18">
        <f t="shared" si="11"/>
        <v>0</v>
      </c>
      <c r="H98" s="18">
        <f t="shared" si="11"/>
        <v>0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36587</v>
      </c>
      <c r="E102" s="20">
        <v>11452</v>
      </c>
      <c r="F102" s="20"/>
      <c r="G102" s="17"/>
      <c r="H102" s="18">
        <f>(D102+E102)-F102-G102</f>
        <v>48039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 t="s">
        <v>129</v>
      </c>
      <c r="D104" s="17">
        <v>72042</v>
      </c>
      <c r="E104" s="20">
        <v>22221</v>
      </c>
      <c r="F104" s="20"/>
      <c r="G104" s="17"/>
      <c r="H104" s="18">
        <f t="shared" si="12"/>
        <v>94263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108629</v>
      </c>
      <c r="E108" s="18">
        <f t="shared" si="13"/>
        <v>33673</v>
      </c>
      <c r="F108" s="18">
        <f t="shared" si="13"/>
        <v>0</v>
      </c>
      <c r="G108" s="18">
        <f t="shared" si="13"/>
        <v>0</v>
      </c>
      <c r="H108" s="18">
        <f t="shared" si="13"/>
        <v>142302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3618340</v>
      </c>
      <c r="G111" s="17"/>
      <c r="H111" s="18">
        <f>F111-G111</f>
        <v>3618340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0.313</v>
      </c>
      <c r="F114" s="41" t="s">
        <v>314</v>
      </c>
      <c r="G114" s="42">
        <v>0.1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120785329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1991456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122776785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139664351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v>-16887566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4517314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v>-12730252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39054</v>
      </c>
      <c r="E141" s="45">
        <f t="shared" si="16"/>
        <v>3255</v>
      </c>
      <c r="F141" s="45">
        <f>F36</f>
        <v>0</v>
      </c>
      <c r="G141" s="45">
        <f t="shared" si="16"/>
        <v>0</v>
      </c>
      <c r="H141" s="45">
        <f t="shared" si="16"/>
        <v>42309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0</v>
      </c>
      <c r="E142" s="45">
        <f t="shared" si="17"/>
        <v>0</v>
      </c>
      <c r="F142" s="45">
        <f>F49</f>
        <v>0</v>
      </c>
      <c r="G142" s="45">
        <f t="shared" si="17"/>
        <v>0</v>
      </c>
      <c r="H142" s="45">
        <f t="shared" si="17"/>
        <v>0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2652079</v>
      </c>
      <c r="E143" s="45">
        <f t="shared" si="18"/>
        <v>947190</v>
      </c>
      <c r="F143" s="45">
        <f>F64</f>
        <v>0</v>
      </c>
      <c r="G143" s="45">
        <f t="shared" si="18"/>
        <v>0</v>
      </c>
      <c r="H143" s="45">
        <f t="shared" si="18"/>
        <v>3599269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0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0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0</v>
      </c>
      <c r="E146" s="45">
        <f t="shared" si="21"/>
        <v>0</v>
      </c>
      <c r="F146" s="45">
        <f>F98</f>
        <v>0</v>
      </c>
      <c r="G146" s="45">
        <f t="shared" si="21"/>
        <v>0</v>
      </c>
      <c r="H146" s="45">
        <f t="shared" si="21"/>
        <v>0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108629</v>
      </c>
      <c r="E147" s="18">
        <f t="shared" si="22"/>
        <v>33673</v>
      </c>
      <c r="F147" s="18">
        <f>F108</f>
        <v>0</v>
      </c>
      <c r="G147" s="18">
        <f t="shared" si="22"/>
        <v>0</v>
      </c>
      <c r="H147" s="18">
        <f t="shared" si="22"/>
        <v>142302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3618340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1991999.6692812478</v>
      </c>
      <c r="E150" s="18">
        <f>E18</f>
        <v>0</v>
      </c>
      <c r="F150" s="18">
        <f>F18</f>
        <v>0</v>
      </c>
      <c r="G150" s="18">
        <f>G18</f>
        <v>1610417.5705773858</v>
      </c>
      <c r="H150" s="18">
        <f>H18</f>
        <v>381582.09870386194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4791761.669281248</v>
      </c>
      <c r="E152" s="77">
        <f t="shared" si="24"/>
        <v>984118</v>
      </c>
      <c r="F152" s="77">
        <f t="shared" si="24"/>
        <v>0</v>
      </c>
      <c r="G152" s="77">
        <f t="shared" si="24"/>
        <v>1610417.5705773858</v>
      </c>
      <c r="H152" s="77">
        <f t="shared" si="24"/>
        <v>7783802.0987038622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5.5732203980268825E-2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-0.61144132093409165</v>
      </c>
    </row>
  </sheetData>
  <mergeCells count="7">
    <mergeCell ref="B13:D13"/>
    <mergeCell ref="C2:D2"/>
    <mergeCell ref="C5:E5"/>
    <mergeCell ref="C6:E6"/>
    <mergeCell ref="C7:E7"/>
    <mergeCell ref="C9:E9"/>
    <mergeCell ref="C11:E11"/>
  </mergeCells>
  <hyperlinks>
    <hyperlink ref="C11" r:id="rId1" xr:uid="{06823063-41C1-461F-9D6E-CC00A079B4B5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F5D9-BAD4-4D59-A915-D2FF8FD85C37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48" t="s">
        <v>401</v>
      </c>
      <c r="D5" s="548"/>
      <c r="E5" s="548"/>
      <c r="F5" s="50"/>
    </row>
    <row r="6" spans="1:8" ht="18" customHeight="1" x14ac:dyDescent="0.55000000000000004">
      <c r="B6" s="12" t="s">
        <v>267</v>
      </c>
      <c r="C6" s="577">
        <v>3029</v>
      </c>
      <c r="D6" s="577"/>
      <c r="E6" s="577"/>
      <c r="F6" s="53"/>
    </row>
    <row r="7" spans="1:8" ht="18" customHeight="1" x14ac:dyDescent="0.55000000000000004">
      <c r="B7" s="12" t="s">
        <v>268</v>
      </c>
      <c r="C7" s="51">
        <v>521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48" t="s">
        <v>353</v>
      </c>
      <c r="D9" s="548"/>
      <c r="E9" s="548"/>
      <c r="F9" s="50"/>
    </row>
    <row r="10" spans="1:8" ht="18" customHeight="1" x14ac:dyDescent="0.55000000000000004">
      <c r="B10" s="12" t="s">
        <v>271</v>
      </c>
      <c r="C10" s="563" t="s">
        <v>354</v>
      </c>
      <c r="D10" s="563"/>
      <c r="E10" s="563"/>
      <c r="F10" s="58"/>
    </row>
    <row r="11" spans="1:8" ht="18" customHeight="1" x14ac:dyDescent="0.55000000000000004">
      <c r="B11" s="12" t="s">
        <v>273</v>
      </c>
      <c r="C11" s="564" t="s">
        <v>389</v>
      </c>
      <c r="D11" s="548"/>
      <c r="E11" s="548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/>
      <c r="E18" s="61"/>
      <c r="F18" s="61"/>
      <c r="G18" s="61"/>
      <c r="H18" s="62">
        <f>(D18+E18)-G18</f>
        <v>0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60889.775179949997</v>
      </c>
      <c r="E21" s="20">
        <v>23522.79449883202</v>
      </c>
      <c r="F21" s="20"/>
      <c r="G21" s="17">
        <v>51773</v>
      </c>
      <c r="H21" s="18">
        <f>(D21+E21)-F21-G21</f>
        <v>32639.56967878202</v>
      </c>
    </row>
    <row r="22" spans="1:8" ht="18" customHeight="1" x14ac:dyDescent="0.55000000000000004">
      <c r="A22" s="12" t="s">
        <v>9</v>
      </c>
      <c r="B22" s="9" t="s">
        <v>10</v>
      </c>
      <c r="D22" s="17">
        <v>6496.8297621749998</v>
      </c>
      <c r="E22" s="20">
        <v>7107.9974191253586</v>
      </c>
      <c r="F22" s="20"/>
      <c r="G22" s="17"/>
      <c r="H22" s="18">
        <f t="shared" ref="H22:H34" si="0">(D22+E22)-F22-G22</f>
        <v>13604.827181300359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>
        <v>358135.4</v>
      </c>
      <c r="E24" s="20">
        <v>53720.310000000005</v>
      </c>
      <c r="F24" s="20"/>
      <c r="G24" s="17">
        <v>259125.03</v>
      </c>
      <c r="H24" s="18">
        <f t="shared" si="0"/>
        <v>152730.68000000002</v>
      </c>
    </row>
    <row r="25" spans="1:8" ht="18" customHeight="1" x14ac:dyDescent="0.55000000000000004">
      <c r="A25" s="12" t="s">
        <v>15</v>
      </c>
      <c r="B25" s="9" t="s">
        <v>16</v>
      </c>
      <c r="D25" s="17">
        <v>507.87606217500002</v>
      </c>
      <c r="E25" s="20">
        <v>555.65281396059015</v>
      </c>
      <c r="F25" s="20"/>
      <c r="G25" s="17"/>
      <c r="H25" s="18">
        <f t="shared" si="0"/>
        <v>1063.5288761355901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/>
      <c r="E27" s="20"/>
      <c r="F27" s="20"/>
      <c r="G27" s="17"/>
      <c r="H27" s="18">
        <f t="shared" si="0"/>
        <v>0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>
        <v>68505.239999999991</v>
      </c>
      <c r="E29" s="20">
        <v>74949.642662877435</v>
      </c>
      <c r="F29" s="20"/>
      <c r="G29" s="17"/>
      <c r="H29" s="18">
        <f t="shared" si="0"/>
        <v>143454.88266287744</v>
      </c>
    </row>
    <row r="30" spans="1:8" ht="18" customHeight="1" x14ac:dyDescent="0.5500000000000000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5500000000000000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494535.12100430002</v>
      </c>
      <c r="E36" s="18">
        <f t="shared" si="1"/>
        <v>159856.39739479544</v>
      </c>
      <c r="F36" s="18">
        <f>SUM(F21:F34)</f>
        <v>0</v>
      </c>
      <c r="G36" s="18">
        <f t="shared" si="1"/>
        <v>310898.03000000003</v>
      </c>
      <c r="H36" s="18">
        <f t="shared" si="1"/>
        <v>343493.48839909543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/>
      <c r="E40" s="20"/>
      <c r="F40" s="20"/>
      <c r="G40" s="17"/>
      <c r="H40" s="18">
        <f>(D40+E40)-F40-G40</f>
        <v>0</v>
      </c>
    </row>
    <row r="41" spans="1:8" ht="18" customHeight="1" x14ac:dyDescent="0.55000000000000004">
      <c r="A41" s="12" t="s">
        <v>32</v>
      </c>
      <c r="B41" s="9" t="s">
        <v>33</v>
      </c>
      <c r="D41" s="17">
        <v>3408.2875191000003</v>
      </c>
      <c r="E41" s="20">
        <v>3728.9108343958815</v>
      </c>
      <c r="F41" s="20"/>
      <c r="G41" s="17"/>
      <c r="H41" s="18">
        <f t="shared" ref="H41:H47" si="2">(D41+E41)-F41-G41</f>
        <v>7137.1983534958817</v>
      </c>
    </row>
    <row r="42" spans="1:8" ht="18" customHeight="1" x14ac:dyDescent="0.55000000000000004">
      <c r="A42" s="12" t="s">
        <v>34</v>
      </c>
      <c r="B42" s="9" t="s">
        <v>35</v>
      </c>
      <c r="D42" s="17">
        <v>58522.039766200003</v>
      </c>
      <c r="E42" s="20">
        <v>64027.30606270986</v>
      </c>
      <c r="F42" s="20"/>
      <c r="G42" s="17"/>
      <c r="H42" s="18">
        <f t="shared" si="2"/>
        <v>122549.34582890986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31" t="s">
        <v>440</v>
      </c>
      <c r="D44" s="17">
        <v>29777.3</v>
      </c>
      <c r="E44" s="23">
        <v>32578.500483544041</v>
      </c>
      <c r="F44" s="23"/>
      <c r="G44" s="22"/>
      <c r="H44" s="18">
        <f t="shared" si="2"/>
        <v>62355.800483544037</v>
      </c>
    </row>
    <row r="45" spans="1:8" ht="18" customHeight="1" x14ac:dyDescent="0.5500000000000000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91707.627285299997</v>
      </c>
      <c r="E49" s="18">
        <f t="shared" si="3"/>
        <v>100334.71738064979</v>
      </c>
      <c r="F49" s="18">
        <f>SUM(F40:F47)</f>
        <v>0</v>
      </c>
      <c r="G49" s="18">
        <f t="shared" si="3"/>
        <v>0</v>
      </c>
      <c r="H49" s="18">
        <f t="shared" si="3"/>
        <v>192042.34466594979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7"/>
      <c r="E53" s="20"/>
      <c r="F53" s="20"/>
      <c r="G53" s="17"/>
      <c r="H53" s="18">
        <f>(D53+E53)-F53-G53</f>
        <v>0</v>
      </c>
    </row>
    <row r="54" spans="1:8" ht="18" customHeight="1" x14ac:dyDescent="0.55000000000000004">
      <c r="A54" s="12" t="s">
        <v>44</v>
      </c>
      <c r="B54" s="31" t="s">
        <v>251</v>
      </c>
      <c r="D54" s="17">
        <v>54855.187892999995</v>
      </c>
      <c r="E54" s="20">
        <v>60015.507292366987</v>
      </c>
      <c r="F54" s="20"/>
      <c r="G54" s="17">
        <v>67917.96981000001</v>
      </c>
      <c r="H54" s="18">
        <f t="shared" ref="H54:H62" si="4">(D54+E54)-F54-G54</f>
        <v>46952.725375366979</v>
      </c>
    </row>
    <row r="55" spans="1:8" ht="18" customHeight="1" x14ac:dyDescent="0.55000000000000004">
      <c r="A55" s="12" t="s">
        <v>45</v>
      </c>
      <c r="B55" s="34" t="s">
        <v>155</v>
      </c>
      <c r="D55" s="17">
        <v>4204631.5799999991</v>
      </c>
      <c r="E55" s="20"/>
      <c r="F55" s="20"/>
      <c r="G55" s="17">
        <v>3549728.0699999994</v>
      </c>
      <c r="H55" s="18">
        <f t="shared" si="4"/>
        <v>654903.50999999978</v>
      </c>
    </row>
    <row r="56" spans="1:8" ht="18" customHeight="1" x14ac:dyDescent="0.55000000000000004">
      <c r="A56" s="12" t="s">
        <v>46</v>
      </c>
      <c r="B56" s="31" t="s">
        <v>509</v>
      </c>
      <c r="D56" s="17">
        <v>90323.87</v>
      </c>
      <c r="E56" s="20">
        <v>98820.787729934178</v>
      </c>
      <c r="F56" s="20"/>
      <c r="G56" s="17"/>
      <c r="H56" s="18">
        <f t="shared" si="4"/>
        <v>189144.65772993417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4349810.6378929997</v>
      </c>
      <c r="E64" s="18">
        <f t="shared" ref="E64:G64" si="5">SUM(E53:E62)</f>
        <v>158836.29502230117</v>
      </c>
      <c r="F64" s="18">
        <f t="shared" si="5"/>
        <v>0</v>
      </c>
      <c r="G64" s="18">
        <f t="shared" si="5"/>
        <v>3617646.0398099995</v>
      </c>
      <c r="H64" s="18">
        <f>SUM(H53:H62)</f>
        <v>891000.89310530096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20">
        <v>23196.927800000001</v>
      </c>
      <c r="E68" s="20">
        <v>25379.101649546341</v>
      </c>
      <c r="F68" s="20"/>
      <c r="G68" s="70"/>
      <c r="H68" s="18">
        <f>(D68+E68)-F68-G68</f>
        <v>48576.029449546346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23196.927800000001</v>
      </c>
      <c r="E74" s="36">
        <f t="shared" si="7"/>
        <v>25379.101649546341</v>
      </c>
      <c r="F74" s="36">
        <f t="shared" si="7"/>
        <v>0</v>
      </c>
      <c r="G74" s="18">
        <f t="shared" si="7"/>
        <v>0</v>
      </c>
      <c r="H74" s="18">
        <f t="shared" si="7"/>
        <v>48576.029449546346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/>
      <c r="E77" s="37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>
        <v>164247.02048506774</v>
      </c>
      <c r="E78" s="37"/>
      <c r="F78" s="23"/>
      <c r="G78" s="17"/>
      <c r="H78" s="18">
        <f t="shared" ref="H78:H80" si="8">(D78-F78-G78)</f>
        <v>164247.02048506774</v>
      </c>
    </row>
    <row r="79" spans="1:10" ht="18" customHeight="1" x14ac:dyDescent="0.55000000000000004">
      <c r="A79" s="12" t="s">
        <v>65</v>
      </c>
      <c r="B79" s="9" t="s">
        <v>66</v>
      </c>
      <c r="D79" s="17">
        <v>2142.2246627000004</v>
      </c>
      <c r="E79" s="37"/>
      <c r="F79" s="23"/>
      <c r="G79" s="17"/>
      <c r="H79" s="18">
        <f t="shared" si="8"/>
        <v>2142.2246627000004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166389.24514776774</v>
      </c>
      <c r="E82" s="39"/>
      <c r="F82" s="18">
        <f t="shared" si="9"/>
        <v>0</v>
      </c>
      <c r="G82" s="18">
        <f t="shared" si="9"/>
        <v>0</v>
      </c>
      <c r="H82" s="18">
        <f t="shared" si="9"/>
        <v>166389.24514776774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>
        <v>203.0052</v>
      </c>
      <c r="E88" s="20">
        <v>222.10223916748512</v>
      </c>
      <c r="F88" s="20"/>
      <c r="G88" s="17"/>
      <c r="H88" s="18">
        <f t="shared" si="10"/>
        <v>425.10743916748515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>
        <v>1222</v>
      </c>
      <c r="E90" s="20">
        <v>1336.9555866680598</v>
      </c>
      <c r="F90" s="20"/>
      <c r="G90" s="17"/>
      <c r="H90" s="18">
        <f t="shared" si="10"/>
        <v>2558.9555866680598</v>
      </c>
    </row>
    <row r="91" spans="1:8" ht="18" customHeight="1" x14ac:dyDescent="0.55000000000000004">
      <c r="A91" s="12" t="s">
        <v>80</v>
      </c>
      <c r="B91" s="9" t="s">
        <v>81</v>
      </c>
      <c r="D91" s="17">
        <v>7362.5016871499993</v>
      </c>
      <c r="E91" s="20">
        <v>8055.1045519543441</v>
      </c>
      <c r="F91" s="20"/>
      <c r="G91" s="17"/>
      <c r="H91" s="18">
        <f t="shared" si="10"/>
        <v>15417.606239104343</v>
      </c>
    </row>
    <row r="92" spans="1:8" ht="18" customHeight="1" x14ac:dyDescent="0.55000000000000004">
      <c r="A92" s="12" t="s">
        <v>82</v>
      </c>
      <c r="B92" s="9" t="s">
        <v>83</v>
      </c>
      <c r="D92" s="40">
        <v>7072.1237655000004</v>
      </c>
      <c r="E92" s="20">
        <v>7737.4102928749435</v>
      </c>
      <c r="F92" s="71"/>
      <c r="G92" s="40"/>
      <c r="H92" s="18">
        <f t="shared" si="10"/>
        <v>14809.534058374944</v>
      </c>
    </row>
    <row r="93" spans="1:8" ht="18" customHeight="1" x14ac:dyDescent="0.55000000000000004">
      <c r="A93" s="12" t="s">
        <v>84</v>
      </c>
      <c r="B93" s="9" t="s">
        <v>85</v>
      </c>
      <c r="D93" s="17">
        <v>25.250399999999999</v>
      </c>
      <c r="E93" s="20">
        <v>27.625747418660538</v>
      </c>
      <c r="F93" s="20"/>
      <c r="G93" s="17"/>
      <c r="H93" s="18">
        <f t="shared" si="10"/>
        <v>52.876147418660537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15884.88105265</v>
      </c>
      <c r="E98" s="18">
        <f t="shared" si="11"/>
        <v>17379.198418083495</v>
      </c>
      <c r="F98" s="18">
        <f t="shared" si="11"/>
        <v>0</v>
      </c>
      <c r="G98" s="18">
        <f t="shared" si="11"/>
        <v>0</v>
      </c>
      <c r="H98" s="18">
        <f t="shared" si="11"/>
        <v>33264.079470733494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15687.687173849999</v>
      </c>
      <c r="E102" s="20">
        <v>17163.454180834386</v>
      </c>
      <c r="F102" s="20"/>
      <c r="G102" s="17"/>
      <c r="H102" s="18">
        <f>(D102+E102)-F102-G102</f>
        <v>32851.141354684383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 t="s">
        <v>252</v>
      </c>
      <c r="D104" s="17">
        <v>5931.6737682000003</v>
      </c>
      <c r="E104" s="20">
        <v>6489.676254244986</v>
      </c>
      <c r="F104" s="20"/>
      <c r="G104" s="17"/>
      <c r="H104" s="18">
        <f t="shared" si="12"/>
        <v>12421.350022444985</v>
      </c>
    </row>
    <row r="105" spans="1:8" ht="18" customHeight="1" x14ac:dyDescent="0.55000000000000004">
      <c r="A105" s="12" t="s">
        <v>94</v>
      </c>
      <c r="B105" s="31" t="s">
        <v>510</v>
      </c>
      <c r="D105" s="17">
        <v>1533.5920828777946</v>
      </c>
      <c r="E105" s="20"/>
      <c r="F105" s="20"/>
      <c r="G105" s="17"/>
      <c r="H105" s="18">
        <f t="shared" si="12"/>
        <v>1533.5920828777946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23152.953024927796</v>
      </c>
      <c r="E108" s="18">
        <f t="shared" si="13"/>
        <v>23653.130435079373</v>
      </c>
      <c r="F108" s="18">
        <f t="shared" si="13"/>
        <v>0</v>
      </c>
      <c r="G108" s="18">
        <f t="shared" si="13"/>
        <v>0</v>
      </c>
      <c r="H108" s="18">
        <f t="shared" si="13"/>
        <v>46806.083460007161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108408.87</v>
      </c>
      <c r="G111" s="17"/>
      <c r="H111" s="18">
        <f>F111-G111</f>
        <v>108408.87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1.0940716748511128</v>
      </c>
      <c r="F114" s="41" t="s">
        <v>314</v>
      </c>
      <c r="G114" s="42">
        <v>0.15</v>
      </c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63810082.490000002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616186.3600000001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64426268.850000001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63524116.469999999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E119-E121</f>
        <v>902152.38000000268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-83869.98000000001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E123+E125</f>
        <v>818282.4000000027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494535.12100430002</v>
      </c>
      <c r="E141" s="45">
        <f t="shared" si="16"/>
        <v>159856.39739479544</v>
      </c>
      <c r="F141" s="45">
        <f>F36</f>
        <v>0</v>
      </c>
      <c r="G141" s="45">
        <f t="shared" si="16"/>
        <v>310898.03000000003</v>
      </c>
      <c r="H141" s="45">
        <f t="shared" si="16"/>
        <v>343493.48839909543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91707.627285299997</v>
      </c>
      <c r="E142" s="45">
        <f t="shared" si="17"/>
        <v>100334.71738064979</v>
      </c>
      <c r="F142" s="45">
        <f>F49</f>
        <v>0</v>
      </c>
      <c r="G142" s="45">
        <f t="shared" si="17"/>
        <v>0</v>
      </c>
      <c r="H142" s="45">
        <f t="shared" si="17"/>
        <v>192042.34466594979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4349810.6378929997</v>
      </c>
      <c r="E143" s="45">
        <f t="shared" si="18"/>
        <v>158836.29502230117</v>
      </c>
      <c r="F143" s="45">
        <f>F64</f>
        <v>0</v>
      </c>
      <c r="G143" s="45">
        <f t="shared" si="18"/>
        <v>3617646.0398099995</v>
      </c>
      <c r="H143" s="45">
        <f t="shared" si="18"/>
        <v>891000.89310530096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23196.927800000001</v>
      </c>
      <c r="E144" s="45">
        <f t="shared" si="19"/>
        <v>25379.101649546341</v>
      </c>
      <c r="F144" s="45">
        <f>F74</f>
        <v>0</v>
      </c>
      <c r="G144" s="45">
        <f t="shared" si="19"/>
        <v>0</v>
      </c>
      <c r="H144" s="45">
        <f t="shared" si="19"/>
        <v>48576.029449546346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166389.24514776774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166389.24514776774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15884.88105265</v>
      </c>
      <c r="E146" s="45">
        <f t="shared" si="21"/>
        <v>17379.198418083495</v>
      </c>
      <c r="F146" s="45">
        <f>F98</f>
        <v>0</v>
      </c>
      <c r="G146" s="45">
        <f t="shared" si="21"/>
        <v>0</v>
      </c>
      <c r="H146" s="45">
        <f t="shared" si="21"/>
        <v>33264.079470733494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23152.953024927796</v>
      </c>
      <c r="E147" s="18">
        <f t="shared" si="22"/>
        <v>23653.130435079373</v>
      </c>
      <c r="F147" s="18">
        <f>F108</f>
        <v>0</v>
      </c>
      <c r="G147" s="18">
        <f t="shared" si="22"/>
        <v>0</v>
      </c>
      <c r="H147" s="18">
        <f t="shared" si="22"/>
        <v>46806.083460007161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108408.87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0</v>
      </c>
      <c r="E150" s="18">
        <f>E18</f>
        <v>0</v>
      </c>
      <c r="F150" s="18">
        <f>F18</f>
        <v>0</v>
      </c>
      <c r="G150" s="18">
        <f>G18</f>
        <v>0</v>
      </c>
      <c r="H150" s="18">
        <f>H18</f>
        <v>0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5164677.393207944</v>
      </c>
      <c r="E152" s="77">
        <f t="shared" si="24"/>
        <v>485438.84030045563</v>
      </c>
      <c r="F152" s="77">
        <f t="shared" si="24"/>
        <v>0</v>
      </c>
      <c r="G152" s="77">
        <f t="shared" si="24"/>
        <v>3928544.0698099993</v>
      </c>
      <c r="H152" s="77">
        <f t="shared" si="24"/>
        <v>1829981.0336984005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2.8807658183843142E-2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2.2363685613895576</v>
      </c>
    </row>
  </sheetData>
  <mergeCells count="7">
    <mergeCell ref="B13:D13"/>
    <mergeCell ref="C2:D2"/>
    <mergeCell ref="C5:E5"/>
    <mergeCell ref="C6:E6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BB518-3BFF-4BFD-BA60-304A4EDC5660}">
  <sheetPr>
    <tabColor rgb="FFFFFF00"/>
  </sheetPr>
  <dimension ref="A1:H155"/>
  <sheetViews>
    <sheetView workbookViewId="0"/>
  </sheetViews>
  <sheetFormatPr defaultColWidth="9" defaultRowHeight="18" customHeight="1" x14ac:dyDescent="0.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5" width="21.15625" style="9" customWidth="1"/>
    <col min="6" max="6" width="22.83984375" style="9" customWidth="1"/>
    <col min="7" max="7" width="19.83984375" style="9" customWidth="1"/>
    <col min="8" max="8" width="17.578125" style="9" customWidth="1"/>
    <col min="9" max="16384" width="9" style="9"/>
  </cols>
  <sheetData>
    <row r="1" spans="1:8" ht="18" customHeight="1" x14ac:dyDescent="0.4">
      <c r="C1" s="49"/>
      <c r="D1" s="49"/>
      <c r="E1" s="49"/>
      <c r="F1" s="49"/>
      <c r="G1" s="49"/>
      <c r="H1" s="49"/>
    </row>
    <row r="2" spans="1:8" ht="18" customHeight="1" x14ac:dyDescent="0.4">
      <c r="C2" s="544"/>
      <c r="D2" s="544"/>
    </row>
    <row r="3" spans="1:8" ht="18" customHeight="1" x14ac:dyDescent="0.4">
      <c r="B3" s="11" t="s">
        <v>265</v>
      </c>
    </row>
    <row r="5" spans="1:8" ht="18" customHeight="1" x14ac:dyDescent="0.4">
      <c r="B5" s="12" t="s">
        <v>266</v>
      </c>
      <c r="C5" s="548" t="s">
        <v>199</v>
      </c>
      <c r="D5" s="548"/>
      <c r="E5" s="548"/>
      <c r="F5" s="50"/>
    </row>
    <row r="6" spans="1:8" ht="18" customHeight="1" x14ac:dyDescent="0.4">
      <c r="B6" s="12" t="s">
        <v>267</v>
      </c>
      <c r="C6" s="548" t="s">
        <v>200</v>
      </c>
      <c r="D6" s="548"/>
      <c r="E6" s="548"/>
      <c r="F6" s="53"/>
    </row>
    <row r="7" spans="1:8" ht="18" customHeight="1" x14ac:dyDescent="0.4">
      <c r="B7" s="12" t="s">
        <v>268</v>
      </c>
      <c r="C7" s="548" t="s">
        <v>511</v>
      </c>
      <c r="D7" s="548"/>
      <c r="E7" s="548"/>
      <c r="F7" s="54"/>
    </row>
    <row r="8" spans="1:8" ht="18" customHeight="1" x14ac:dyDescent="0.4">
      <c r="C8" s="548"/>
      <c r="D8" s="548"/>
      <c r="E8" s="548"/>
      <c r="F8" s="27"/>
    </row>
    <row r="9" spans="1:8" ht="18" customHeight="1" x14ac:dyDescent="0.4">
      <c r="B9" s="12" t="s">
        <v>269</v>
      </c>
      <c r="C9" s="548" t="s">
        <v>512</v>
      </c>
      <c r="D9" s="548"/>
      <c r="E9" s="548"/>
      <c r="F9" s="50"/>
    </row>
    <row r="10" spans="1:8" ht="18" customHeight="1" x14ac:dyDescent="0.4">
      <c r="B10" s="12" t="s">
        <v>271</v>
      </c>
      <c r="C10" s="548" t="s">
        <v>395</v>
      </c>
      <c r="D10" s="548"/>
      <c r="E10" s="548"/>
      <c r="F10" s="58"/>
    </row>
    <row r="11" spans="1:8" ht="18" customHeight="1" x14ac:dyDescent="0.55000000000000004">
      <c r="B11" s="12" t="s">
        <v>273</v>
      </c>
      <c r="C11" s="564" t="s">
        <v>513</v>
      </c>
      <c r="D11" s="548"/>
      <c r="E11" s="548"/>
      <c r="F11" s="50"/>
    </row>
    <row r="12" spans="1:8" ht="18" customHeight="1" x14ac:dyDescent="0.4">
      <c r="B12" s="12"/>
      <c r="C12" s="12"/>
    </row>
    <row r="13" spans="1:8" ht="24.75" customHeight="1" x14ac:dyDescent="0.4">
      <c r="B13" s="541"/>
      <c r="C13" s="542"/>
      <c r="D13" s="543"/>
      <c r="E13" s="49"/>
      <c r="F13" s="49"/>
    </row>
    <row r="14" spans="1:8" ht="18" customHeight="1" x14ac:dyDescent="0.4">
      <c r="B14" s="13"/>
    </row>
    <row r="15" spans="1:8" ht="18" customHeight="1" x14ac:dyDescent="0.4">
      <c r="B15" s="13"/>
    </row>
    <row r="16" spans="1:8" ht="45" customHeight="1" x14ac:dyDescent="0.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4">
      <c r="A17" s="16" t="s">
        <v>276</v>
      </c>
      <c r="B17" s="11" t="s">
        <v>277</v>
      </c>
    </row>
    <row r="18" spans="1:8" ht="18" customHeight="1" x14ac:dyDescent="0.4">
      <c r="A18" s="12" t="s">
        <v>5</v>
      </c>
      <c r="B18" s="9" t="s">
        <v>6</v>
      </c>
      <c r="D18" s="61"/>
      <c r="E18" s="61"/>
      <c r="F18" s="61"/>
      <c r="G18" s="61"/>
      <c r="H18" s="62">
        <f>(D18+E18)-G18</f>
        <v>0</v>
      </c>
    </row>
    <row r="19" spans="1:8" ht="45" customHeight="1" x14ac:dyDescent="0.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4">
      <c r="A20" s="16" t="s">
        <v>279</v>
      </c>
      <c r="B20" s="11" t="s">
        <v>280</v>
      </c>
    </row>
    <row r="21" spans="1:8" ht="18" customHeight="1" x14ac:dyDescent="0.4">
      <c r="A21" s="12" t="s">
        <v>7</v>
      </c>
      <c r="B21" s="9" t="s">
        <v>8</v>
      </c>
      <c r="D21" s="17">
        <v>100014.88010951679</v>
      </c>
      <c r="E21" s="17">
        <v>50929.216772213142</v>
      </c>
      <c r="F21" s="20"/>
      <c r="G21" s="17">
        <v>0</v>
      </c>
      <c r="H21" s="18">
        <f>(D21+E21)-F21-G21</f>
        <v>150944.09688172993</v>
      </c>
    </row>
    <row r="22" spans="1:8" ht="18" customHeight="1" x14ac:dyDescent="0.4">
      <c r="A22" s="12" t="s">
        <v>9</v>
      </c>
      <c r="B22" s="9" t="s">
        <v>10</v>
      </c>
      <c r="D22" s="17">
        <v>0</v>
      </c>
      <c r="E22" s="17">
        <v>0</v>
      </c>
      <c r="F22" s="20"/>
      <c r="G22" s="17">
        <v>0</v>
      </c>
      <c r="H22" s="18">
        <f t="shared" ref="H22:H34" si="0">(D22+E22)-F22-G22</f>
        <v>0</v>
      </c>
    </row>
    <row r="23" spans="1:8" ht="18" customHeight="1" x14ac:dyDescent="0.4">
      <c r="A23" s="12" t="s">
        <v>11</v>
      </c>
      <c r="B23" s="9" t="s">
        <v>12</v>
      </c>
      <c r="D23" s="17">
        <v>0</v>
      </c>
      <c r="E23" s="17">
        <v>0</v>
      </c>
      <c r="F23" s="20"/>
      <c r="G23" s="17">
        <v>0</v>
      </c>
      <c r="H23" s="18">
        <f t="shared" si="0"/>
        <v>0</v>
      </c>
    </row>
    <row r="24" spans="1:8" ht="18" customHeight="1" x14ac:dyDescent="0.4">
      <c r="A24" s="12" t="s">
        <v>13</v>
      </c>
      <c r="B24" s="9" t="s">
        <v>14</v>
      </c>
      <c r="D24" s="17">
        <v>44340.593565382973</v>
      </c>
      <c r="E24" s="17">
        <v>16599.77363336405</v>
      </c>
      <c r="F24" s="20"/>
      <c r="G24" s="17">
        <v>0</v>
      </c>
      <c r="H24" s="18">
        <f t="shared" si="0"/>
        <v>60940.367198747022</v>
      </c>
    </row>
    <row r="25" spans="1:8" ht="18" customHeight="1" x14ac:dyDescent="0.4">
      <c r="A25" s="12" t="s">
        <v>15</v>
      </c>
      <c r="B25" s="9" t="s">
        <v>16</v>
      </c>
      <c r="D25" s="17">
        <v>0</v>
      </c>
      <c r="E25" s="17">
        <v>0</v>
      </c>
      <c r="F25" s="20"/>
      <c r="G25" s="17">
        <v>0</v>
      </c>
      <c r="H25" s="18">
        <f t="shared" si="0"/>
        <v>0</v>
      </c>
    </row>
    <row r="26" spans="1:8" ht="18" customHeight="1" x14ac:dyDescent="0.4">
      <c r="A26" s="12" t="s">
        <v>17</v>
      </c>
      <c r="B26" s="9" t="s">
        <v>18</v>
      </c>
      <c r="D26" s="17">
        <v>0</v>
      </c>
      <c r="E26" s="17">
        <v>0</v>
      </c>
      <c r="F26" s="20"/>
      <c r="G26" s="17">
        <v>0</v>
      </c>
      <c r="H26" s="18">
        <f t="shared" si="0"/>
        <v>0</v>
      </c>
    </row>
    <row r="27" spans="1:8" ht="18" customHeight="1" x14ac:dyDescent="0.4">
      <c r="A27" s="12" t="s">
        <v>19</v>
      </c>
      <c r="B27" s="9" t="s">
        <v>20</v>
      </c>
      <c r="D27" s="17">
        <v>0</v>
      </c>
      <c r="E27" s="17">
        <v>0</v>
      </c>
      <c r="F27" s="20"/>
      <c r="G27" s="17">
        <v>0</v>
      </c>
      <c r="H27" s="18">
        <f t="shared" si="0"/>
        <v>0</v>
      </c>
    </row>
    <row r="28" spans="1:8" ht="18" customHeight="1" x14ac:dyDescent="0.4">
      <c r="A28" s="12" t="s">
        <v>21</v>
      </c>
      <c r="B28" s="9" t="s">
        <v>22</v>
      </c>
      <c r="D28" s="17">
        <v>0</v>
      </c>
      <c r="E28" s="17">
        <v>0</v>
      </c>
      <c r="F28" s="20"/>
      <c r="G28" s="17">
        <v>0</v>
      </c>
      <c r="H28" s="18">
        <f t="shared" si="0"/>
        <v>0</v>
      </c>
    </row>
    <row r="29" spans="1:8" ht="18" customHeight="1" x14ac:dyDescent="0.4">
      <c r="A29" s="12" t="s">
        <v>23</v>
      </c>
      <c r="B29" s="9" t="s">
        <v>24</v>
      </c>
      <c r="D29" s="17">
        <v>2178.0169801383345</v>
      </c>
      <c r="E29" s="17">
        <v>1398.9283943487885</v>
      </c>
      <c r="F29" s="20"/>
      <c r="G29" s="17">
        <v>0</v>
      </c>
      <c r="H29" s="18">
        <f t="shared" si="0"/>
        <v>3576.945374487123</v>
      </c>
    </row>
    <row r="30" spans="1:8" ht="18" customHeight="1" x14ac:dyDescent="0.4">
      <c r="A30" s="12" t="s">
        <v>25</v>
      </c>
      <c r="B30" s="21"/>
      <c r="D30" s="17"/>
      <c r="E30" s="20"/>
      <c r="F30" s="20"/>
      <c r="G30" s="17"/>
      <c r="H30" s="18">
        <f t="shared" si="0"/>
        <v>0</v>
      </c>
    </row>
    <row r="31" spans="1:8" ht="18" customHeight="1" x14ac:dyDescent="0.4">
      <c r="A31" s="12" t="s">
        <v>26</v>
      </c>
      <c r="B31" s="21"/>
      <c r="D31" s="17"/>
      <c r="E31" s="20"/>
      <c r="F31" s="20"/>
      <c r="G31" s="17"/>
      <c r="H31" s="18">
        <f t="shared" si="0"/>
        <v>0</v>
      </c>
    </row>
    <row r="32" spans="1:8" ht="18" customHeight="1" x14ac:dyDescent="0.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4">
      <c r="H35" s="81"/>
    </row>
    <row r="36" spans="1:8" ht="18" customHeight="1" x14ac:dyDescent="0.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146533.4906550381</v>
      </c>
      <c r="E36" s="18">
        <f t="shared" si="1"/>
        <v>68927.918799925974</v>
      </c>
      <c r="F36" s="18">
        <f>SUM(F21:F34)</f>
        <v>0</v>
      </c>
      <c r="G36" s="18">
        <f t="shared" si="1"/>
        <v>0</v>
      </c>
      <c r="H36" s="18">
        <f t="shared" si="1"/>
        <v>215461.40945496407</v>
      </c>
    </row>
    <row r="37" spans="1:8" ht="18" customHeight="1" thickBot="1" x14ac:dyDescent="0.45">
      <c r="B37" s="11"/>
      <c r="D37" s="65"/>
      <c r="E37" s="65"/>
      <c r="F37" s="65"/>
      <c r="G37" s="65"/>
      <c r="H37" s="82"/>
    </row>
    <row r="38" spans="1:8" ht="42.75" customHeight="1" x14ac:dyDescent="0.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4">
      <c r="A39" s="16" t="s">
        <v>283</v>
      </c>
      <c r="B39" s="11" t="s">
        <v>284</v>
      </c>
    </row>
    <row r="40" spans="1:8" ht="18" customHeight="1" x14ac:dyDescent="0.4">
      <c r="A40" s="12" t="s">
        <v>30</v>
      </c>
      <c r="B40" s="9" t="s">
        <v>31</v>
      </c>
      <c r="D40" s="17">
        <v>28844.217650255639</v>
      </c>
      <c r="E40" s="17">
        <v>2964.2156303633292</v>
      </c>
      <c r="F40" s="20"/>
      <c r="G40" s="17">
        <v>0</v>
      </c>
      <c r="H40" s="18">
        <f>(D40+E40)-F40-G40</f>
        <v>31808.43328061897</v>
      </c>
    </row>
    <row r="41" spans="1:8" ht="18" customHeight="1" x14ac:dyDescent="0.4">
      <c r="A41" s="12" t="s">
        <v>32</v>
      </c>
      <c r="B41" s="9" t="s">
        <v>33</v>
      </c>
      <c r="D41" s="17">
        <v>90016.207351847217</v>
      </c>
      <c r="E41" s="17">
        <v>57816.917666128189</v>
      </c>
      <c r="F41" s="20"/>
      <c r="G41" s="17">
        <v>0</v>
      </c>
      <c r="H41" s="18">
        <f t="shared" ref="H41:H47" si="2">(D41+E41)-F41-G41</f>
        <v>147833.1250179754</v>
      </c>
    </row>
    <row r="42" spans="1:8" ht="18" customHeight="1" x14ac:dyDescent="0.4">
      <c r="A42" s="12" t="s">
        <v>34</v>
      </c>
      <c r="B42" s="9" t="s">
        <v>35</v>
      </c>
      <c r="D42" s="17">
        <v>110878.61519926379</v>
      </c>
      <c r="E42" s="17">
        <v>68673.10576583074</v>
      </c>
      <c r="F42" s="20"/>
      <c r="G42" s="17">
        <v>0</v>
      </c>
      <c r="H42" s="18">
        <f t="shared" si="2"/>
        <v>179551.72096509452</v>
      </c>
    </row>
    <row r="43" spans="1:8" ht="18" customHeight="1" x14ac:dyDescent="0.4">
      <c r="A43" s="12" t="s">
        <v>36</v>
      </c>
      <c r="B43" s="9" t="s">
        <v>37</v>
      </c>
      <c r="D43" s="17">
        <v>0</v>
      </c>
      <c r="E43" s="17">
        <v>0</v>
      </c>
      <c r="F43" s="20"/>
      <c r="G43" s="17">
        <v>0</v>
      </c>
      <c r="H43" s="18">
        <f t="shared" si="2"/>
        <v>0</v>
      </c>
    </row>
    <row r="44" spans="1:8" ht="18" customHeight="1" x14ac:dyDescent="0.4">
      <c r="A44" s="12" t="s">
        <v>38</v>
      </c>
      <c r="B44" s="21"/>
      <c r="D44" s="22"/>
      <c r="E44" s="23"/>
      <c r="F44" s="23"/>
      <c r="G44" s="22"/>
      <c r="H44" s="18">
        <f t="shared" si="2"/>
        <v>0</v>
      </c>
    </row>
    <row r="45" spans="1:8" ht="18" customHeight="1" x14ac:dyDescent="0.4">
      <c r="A45" s="12" t="s">
        <v>39</v>
      </c>
      <c r="B45" s="21"/>
      <c r="D45" s="17"/>
      <c r="E45" s="20"/>
      <c r="F45" s="20"/>
      <c r="G45" s="17"/>
      <c r="H45" s="18">
        <f t="shared" si="2"/>
        <v>0</v>
      </c>
    </row>
    <row r="46" spans="1:8" ht="18" customHeight="1" x14ac:dyDescent="0.4">
      <c r="A46" s="12" t="s">
        <v>40</v>
      </c>
      <c r="B46" s="21"/>
      <c r="D46" s="17"/>
      <c r="E46" s="20"/>
      <c r="F46" s="20"/>
      <c r="G46" s="17"/>
      <c r="H46" s="18">
        <f t="shared" si="2"/>
        <v>0</v>
      </c>
    </row>
    <row r="47" spans="1:8" ht="18" customHeight="1" x14ac:dyDescent="0.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229739.04020136665</v>
      </c>
      <c r="E49" s="18">
        <f t="shared" si="3"/>
        <v>129454.23906232226</v>
      </c>
      <c r="F49" s="18">
        <f>SUM(F40:F47)</f>
        <v>0</v>
      </c>
      <c r="G49" s="18">
        <f t="shared" si="3"/>
        <v>0</v>
      </c>
      <c r="H49" s="18">
        <f t="shared" si="3"/>
        <v>359193.27926368889</v>
      </c>
    </row>
    <row r="50" spans="1:8" ht="18" customHeight="1" thickBot="1" x14ac:dyDescent="0.45">
      <c r="D50" s="24"/>
      <c r="E50" s="24"/>
      <c r="F50" s="24"/>
      <c r="G50" s="24"/>
      <c r="H50" s="24"/>
    </row>
    <row r="51" spans="1:8" ht="42.75" customHeight="1" x14ac:dyDescent="0.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4">
      <c r="A52" s="16" t="s">
        <v>287</v>
      </c>
      <c r="B52" s="25" t="s">
        <v>288</v>
      </c>
    </row>
    <row r="53" spans="1:8" ht="18" customHeight="1" x14ac:dyDescent="0.4">
      <c r="A53" s="12" t="s">
        <v>42</v>
      </c>
      <c r="B53" s="9" t="s">
        <v>43</v>
      </c>
      <c r="D53" s="17">
        <v>0</v>
      </c>
      <c r="E53" s="17">
        <v>0</v>
      </c>
      <c r="F53" s="20"/>
      <c r="G53" s="17">
        <v>0</v>
      </c>
      <c r="H53" s="18">
        <f>(D53+E53)-F53-G53</f>
        <v>0</v>
      </c>
    </row>
    <row r="54" spans="1:8" ht="18" customHeight="1" x14ac:dyDescent="0.4">
      <c r="A54" s="12" t="s">
        <v>44</v>
      </c>
      <c r="B54" s="31" t="s">
        <v>201</v>
      </c>
      <c r="D54" s="17">
        <v>326791.61138985981</v>
      </c>
      <c r="E54" s="17">
        <v>209896.46470948722</v>
      </c>
      <c r="F54" s="20"/>
      <c r="G54" s="17">
        <v>235885.02829733395</v>
      </c>
      <c r="H54" s="18">
        <f t="shared" ref="H54:H62" si="4">(D54+E54)-F54-G54</f>
        <v>300803.04780201311</v>
      </c>
    </row>
    <row r="55" spans="1:8" ht="18" customHeight="1" x14ac:dyDescent="0.4">
      <c r="A55" s="12" t="s">
        <v>45</v>
      </c>
      <c r="B55" s="34" t="s">
        <v>396</v>
      </c>
      <c r="D55" s="17">
        <v>0</v>
      </c>
      <c r="E55" s="17">
        <v>0</v>
      </c>
      <c r="F55" s="20"/>
      <c r="G55" s="17">
        <v>0</v>
      </c>
      <c r="H55" s="18">
        <f t="shared" si="4"/>
        <v>0</v>
      </c>
    </row>
    <row r="56" spans="1:8" ht="18" customHeight="1" x14ac:dyDescent="0.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4">
      <c r="A63" s="12"/>
      <c r="E63" s="68"/>
      <c r="F63" s="29"/>
    </row>
    <row r="64" spans="1:8" ht="18" customHeight="1" x14ac:dyDescent="0.4">
      <c r="A64" s="12" t="s">
        <v>53</v>
      </c>
      <c r="B64" s="11" t="s">
        <v>290</v>
      </c>
      <c r="C64" s="11" t="s">
        <v>282</v>
      </c>
      <c r="D64" s="18">
        <f>SUM(D53:D62)</f>
        <v>326791.61138985981</v>
      </c>
      <c r="E64" s="18">
        <f t="shared" ref="E64:G64" si="5">SUM(E53:E62)</f>
        <v>209896.46470948722</v>
      </c>
      <c r="F64" s="18">
        <f t="shared" si="5"/>
        <v>0</v>
      </c>
      <c r="G64" s="18">
        <f t="shared" si="5"/>
        <v>235885.02829733395</v>
      </c>
      <c r="H64" s="18">
        <f>SUM(H53:H62)</f>
        <v>300803.04780201311</v>
      </c>
    </row>
    <row r="65" spans="1:8" ht="18" customHeight="1" x14ac:dyDescent="0.4">
      <c r="D65" s="47"/>
      <c r="E65" s="47"/>
      <c r="F65" s="47"/>
      <c r="G65" s="47"/>
      <c r="H65" s="47"/>
    </row>
    <row r="66" spans="1:8" ht="42.75" customHeight="1" x14ac:dyDescent="0.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8" ht="18" customHeight="1" x14ac:dyDescent="0.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8" ht="18" customHeight="1" x14ac:dyDescent="0.4">
      <c r="A68" s="12" t="s">
        <v>54</v>
      </c>
      <c r="B68" s="9" t="s">
        <v>55</v>
      </c>
      <c r="D68" s="17">
        <v>0</v>
      </c>
      <c r="E68" s="17">
        <v>0</v>
      </c>
      <c r="F68" s="20"/>
      <c r="G68" s="17">
        <v>0</v>
      </c>
      <c r="H68" s="18">
        <f>(D68+E68)-F68-G68</f>
        <v>0</v>
      </c>
    </row>
    <row r="69" spans="1:8" ht="18" customHeight="1" x14ac:dyDescent="0.4">
      <c r="A69" s="12" t="s">
        <v>56</v>
      </c>
      <c r="B69" s="9" t="s">
        <v>57</v>
      </c>
      <c r="D69" s="17">
        <v>0</v>
      </c>
      <c r="E69" s="17">
        <v>0</v>
      </c>
      <c r="F69" s="20"/>
      <c r="G69" s="17">
        <v>0</v>
      </c>
      <c r="H69" s="18">
        <f t="shared" ref="H69:H72" si="6">(D69+E69)-F69-G69</f>
        <v>0</v>
      </c>
    </row>
    <row r="70" spans="1:8" ht="18" customHeight="1" x14ac:dyDescent="0.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8" ht="18" customHeight="1" x14ac:dyDescent="0.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8" ht="18" customHeight="1" x14ac:dyDescent="0.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8" ht="18" customHeight="1" x14ac:dyDescent="0.4">
      <c r="A73" s="12"/>
      <c r="C73" s="11"/>
      <c r="D73" s="35"/>
      <c r="E73" s="29"/>
      <c r="F73" s="29"/>
      <c r="G73" s="35"/>
      <c r="H73" s="29"/>
    </row>
    <row r="74" spans="1:8" ht="18" customHeight="1" x14ac:dyDescent="0.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8" ht="42.75" customHeight="1" x14ac:dyDescent="0.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8" ht="18" customHeight="1" x14ac:dyDescent="0.4">
      <c r="A76" s="16" t="s">
        <v>296</v>
      </c>
      <c r="B76" s="11" t="s">
        <v>60</v>
      </c>
    </row>
    <row r="77" spans="1:8" ht="18" customHeight="1" x14ac:dyDescent="0.4">
      <c r="A77" s="12" t="s">
        <v>61</v>
      </c>
      <c r="B77" s="9" t="s">
        <v>62</v>
      </c>
      <c r="D77" s="17">
        <v>1160.0091116268318</v>
      </c>
      <c r="E77" s="148">
        <v>0</v>
      </c>
      <c r="F77" s="20"/>
      <c r="G77" s="17">
        <v>0</v>
      </c>
      <c r="H77" s="18">
        <f>(D77-F77-G77)</f>
        <v>1160.0091116268318</v>
      </c>
    </row>
    <row r="78" spans="1:8" ht="18" customHeight="1" x14ac:dyDescent="0.4">
      <c r="A78" s="12" t="s">
        <v>63</v>
      </c>
      <c r="B78" s="9" t="s">
        <v>64</v>
      </c>
      <c r="D78" s="17">
        <v>7344.5870676795703</v>
      </c>
      <c r="E78" s="148">
        <v>0</v>
      </c>
      <c r="F78" s="20"/>
      <c r="G78" s="17">
        <v>0</v>
      </c>
      <c r="H78" s="18">
        <f t="shared" ref="H78:H80" si="8">(D78-F78-G78)</f>
        <v>7344.5870676795703</v>
      </c>
    </row>
    <row r="79" spans="1:8" ht="18" customHeight="1" x14ac:dyDescent="0.4">
      <c r="A79" s="12" t="s">
        <v>65</v>
      </c>
      <c r="B79" s="9" t="s">
        <v>66</v>
      </c>
      <c r="D79" s="17">
        <v>7611.555250931533</v>
      </c>
      <c r="E79" s="148">
        <v>0</v>
      </c>
      <c r="F79" s="20"/>
      <c r="G79" s="17">
        <v>0</v>
      </c>
      <c r="H79" s="18">
        <f t="shared" si="8"/>
        <v>7611.555250931533</v>
      </c>
    </row>
    <row r="80" spans="1:8" ht="18" customHeight="1" x14ac:dyDescent="0.4">
      <c r="A80" s="12" t="s">
        <v>67</v>
      </c>
      <c r="B80" s="9" t="s">
        <v>68</v>
      </c>
      <c r="D80" s="17">
        <v>0</v>
      </c>
      <c r="E80" s="148">
        <v>0</v>
      </c>
      <c r="F80" s="20"/>
      <c r="G80" s="17">
        <v>0</v>
      </c>
      <c r="H80" s="18">
        <f t="shared" si="8"/>
        <v>0</v>
      </c>
    </row>
    <row r="81" spans="1:8" ht="18" customHeight="1" x14ac:dyDescent="0.4">
      <c r="A81" s="12"/>
      <c r="H81" s="38"/>
    </row>
    <row r="82" spans="1:8" ht="18" customHeight="1" x14ac:dyDescent="0.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16116.151430237935</v>
      </c>
      <c r="E82" s="148">
        <f t="shared" si="9"/>
        <v>0</v>
      </c>
      <c r="F82" s="18">
        <f t="shared" si="9"/>
        <v>0</v>
      </c>
      <c r="G82" s="18">
        <f t="shared" si="9"/>
        <v>0</v>
      </c>
      <c r="H82" s="18">
        <f t="shared" si="9"/>
        <v>16116.151430237935</v>
      </c>
    </row>
    <row r="83" spans="1:8" ht="18" customHeight="1" thickBot="1" x14ac:dyDescent="0.45">
      <c r="A83" s="12"/>
      <c r="D83" s="24"/>
      <c r="E83" s="24"/>
      <c r="F83" s="24"/>
      <c r="G83" s="24"/>
      <c r="H83" s="24"/>
    </row>
    <row r="84" spans="1:8" ht="42.75" customHeight="1" x14ac:dyDescent="0.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4">
      <c r="A85" s="16" t="s">
        <v>298</v>
      </c>
      <c r="B85" s="11" t="s">
        <v>299</v>
      </c>
    </row>
    <row r="86" spans="1:8" ht="18" customHeight="1" x14ac:dyDescent="0.4">
      <c r="A86" s="12" t="s">
        <v>70</v>
      </c>
      <c r="B86" s="9" t="s">
        <v>71</v>
      </c>
      <c r="D86" s="17">
        <v>1899.0078685115029</v>
      </c>
      <c r="E86" s="17">
        <v>195.15415097330117</v>
      </c>
      <c r="F86" s="20"/>
      <c r="G86" s="17">
        <v>0</v>
      </c>
      <c r="H86" s="18">
        <f>(D86+E86)-F86-G86</f>
        <v>2094.1620194848042</v>
      </c>
    </row>
    <row r="87" spans="1:8" ht="18" customHeight="1" x14ac:dyDescent="0.4">
      <c r="A87" s="12" t="s">
        <v>72</v>
      </c>
      <c r="B87" s="9" t="s">
        <v>73</v>
      </c>
      <c r="D87" s="17">
        <v>679.60314740460126</v>
      </c>
      <c r="E87" s="17">
        <v>69.840350548144571</v>
      </c>
      <c r="F87" s="20"/>
      <c r="G87" s="17">
        <v>0</v>
      </c>
      <c r="H87" s="18">
        <f t="shared" ref="H87:H96" si="10">(D87+E87)-F87-G87</f>
        <v>749.44349795274582</v>
      </c>
    </row>
    <row r="88" spans="1:8" ht="18" customHeight="1" x14ac:dyDescent="0.4">
      <c r="A88" s="12" t="s">
        <v>74</v>
      </c>
      <c r="B88" s="9" t="s">
        <v>75</v>
      </c>
      <c r="D88" s="17">
        <v>0</v>
      </c>
      <c r="E88" s="17">
        <v>0</v>
      </c>
      <c r="F88" s="20"/>
      <c r="G88" s="17">
        <v>0</v>
      </c>
      <c r="H88" s="18">
        <f t="shared" si="10"/>
        <v>0</v>
      </c>
    </row>
    <row r="89" spans="1:8" ht="18" customHeight="1" x14ac:dyDescent="0.4">
      <c r="A89" s="12" t="s">
        <v>76</v>
      </c>
      <c r="B89" s="9" t="s">
        <v>77</v>
      </c>
      <c r="D89" s="17">
        <v>0</v>
      </c>
      <c r="E89" s="17">
        <v>0</v>
      </c>
      <c r="F89" s="20"/>
      <c r="G89" s="17">
        <v>0</v>
      </c>
      <c r="H89" s="18">
        <f t="shared" si="10"/>
        <v>0</v>
      </c>
    </row>
    <row r="90" spans="1:8" ht="18" customHeight="1" x14ac:dyDescent="0.4">
      <c r="A90" s="12" t="s">
        <v>78</v>
      </c>
      <c r="B90" s="9" t="s">
        <v>79</v>
      </c>
      <c r="D90" s="17">
        <v>0</v>
      </c>
      <c r="E90" s="17">
        <v>0</v>
      </c>
      <c r="F90" s="20"/>
      <c r="G90" s="17">
        <v>0</v>
      </c>
      <c r="H90" s="18">
        <f t="shared" si="10"/>
        <v>0</v>
      </c>
    </row>
    <row r="91" spans="1:8" ht="18" customHeight="1" x14ac:dyDescent="0.4">
      <c r="A91" s="12" t="s">
        <v>80</v>
      </c>
      <c r="B91" s="9" t="s">
        <v>81</v>
      </c>
      <c r="D91" s="17">
        <v>28082.038942794363</v>
      </c>
      <c r="E91" s="17">
        <v>18036.940026880937</v>
      </c>
      <c r="F91" s="20"/>
      <c r="G91" s="17">
        <v>0</v>
      </c>
      <c r="H91" s="18">
        <f t="shared" si="10"/>
        <v>46118.9789696753</v>
      </c>
    </row>
    <row r="92" spans="1:8" ht="18" customHeight="1" x14ac:dyDescent="0.4">
      <c r="A92" s="12" t="s">
        <v>82</v>
      </c>
      <c r="B92" s="9" t="s">
        <v>83</v>
      </c>
      <c r="D92" s="17">
        <v>14407.586724977546</v>
      </c>
      <c r="E92" s="17">
        <v>1480.6154316206648</v>
      </c>
      <c r="F92" s="20"/>
      <c r="G92" s="17">
        <v>0</v>
      </c>
      <c r="H92" s="18">
        <f t="shared" si="10"/>
        <v>15888.20215659821</v>
      </c>
    </row>
    <row r="93" spans="1:8" ht="18" customHeight="1" x14ac:dyDescent="0.4">
      <c r="A93" s="12" t="s">
        <v>84</v>
      </c>
      <c r="B93" s="9" t="s">
        <v>85</v>
      </c>
      <c r="D93" s="17">
        <v>10194.047211069019</v>
      </c>
      <c r="E93" s="17">
        <v>1047.6052582221685</v>
      </c>
      <c r="F93" s="20"/>
      <c r="G93" s="17">
        <v>0</v>
      </c>
      <c r="H93" s="18">
        <f t="shared" si="10"/>
        <v>11241.652469291188</v>
      </c>
    </row>
    <row r="94" spans="1:8" ht="18" customHeight="1" x14ac:dyDescent="0.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4">
      <c r="A97" s="12"/>
    </row>
    <row r="98" spans="1:8" ht="18" customHeight="1" x14ac:dyDescent="0.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55262.283894757027</v>
      </c>
      <c r="E98" s="18">
        <f t="shared" si="11"/>
        <v>20830.155218245214</v>
      </c>
      <c r="F98" s="18">
        <f t="shared" si="11"/>
        <v>0</v>
      </c>
      <c r="G98" s="18">
        <f t="shared" si="11"/>
        <v>0</v>
      </c>
      <c r="H98" s="18">
        <f t="shared" si="11"/>
        <v>76092.439113002256</v>
      </c>
    </row>
    <row r="99" spans="1:8" ht="18" customHeight="1" thickBot="1" x14ac:dyDescent="0.45">
      <c r="B99" s="11"/>
      <c r="D99" s="24"/>
      <c r="E99" s="24"/>
      <c r="F99" s="24"/>
      <c r="G99" s="24"/>
      <c r="H99" s="24"/>
    </row>
    <row r="100" spans="1:8" ht="42.75" customHeight="1" x14ac:dyDescent="0.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4">
      <c r="A101" s="16" t="s">
        <v>302</v>
      </c>
      <c r="B101" s="11" t="s">
        <v>303</v>
      </c>
    </row>
    <row r="102" spans="1:8" ht="18" customHeight="1" x14ac:dyDescent="0.4">
      <c r="A102" s="12" t="s">
        <v>89</v>
      </c>
      <c r="B102" s="9" t="s">
        <v>90</v>
      </c>
      <c r="D102" s="17">
        <v>79727.174024063002</v>
      </c>
      <c r="E102" s="17">
        <v>25399.294636057188</v>
      </c>
      <c r="F102" s="20"/>
      <c r="G102" s="17">
        <v>0</v>
      </c>
      <c r="H102" s="18">
        <f>(D102+E102)-F102-G102</f>
        <v>105126.46866012018</v>
      </c>
    </row>
    <row r="103" spans="1:8" ht="18" customHeight="1" x14ac:dyDescent="0.4">
      <c r="A103" s="12" t="s">
        <v>91</v>
      </c>
      <c r="B103" s="9" t="s">
        <v>92</v>
      </c>
      <c r="D103" s="17">
        <v>3737.8173107253069</v>
      </c>
      <c r="E103" s="17">
        <v>384.12192801479512</v>
      </c>
      <c r="F103" s="20"/>
      <c r="G103" s="17">
        <v>0</v>
      </c>
      <c r="H103" s="18">
        <f t="shared" ref="H103:H106" si="12">(D103+E103)-F103-G103</f>
        <v>4121.9392387401022</v>
      </c>
    </row>
    <row r="104" spans="1:8" ht="18" customHeight="1" x14ac:dyDescent="0.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4">
      <c r="B107" s="11"/>
    </row>
    <row r="108" spans="1:8" ht="18" customHeight="1" x14ac:dyDescent="0.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83464.991334788312</v>
      </c>
      <c r="E108" s="18">
        <f t="shared" si="13"/>
        <v>25783.416564071984</v>
      </c>
      <c r="F108" s="18">
        <f t="shared" si="13"/>
        <v>0</v>
      </c>
      <c r="G108" s="18">
        <f t="shared" si="13"/>
        <v>0</v>
      </c>
      <c r="H108" s="18">
        <f t="shared" si="13"/>
        <v>109248.40789886029</v>
      </c>
    </row>
    <row r="109" spans="1:8" ht="18" customHeight="1" thickBot="1" x14ac:dyDescent="0.45">
      <c r="A109" s="73"/>
      <c r="B109" s="74"/>
      <c r="C109" s="75"/>
      <c r="D109" s="24"/>
      <c r="E109" s="24"/>
      <c r="F109" s="24"/>
      <c r="G109" s="24"/>
      <c r="H109" s="24"/>
    </row>
    <row r="110" spans="1:8" ht="24.6" x14ac:dyDescent="0.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4">
      <c r="A111" s="16" t="s">
        <v>96</v>
      </c>
      <c r="B111" s="11" t="s">
        <v>97</v>
      </c>
      <c r="E111" s="11" t="s">
        <v>309</v>
      </c>
      <c r="F111" s="17">
        <v>264092.33000000007</v>
      </c>
      <c r="G111" s="17">
        <v>0</v>
      </c>
      <c r="H111" s="18">
        <f>F111-G111</f>
        <v>264092.33000000007</v>
      </c>
    </row>
    <row r="112" spans="1:8" ht="18" customHeight="1" x14ac:dyDescent="0.4">
      <c r="B112" s="11"/>
      <c r="D112" s="11"/>
    </row>
    <row r="113" spans="1:8" ht="18" customHeight="1" x14ac:dyDescent="0.4">
      <c r="A113" s="16"/>
      <c r="B113" s="11" t="s">
        <v>310</v>
      </c>
    </row>
    <row r="114" spans="1:8" ht="18" customHeight="1" x14ac:dyDescent="0.4">
      <c r="A114" s="12" t="s">
        <v>311</v>
      </c>
      <c r="B114" s="9" t="s">
        <v>312</v>
      </c>
      <c r="D114" s="41" t="s">
        <v>313</v>
      </c>
      <c r="E114" s="42">
        <v>0.64229453080753163</v>
      </c>
      <c r="F114" s="41" t="s">
        <v>314</v>
      </c>
      <c r="G114" s="42">
        <v>0.10276637301469878</v>
      </c>
    </row>
    <row r="115" spans="1:8" ht="18" customHeight="1" x14ac:dyDescent="0.4">
      <c r="A115" s="12"/>
      <c r="B115" s="11"/>
      <c r="F115" s="27"/>
    </row>
    <row r="116" spans="1:8" ht="18" customHeight="1" x14ac:dyDescent="0.4">
      <c r="A116" s="12" t="s">
        <v>315</v>
      </c>
      <c r="B116" s="11" t="s">
        <v>316</v>
      </c>
      <c r="E116" s="14"/>
      <c r="F116" s="14"/>
      <c r="G116" s="41"/>
    </row>
    <row r="117" spans="1:8" ht="18" customHeight="1" x14ac:dyDescent="0.4">
      <c r="A117" s="12" t="s">
        <v>98</v>
      </c>
      <c r="B117" s="9" t="s">
        <v>99</v>
      </c>
      <c r="E117" s="20">
        <v>63214894</v>
      </c>
      <c r="F117" s="107"/>
      <c r="G117" s="19"/>
    </row>
    <row r="118" spans="1:8" ht="18" customHeight="1" x14ac:dyDescent="0.4">
      <c r="A118" s="12" t="s">
        <v>100</v>
      </c>
      <c r="B118" s="9" t="s">
        <v>101</v>
      </c>
      <c r="E118" s="20">
        <v>2354984</v>
      </c>
      <c r="F118" s="107"/>
      <c r="G118" s="19"/>
    </row>
    <row r="119" spans="1:8" ht="18" customHeight="1" x14ac:dyDescent="0.4">
      <c r="A119" s="12" t="s">
        <v>102</v>
      </c>
      <c r="B119" s="11" t="s">
        <v>103</v>
      </c>
      <c r="E119" s="297">
        <f>SUM(E117:E118)</f>
        <v>65569878</v>
      </c>
      <c r="F119" s="19"/>
      <c r="G119" s="19"/>
    </row>
    <row r="120" spans="1:8" ht="18" customHeight="1" x14ac:dyDescent="0.4">
      <c r="A120" s="12"/>
      <c r="B120" s="11"/>
    </row>
    <row r="121" spans="1:8" ht="18" customHeight="1" x14ac:dyDescent="0.4">
      <c r="A121" s="12" t="s">
        <v>104</v>
      </c>
      <c r="B121" s="11" t="s">
        <v>105</v>
      </c>
      <c r="E121" s="20">
        <v>68508229</v>
      </c>
      <c r="F121" s="107"/>
      <c r="G121" s="19"/>
    </row>
    <row r="122" spans="1:8" ht="18" customHeight="1" x14ac:dyDescent="0.4">
      <c r="A122" s="12"/>
    </row>
    <row r="123" spans="1:8" ht="18" customHeight="1" x14ac:dyDescent="0.4">
      <c r="A123" s="12" t="s">
        <v>106</v>
      </c>
      <c r="B123" s="11" t="s">
        <v>107</v>
      </c>
      <c r="E123" s="20">
        <v>-2938351</v>
      </c>
      <c r="F123" s="107"/>
      <c r="G123" s="19"/>
    </row>
    <row r="124" spans="1:8" ht="18" customHeight="1" x14ac:dyDescent="0.4">
      <c r="A124" s="12"/>
    </row>
    <row r="125" spans="1:8" ht="18" customHeight="1" x14ac:dyDescent="0.4">
      <c r="A125" s="12" t="s">
        <v>108</v>
      </c>
      <c r="B125" s="11" t="s">
        <v>109</v>
      </c>
      <c r="E125" s="20">
        <v>5656994</v>
      </c>
      <c r="F125" s="107"/>
      <c r="G125" s="19"/>
      <c r="H125" s="19"/>
    </row>
    <row r="126" spans="1:8" ht="18" customHeight="1" x14ac:dyDescent="0.4">
      <c r="A126" s="12"/>
    </row>
    <row r="127" spans="1:8" ht="18" customHeight="1" x14ac:dyDescent="0.4">
      <c r="A127" s="12" t="s">
        <v>110</v>
      </c>
      <c r="B127" s="11" t="s">
        <v>111</v>
      </c>
      <c r="E127" s="20">
        <v>2718643</v>
      </c>
      <c r="F127" s="107"/>
      <c r="G127" s="19"/>
      <c r="H127" s="19"/>
    </row>
    <row r="128" spans="1:8" ht="18" customHeight="1" x14ac:dyDescent="0.4">
      <c r="A128" s="12"/>
    </row>
    <row r="129" spans="1:8" ht="42.75" customHeight="1" x14ac:dyDescent="0.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4">
      <c r="A130" s="16" t="s">
        <v>317</v>
      </c>
      <c r="B130" s="11" t="s">
        <v>318</v>
      </c>
    </row>
    <row r="131" spans="1:8" ht="18" customHeight="1" x14ac:dyDescent="0.4">
      <c r="A131" s="12" t="s">
        <v>112</v>
      </c>
      <c r="B131" s="9" t="s">
        <v>113</v>
      </c>
      <c r="D131" s="17">
        <v>170175.25</v>
      </c>
      <c r="E131" s="17">
        <v>63395.462786587006</v>
      </c>
      <c r="F131" s="20"/>
      <c r="G131" s="17">
        <v>0</v>
      </c>
      <c r="H131" s="18">
        <f>(D131+E131)-F131-G131</f>
        <v>233570.71278658701</v>
      </c>
    </row>
    <row r="132" spans="1:8" ht="18" customHeight="1" x14ac:dyDescent="0.4">
      <c r="A132" s="12" t="s">
        <v>114</v>
      </c>
      <c r="B132" s="9" t="s">
        <v>115</v>
      </c>
      <c r="D132" s="17">
        <v>0</v>
      </c>
      <c r="E132" s="17">
        <v>0</v>
      </c>
      <c r="F132" s="20"/>
      <c r="G132" s="17">
        <v>0</v>
      </c>
      <c r="H132" s="18">
        <f t="shared" ref="H132:H135" si="14">(D132+E132)-F132-G132</f>
        <v>0</v>
      </c>
    </row>
    <row r="133" spans="1:8" ht="18" customHeight="1" x14ac:dyDescent="0.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4">
      <c r="A136" s="16"/>
    </row>
    <row r="137" spans="1:8" ht="18" customHeight="1" x14ac:dyDescent="0.4">
      <c r="A137" s="16" t="s">
        <v>116</v>
      </c>
      <c r="B137" s="11" t="s">
        <v>322</v>
      </c>
      <c r="D137" s="18">
        <f t="shared" ref="D137:H137" si="15">SUM(D131:D135)</f>
        <v>170175.25</v>
      </c>
      <c r="E137" s="18">
        <f t="shared" si="15"/>
        <v>63395.462786587006</v>
      </c>
      <c r="F137" s="18">
        <f t="shared" si="15"/>
        <v>0</v>
      </c>
      <c r="G137" s="18">
        <f t="shared" si="15"/>
        <v>0</v>
      </c>
      <c r="H137" s="18">
        <f t="shared" si="15"/>
        <v>233570.71278658701</v>
      </c>
    </row>
    <row r="138" spans="1:8" ht="18" customHeight="1" x14ac:dyDescent="0.4">
      <c r="A138" s="9"/>
    </row>
    <row r="139" spans="1:8" ht="42.75" customHeight="1" x14ac:dyDescent="0.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4">
      <c r="A140" s="16" t="s">
        <v>323</v>
      </c>
      <c r="B140" s="11" t="s">
        <v>117</v>
      </c>
    </row>
    <row r="141" spans="1:8" ht="18" customHeight="1" x14ac:dyDescent="0.4">
      <c r="A141" s="12" t="s">
        <v>29</v>
      </c>
      <c r="B141" s="11" t="s">
        <v>118</v>
      </c>
      <c r="D141" s="45">
        <f>D36</f>
        <v>146533.4906550381</v>
      </c>
      <c r="E141" s="45">
        <f t="shared" ref="E141:H141" si="16">E36</f>
        <v>68927.918799925974</v>
      </c>
      <c r="F141" s="45">
        <f>F36</f>
        <v>0</v>
      </c>
      <c r="G141" s="45">
        <f t="shared" si="16"/>
        <v>0</v>
      </c>
      <c r="H141" s="45">
        <f t="shared" si="16"/>
        <v>215461.40945496407</v>
      </c>
    </row>
    <row r="142" spans="1:8" ht="18" customHeight="1" x14ac:dyDescent="0.4">
      <c r="A142" s="12" t="s">
        <v>41</v>
      </c>
      <c r="B142" s="11" t="s">
        <v>119</v>
      </c>
      <c r="D142" s="45">
        <f t="shared" ref="D142:H142" si="17">D49</f>
        <v>229739.04020136665</v>
      </c>
      <c r="E142" s="45">
        <f t="shared" si="17"/>
        <v>129454.23906232226</v>
      </c>
      <c r="F142" s="45">
        <f>F49</f>
        <v>0</v>
      </c>
      <c r="G142" s="45">
        <f t="shared" si="17"/>
        <v>0</v>
      </c>
      <c r="H142" s="45">
        <f t="shared" si="17"/>
        <v>359193.27926368889</v>
      </c>
    </row>
    <row r="143" spans="1:8" ht="18" customHeight="1" x14ac:dyDescent="0.4">
      <c r="A143" s="12" t="s">
        <v>53</v>
      </c>
      <c r="B143" s="11" t="s">
        <v>120</v>
      </c>
      <c r="D143" s="45">
        <f t="shared" ref="D143:H143" si="18">D64</f>
        <v>326791.61138985981</v>
      </c>
      <c r="E143" s="45">
        <f t="shared" si="18"/>
        <v>209896.46470948722</v>
      </c>
      <c r="F143" s="45">
        <f>F64</f>
        <v>0</v>
      </c>
      <c r="G143" s="45">
        <f t="shared" si="18"/>
        <v>235885.02829733395</v>
      </c>
      <c r="H143" s="45">
        <f t="shared" si="18"/>
        <v>300803.04780201311</v>
      </c>
    </row>
    <row r="144" spans="1:8" ht="18" customHeight="1" x14ac:dyDescent="0.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4">
      <c r="A145" s="12" t="s">
        <v>69</v>
      </c>
      <c r="B145" s="11" t="s">
        <v>122</v>
      </c>
      <c r="D145" s="45">
        <f t="shared" ref="D145:H145" si="20">D82</f>
        <v>16116.151430237935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16116.151430237935</v>
      </c>
    </row>
    <row r="146" spans="1:8" ht="18" customHeight="1" x14ac:dyDescent="0.4">
      <c r="A146" s="12" t="s">
        <v>88</v>
      </c>
      <c r="B146" s="11" t="s">
        <v>123</v>
      </c>
      <c r="D146" s="45">
        <f t="shared" ref="D146:H146" si="21">D98</f>
        <v>55262.283894757027</v>
      </c>
      <c r="E146" s="45">
        <f t="shared" si="21"/>
        <v>20830.155218245214</v>
      </c>
      <c r="F146" s="45">
        <f>F98</f>
        <v>0</v>
      </c>
      <c r="G146" s="45">
        <f t="shared" si="21"/>
        <v>0</v>
      </c>
      <c r="H146" s="45">
        <f t="shared" si="21"/>
        <v>76092.439113002256</v>
      </c>
    </row>
    <row r="147" spans="1:8" ht="18" customHeight="1" x14ac:dyDescent="0.4">
      <c r="A147" s="12" t="s">
        <v>95</v>
      </c>
      <c r="B147" s="11" t="s">
        <v>124</v>
      </c>
      <c r="D147" s="18">
        <f t="shared" ref="D147:H147" si="22">D108</f>
        <v>83464.991334788312</v>
      </c>
      <c r="E147" s="18">
        <f t="shared" si="22"/>
        <v>25783.416564071984</v>
      </c>
      <c r="F147" s="18">
        <f>F108</f>
        <v>0</v>
      </c>
      <c r="G147" s="18">
        <f t="shared" si="22"/>
        <v>0</v>
      </c>
      <c r="H147" s="18">
        <f t="shared" si="22"/>
        <v>109248.40789886029</v>
      </c>
    </row>
    <row r="148" spans="1:8" ht="18" customHeight="1" x14ac:dyDescent="0.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264092.33000000007</v>
      </c>
    </row>
    <row r="149" spans="1:8" ht="18" customHeight="1" x14ac:dyDescent="0.4">
      <c r="A149" s="12" t="s">
        <v>116</v>
      </c>
      <c r="B149" s="11" t="s">
        <v>127</v>
      </c>
      <c r="D149" s="18">
        <f t="shared" ref="D149:H149" si="23">D137</f>
        <v>170175.25</v>
      </c>
      <c r="E149" s="18">
        <f t="shared" si="23"/>
        <v>63395.462786587006</v>
      </c>
      <c r="F149" s="18">
        <f>F137</f>
        <v>0</v>
      </c>
      <c r="G149" s="18">
        <f t="shared" si="23"/>
        <v>0</v>
      </c>
      <c r="H149" s="18">
        <f t="shared" si="23"/>
        <v>233570.71278658701</v>
      </c>
    </row>
    <row r="150" spans="1:8" ht="18" customHeight="1" x14ac:dyDescent="0.4">
      <c r="A150" s="12" t="s">
        <v>5</v>
      </c>
      <c r="B150" s="11" t="s">
        <v>6</v>
      </c>
      <c r="D150" s="18">
        <f>D18</f>
        <v>0</v>
      </c>
      <c r="E150" s="18">
        <f>E18</f>
        <v>0</v>
      </c>
      <c r="F150" s="18">
        <f>F18</f>
        <v>0</v>
      </c>
      <c r="G150" s="18">
        <f>G18</f>
        <v>0</v>
      </c>
      <c r="H150" s="18">
        <f>H18</f>
        <v>0</v>
      </c>
    </row>
    <row r="151" spans="1:8" ht="18" customHeight="1" x14ac:dyDescent="0.4">
      <c r="B151" s="11"/>
      <c r="D151" s="47"/>
      <c r="E151" s="47"/>
      <c r="F151" s="47"/>
      <c r="G151" s="47"/>
      <c r="H151" s="47"/>
    </row>
    <row r="152" spans="1:8" ht="18" customHeight="1" x14ac:dyDescent="0.4">
      <c r="A152" s="16" t="s">
        <v>128</v>
      </c>
      <c r="B152" s="11" t="s">
        <v>117</v>
      </c>
      <c r="D152" s="77">
        <f t="shared" ref="D152:H152" si="24">SUM(D141:D150)</f>
        <v>1028082.8189060477</v>
      </c>
      <c r="E152" s="77">
        <f t="shared" si="24"/>
        <v>518287.65714063967</v>
      </c>
      <c r="F152" s="77">
        <f t="shared" si="24"/>
        <v>0</v>
      </c>
      <c r="G152" s="77">
        <f t="shared" si="24"/>
        <v>235885.02829733395</v>
      </c>
      <c r="H152" s="77">
        <f t="shared" si="24"/>
        <v>1574577.7777493536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2.298377582858482E-2</v>
      </c>
      <c r="H154" s="298"/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0.57917783899885111</v>
      </c>
      <c r="H155" s="299"/>
    </row>
  </sheetData>
  <mergeCells count="9">
    <mergeCell ref="C10:E10"/>
    <mergeCell ref="C11:E11"/>
    <mergeCell ref="B13:D13"/>
    <mergeCell ref="C2:D2"/>
    <mergeCell ref="C5:E5"/>
    <mergeCell ref="C6:E6"/>
    <mergeCell ref="C7:E7"/>
    <mergeCell ref="C8:E8"/>
    <mergeCell ref="C9:E9"/>
  </mergeCells>
  <hyperlinks>
    <hyperlink ref="C11" r:id="rId1" xr:uid="{0E74513A-EAAD-4BF2-896D-4147916D0ABC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56B6-CDAE-4C6D-8A4C-C4EFCED94621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59" t="s">
        <v>202</v>
      </c>
      <c r="D5" s="59"/>
      <c r="E5" s="59"/>
      <c r="F5" s="50"/>
    </row>
    <row r="6" spans="1:8" ht="18" customHeight="1" x14ac:dyDescent="0.55000000000000004">
      <c r="B6" s="12" t="s">
        <v>267</v>
      </c>
      <c r="C6" s="52">
        <v>4000</v>
      </c>
      <c r="D6" s="52"/>
      <c r="E6" s="52"/>
      <c r="F6" s="53"/>
    </row>
    <row r="7" spans="1:8" ht="18" customHeight="1" x14ac:dyDescent="0.55000000000000004">
      <c r="B7" s="12" t="s">
        <v>268</v>
      </c>
      <c r="C7" s="51">
        <v>3200</v>
      </c>
      <c r="D7" s="51"/>
      <c r="E7" s="51"/>
      <c r="F7" s="54"/>
    </row>
    <row r="8" spans="1:8" ht="18" customHeight="1" x14ac:dyDescent="0.55000000000000004">
      <c r="C8" s="55"/>
      <c r="D8" s="55"/>
      <c r="E8" s="55"/>
      <c r="F8" s="27"/>
    </row>
    <row r="9" spans="1:8" ht="18" customHeight="1" x14ac:dyDescent="0.55000000000000004">
      <c r="B9" s="12" t="s">
        <v>269</v>
      </c>
      <c r="C9" s="59" t="s">
        <v>397</v>
      </c>
      <c r="D9" s="59"/>
      <c r="E9" s="59"/>
      <c r="F9" s="50"/>
    </row>
    <row r="10" spans="1:8" ht="18" customHeight="1" x14ac:dyDescent="0.55000000000000004">
      <c r="B10" s="12" t="s">
        <v>271</v>
      </c>
      <c r="C10" s="57" t="s">
        <v>514</v>
      </c>
      <c r="D10" s="57"/>
      <c r="E10" s="57"/>
      <c r="F10" s="58"/>
    </row>
    <row r="11" spans="1:8" ht="18" customHeight="1" x14ac:dyDescent="0.55000000000000004">
      <c r="B11" s="12" t="s">
        <v>273</v>
      </c>
      <c r="C11" s="80" t="s">
        <v>398</v>
      </c>
      <c r="D11" s="59"/>
      <c r="E11" s="5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8" ht="18" customHeight="1" x14ac:dyDescent="0.55000000000000004">
      <c r="A17" s="16" t="s">
        <v>276</v>
      </c>
      <c r="B17" s="11" t="s">
        <v>277</v>
      </c>
    </row>
    <row r="18" spans="1:8" ht="18" customHeight="1" x14ac:dyDescent="0.55000000000000004">
      <c r="A18" s="12" t="s">
        <v>5</v>
      </c>
      <c r="B18" s="9" t="s">
        <v>6</v>
      </c>
      <c r="D18" s="61"/>
      <c r="E18" s="61"/>
      <c r="F18" s="61"/>
      <c r="G18" s="61"/>
      <c r="H18" s="62">
        <f>(D18+E18)-G18</f>
        <v>0</v>
      </c>
    </row>
    <row r="19" spans="1:8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8" ht="18" customHeight="1" x14ac:dyDescent="0.55000000000000004">
      <c r="A20" s="16" t="s">
        <v>279</v>
      </c>
      <c r="B20" s="11" t="s">
        <v>280</v>
      </c>
    </row>
    <row r="21" spans="1:8" ht="18" customHeight="1" x14ac:dyDescent="0.55000000000000004">
      <c r="A21" s="12" t="s">
        <v>7</v>
      </c>
      <c r="B21" s="9" t="s">
        <v>8</v>
      </c>
      <c r="D21" s="17">
        <v>71768.622866000005</v>
      </c>
      <c r="E21" s="20">
        <v>50666.180980232202</v>
      </c>
      <c r="F21" s="20"/>
      <c r="G21" s="17"/>
      <c r="H21" s="18">
        <f>(D21+E21)-F21-G21</f>
        <v>122434.80384623221</v>
      </c>
    </row>
    <row r="22" spans="1:8" ht="18" customHeight="1" x14ac:dyDescent="0.55000000000000004">
      <c r="A22" s="12" t="s">
        <v>9</v>
      </c>
      <c r="B22" s="9" t="s">
        <v>10</v>
      </c>
      <c r="D22" s="17"/>
      <c r="E22" s="20"/>
      <c r="F22" s="20"/>
      <c r="G22" s="17"/>
      <c r="H22" s="18">
        <f t="shared" ref="H22:H34" si="0">(D22+E22)-F22-G22</f>
        <v>0</v>
      </c>
    </row>
    <row r="23" spans="1:8" ht="18" customHeight="1" x14ac:dyDescent="0.55000000000000004">
      <c r="A23" s="12" t="s">
        <v>11</v>
      </c>
      <c r="B23" s="9" t="s">
        <v>12</v>
      </c>
      <c r="D23" s="17"/>
      <c r="E23" s="20"/>
      <c r="F23" s="20"/>
      <c r="G23" s="17"/>
      <c r="H23" s="18">
        <f t="shared" si="0"/>
        <v>0</v>
      </c>
    </row>
    <row r="24" spans="1:8" ht="18" customHeight="1" x14ac:dyDescent="0.55000000000000004">
      <c r="A24" s="12" t="s">
        <v>13</v>
      </c>
      <c r="B24" s="9" t="s">
        <v>14</v>
      </c>
      <c r="D24" s="17"/>
      <c r="E24" s="20"/>
      <c r="F24" s="20"/>
      <c r="G24" s="17"/>
      <c r="H24" s="18">
        <f t="shared" si="0"/>
        <v>0</v>
      </c>
    </row>
    <row r="25" spans="1:8" ht="18" customHeight="1" x14ac:dyDescent="0.55000000000000004">
      <c r="A25" s="12" t="s">
        <v>15</v>
      </c>
      <c r="B25" s="9" t="s">
        <v>16</v>
      </c>
      <c r="D25" s="17"/>
      <c r="E25" s="20"/>
      <c r="F25" s="20"/>
      <c r="G25" s="17"/>
      <c r="H25" s="18">
        <f t="shared" si="0"/>
        <v>0</v>
      </c>
    </row>
    <row r="26" spans="1:8" ht="18" customHeight="1" x14ac:dyDescent="0.55000000000000004">
      <c r="A26" s="12" t="s">
        <v>17</v>
      </c>
      <c r="B26" s="9" t="s">
        <v>18</v>
      </c>
      <c r="D26" s="17"/>
      <c r="E26" s="20"/>
      <c r="F26" s="20"/>
      <c r="G26" s="17"/>
      <c r="H26" s="18">
        <f t="shared" si="0"/>
        <v>0</v>
      </c>
    </row>
    <row r="27" spans="1:8" ht="18" customHeight="1" x14ac:dyDescent="0.55000000000000004">
      <c r="A27" s="12" t="s">
        <v>19</v>
      </c>
      <c r="B27" s="9" t="s">
        <v>20</v>
      </c>
      <c r="D27" s="17">
        <v>509157.92000000004</v>
      </c>
      <c r="E27" s="20">
        <v>359447.99122597935</v>
      </c>
      <c r="F27" s="20"/>
      <c r="G27" s="17">
        <v>531890.56999999995</v>
      </c>
      <c r="H27" s="18">
        <f t="shared" si="0"/>
        <v>336715.3412259795</v>
      </c>
    </row>
    <row r="28" spans="1:8" ht="18" customHeight="1" x14ac:dyDescent="0.55000000000000004">
      <c r="A28" s="12" t="s">
        <v>21</v>
      </c>
      <c r="B28" s="9" t="s">
        <v>22</v>
      </c>
      <c r="D28" s="17"/>
      <c r="E28" s="20"/>
      <c r="F28" s="20"/>
      <c r="G28" s="17"/>
      <c r="H28" s="18">
        <f t="shared" si="0"/>
        <v>0</v>
      </c>
    </row>
    <row r="29" spans="1:8" ht="18" customHeight="1" x14ac:dyDescent="0.55000000000000004">
      <c r="A29" s="12" t="s">
        <v>23</v>
      </c>
      <c r="B29" s="9" t="s">
        <v>24</v>
      </c>
      <c r="D29" s="17"/>
      <c r="E29" s="20"/>
      <c r="F29" s="20"/>
      <c r="G29" s="17"/>
      <c r="H29" s="18">
        <f t="shared" si="0"/>
        <v>0</v>
      </c>
    </row>
    <row r="30" spans="1:8" ht="18" customHeight="1" x14ac:dyDescent="0.55000000000000004">
      <c r="A30" s="12" t="s">
        <v>25</v>
      </c>
      <c r="B30" s="21" t="s">
        <v>203</v>
      </c>
      <c r="D30" s="17">
        <v>75074.399483000001</v>
      </c>
      <c r="E30" s="20">
        <v>52999.945648809808</v>
      </c>
      <c r="F30" s="20"/>
      <c r="G30" s="17"/>
      <c r="H30" s="18">
        <f t="shared" si="0"/>
        <v>128074.34513180981</v>
      </c>
    </row>
    <row r="31" spans="1:8" ht="18" customHeight="1" x14ac:dyDescent="0.55000000000000004">
      <c r="A31" s="12" t="s">
        <v>26</v>
      </c>
      <c r="B31" s="21" t="s">
        <v>204</v>
      </c>
      <c r="D31" s="17">
        <v>11022.9928</v>
      </c>
      <c r="E31" s="20">
        <v>7781.8540449266375</v>
      </c>
      <c r="F31" s="20"/>
      <c r="G31" s="17"/>
      <c r="H31" s="18">
        <f t="shared" si="0"/>
        <v>18804.846844926637</v>
      </c>
    </row>
    <row r="32" spans="1:8" ht="18" customHeight="1" x14ac:dyDescent="0.55000000000000004">
      <c r="A32" s="12" t="s">
        <v>27</v>
      </c>
      <c r="B32" s="21" t="s">
        <v>205</v>
      </c>
      <c r="D32" s="17">
        <v>258274.07</v>
      </c>
      <c r="E32" s="20">
        <v>182332.61626816681</v>
      </c>
      <c r="F32" s="20"/>
      <c r="G32" s="17"/>
      <c r="H32" s="18">
        <f t="shared" si="0"/>
        <v>440606.68626816681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925298.00514900009</v>
      </c>
      <c r="E36" s="18">
        <f t="shared" si="1"/>
        <v>653228.58816811489</v>
      </c>
      <c r="F36" s="18">
        <f>SUM(F21:F34)</f>
        <v>0</v>
      </c>
      <c r="G36" s="18">
        <f t="shared" si="1"/>
        <v>531890.56999999995</v>
      </c>
      <c r="H36" s="18">
        <f t="shared" si="1"/>
        <v>1046636.0233171149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17">
        <v>74842.925755156743</v>
      </c>
      <c r="E40" s="20">
        <v>52836.533152948308</v>
      </c>
      <c r="F40" s="20"/>
      <c r="G40" s="17"/>
      <c r="H40" s="18">
        <f>(D40+E40)-F40-G40</f>
        <v>127679.45890810505</v>
      </c>
    </row>
    <row r="41" spans="1:8" ht="18" customHeight="1" x14ac:dyDescent="0.55000000000000004">
      <c r="A41" s="12" t="s">
        <v>32</v>
      </c>
      <c r="B41" s="9" t="s">
        <v>33</v>
      </c>
      <c r="D41" s="17">
        <v>39496.6875</v>
      </c>
      <c r="E41" s="20">
        <v>27883.30383224766</v>
      </c>
      <c r="F41" s="20"/>
      <c r="G41" s="17"/>
      <c r="H41" s="18">
        <f t="shared" ref="H41:H47" si="2">(D41+E41)-F41-G41</f>
        <v>67379.991332247664</v>
      </c>
    </row>
    <row r="42" spans="1:8" ht="18" customHeight="1" x14ac:dyDescent="0.55000000000000004">
      <c r="A42" s="12" t="s">
        <v>34</v>
      </c>
      <c r="B42" s="9" t="s">
        <v>35</v>
      </c>
      <c r="D42" s="17">
        <v>128545.40879999999</v>
      </c>
      <c r="E42" s="20">
        <v>90748.640371699061</v>
      </c>
      <c r="F42" s="20"/>
      <c r="G42" s="17"/>
      <c r="H42" s="18">
        <f t="shared" si="2"/>
        <v>219294.04917169904</v>
      </c>
    </row>
    <row r="43" spans="1:8" ht="18" customHeight="1" x14ac:dyDescent="0.55000000000000004">
      <c r="A43" s="12" t="s">
        <v>36</v>
      </c>
      <c r="B43" s="9" t="s">
        <v>37</v>
      </c>
      <c r="D43" s="17"/>
      <c r="E43" s="20"/>
      <c r="F43" s="20"/>
      <c r="G43" s="17"/>
      <c r="H43" s="18">
        <f t="shared" si="2"/>
        <v>0</v>
      </c>
    </row>
    <row r="44" spans="1:8" ht="18" customHeight="1" x14ac:dyDescent="0.55000000000000004">
      <c r="A44" s="12" t="s">
        <v>38</v>
      </c>
      <c r="B44" s="21" t="s">
        <v>206</v>
      </c>
      <c r="D44" s="66">
        <v>174660.29161414297</v>
      </c>
      <c r="E44" s="23">
        <v>123304.16262138759</v>
      </c>
      <c r="F44" s="23"/>
      <c r="G44" s="22"/>
      <c r="H44" s="18">
        <f t="shared" si="2"/>
        <v>297964.45423553057</v>
      </c>
    </row>
    <row r="45" spans="1:8" ht="18" customHeight="1" x14ac:dyDescent="0.55000000000000004">
      <c r="A45" s="12" t="s">
        <v>39</v>
      </c>
      <c r="B45" s="21" t="s">
        <v>515</v>
      </c>
      <c r="D45" s="17">
        <v>773200.7</v>
      </c>
      <c r="E45" s="20">
        <v>545853.11847750703</v>
      </c>
      <c r="F45" s="20"/>
      <c r="G45" s="17">
        <v>446946.22</v>
      </c>
      <c r="H45" s="18">
        <f t="shared" si="2"/>
        <v>872107.59847750701</v>
      </c>
    </row>
    <row r="46" spans="1:8" ht="18" customHeight="1" x14ac:dyDescent="0.55000000000000004">
      <c r="A46" s="12" t="s">
        <v>40</v>
      </c>
      <c r="B46" s="21" t="s">
        <v>207</v>
      </c>
      <c r="D46" s="17">
        <v>24547.5</v>
      </c>
      <c r="E46" s="20">
        <v>17329.691276568432</v>
      </c>
      <c r="F46" s="20"/>
      <c r="G46" s="17"/>
      <c r="H46" s="18">
        <f t="shared" si="2"/>
        <v>41877.191276568432</v>
      </c>
    </row>
    <row r="47" spans="1:8" ht="18" customHeight="1" x14ac:dyDescent="0.55000000000000004">
      <c r="A47" s="12" t="s">
        <v>285</v>
      </c>
      <c r="B47" s="21"/>
      <c r="D47" s="17"/>
      <c r="E47" s="20"/>
      <c r="F47" s="20"/>
      <c r="G47" s="17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1215293.5136692997</v>
      </c>
      <c r="E49" s="18">
        <f t="shared" si="3"/>
        <v>857955.4497323581</v>
      </c>
      <c r="F49" s="18">
        <f>SUM(F40:F47)</f>
        <v>0</v>
      </c>
      <c r="G49" s="18">
        <f t="shared" si="3"/>
        <v>446946.22</v>
      </c>
      <c r="H49" s="18">
        <f t="shared" si="3"/>
        <v>1626302.7434016578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84">
        <v>10808805.83</v>
      </c>
      <c r="E53" s="84">
        <v>7630645.4059384055</v>
      </c>
      <c r="F53" s="26"/>
      <c r="G53" s="26"/>
      <c r="H53" s="18">
        <f>(D53+E53)-F53-G53</f>
        <v>18439451.235938407</v>
      </c>
    </row>
    <row r="54" spans="1:8" ht="18" customHeight="1" x14ac:dyDescent="0.55000000000000004">
      <c r="A54" s="12" t="s">
        <v>44</v>
      </c>
      <c r="B54" s="31" t="s">
        <v>516</v>
      </c>
      <c r="D54" s="17">
        <v>1249464</v>
      </c>
      <c r="E54" s="20">
        <v>882078.63860622467</v>
      </c>
      <c r="F54" s="20"/>
      <c r="G54" s="17"/>
      <c r="H54" s="18">
        <f t="shared" ref="H54:H62" si="4">(D54+E54)-F54-G54</f>
        <v>2131542.6386062247</v>
      </c>
    </row>
    <row r="55" spans="1:8" ht="18" customHeight="1" x14ac:dyDescent="0.55000000000000004">
      <c r="A55" s="12" t="s">
        <v>45</v>
      </c>
      <c r="B55" s="34" t="s">
        <v>208</v>
      </c>
      <c r="D55" s="17">
        <v>1596333.32</v>
      </c>
      <c r="E55" s="20">
        <v>1126956.4562623291</v>
      </c>
      <c r="F55" s="20"/>
      <c r="G55" s="17">
        <v>1038876.36</v>
      </c>
      <c r="H55" s="18">
        <f t="shared" si="4"/>
        <v>1684413.4162623291</v>
      </c>
    </row>
    <row r="56" spans="1:8" ht="18" customHeight="1" x14ac:dyDescent="0.55000000000000004">
      <c r="A56" s="12" t="s">
        <v>46</v>
      </c>
      <c r="B56" s="31"/>
      <c r="D56" s="17"/>
      <c r="E56" s="20"/>
      <c r="F56" s="20"/>
      <c r="G56" s="17"/>
      <c r="H56" s="18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28"/>
      <c r="C61" s="27"/>
      <c r="D61" s="26"/>
      <c r="E61" s="26"/>
      <c r="F61" s="26"/>
      <c r="G61" s="26"/>
      <c r="H61" s="18">
        <f t="shared" si="4"/>
        <v>0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13654603.15</v>
      </c>
      <c r="E64" s="18">
        <f t="shared" ref="E64:G64" si="5">SUM(E53:E62)</f>
        <v>9639680.5008069593</v>
      </c>
      <c r="F64" s="18">
        <f t="shared" si="5"/>
        <v>0</v>
      </c>
      <c r="G64" s="18">
        <f t="shared" si="5"/>
        <v>1038876.36</v>
      </c>
      <c r="H64" s="18">
        <f>SUM(H53:H62)</f>
        <v>22255407.29080696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17">
        <v>2333710.0451400001</v>
      </c>
      <c r="E68" s="20">
        <v>1647519.0797964265</v>
      </c>
      <c r="F68" s="20"/>
      <c r="G68" s="70">
        <v>1441645.11</v>
      </c>
      <c r="H68" s="18">
        <f>(D68+E68)-F68-G68</f>
        <v>2539584.0149364267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2333710.0451400001</v>
      </c>
      <c r="E74" s="36">
        <f t="shared" si="7"/>
        <v>1647519.0797964265</v>
      </c>
      <c r="F74" s="36">
        <f t="shared" si="7"/>
        <v>0</v>
      </c>
      <c r="G74" s="18">
        <f t="shared" si="7"/>
        <v>1441645.11</v>
      </c>
      <c r="H74" s="18">
        <f t="shared" si="7"/>
        <v>2539584.0149364267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55628.529485333333</v>
      </c>
      <c r="E77" s="37"/>
      <c r="F77" s="23"/>
      <c r="G77" s="17"/>
      <c r="H77" s="18">
        <f>(D77-F77-G77)</f>
        <v>55628.529485333333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/>
      <c r="E79" s="37"/>
      <c r="F79" s="23"/>
      <c r="G79" s="17"/>
      <c r="H79" s="18">
        <f t="shared" si="8"/>
        <v>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55628.529485333333</v>
      </c>
      <c r="E82" s="39"/>
      <c r="F82" s="18">
        <f t="shared" si="9"/>
        <v>0</v>
      </c>
      <c r="G82" s="18">
        <f t="shared" si="9"/>
        <v>0</v>
      </c>
      <c r="H82" s="18">
        <f t="shared" si="9"/>
        <v>55628.529485333333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17"/>
      <c r="E87" s="20"/>
      <c r="F87" s="20"/>
      <c r="G87" s="17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17"/>
      <c r="E88" s="20"/>
      <c r="F88" s="20"/>
      <c r="G88" s="17"/>
      <c r="H88" s="18">
        <f t="shared" si="10"/>
        <v>0</v>
      </c>
    </row>
    <row r="89" spans="1:8" ht="18" customHeight="1" x14ac:dyDescent="0.55000000000000004">
      <c r="A89" s="12" t="s">
        <v>76</v>
      </c>
      <c r="B89" s="9" t="s">
        <v>77</v>
      </c>
      <c r="D89" s="17"/>
      <c r="E89" s="20"/>
      <c r="F89" s="20"/>
      <c r="G89" s="17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17"/>
      <c r="E90" s="20"/>
      <c r="F90" s="20"/>
      <c r="G90" s="17"/>
      <c r="H90" s="18">
        <f t="shared" si="10"/>
        <v>0</v>
      </c>
    </row>
    <row r="91" spans="1:8" ht="18" customHeight="1" x14ac:dyDescent="0.55000000000000004">
      <c r="A91" s="12" t="s">
        <v>80</v>
      </c>
      <c r="B91" s="9" t="s">
        <v>81</v>
      </c>
      <c r="D91" s="17">
        <v>240992.88952000003</v>
      </c>
      <c r="E91" s="20">
        <v>170132.69682166266</v>
      </c>
      <c r="F91" s="20"/>
      <c r="G91" s="17"/>
      <c r="H91" s="18">
        <f t="shared" si="10"/>
        <v>411125.58634166268</v>
      </c>
    </row>
    <row r="92" spans="1:8" ht="18" customHeight="1" x14ac:dyDescent="0.55000000000000004">
      <c r="A92" s="12" t="s">
        <v>82</v>
      </c>
      <c r="B92" s="9" t="s">
        <v>83</v>
      </c>
      <c r="D92" s="40"/>
      <c r="E92" s="20"/>
      <c r="F92" s="71"/>
      <c r="G92" s="40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17"/>
      <c r="E93" s="20"/>
      <c r="F93" s="20"/>
      <c r="G93" s="17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17"/>
      <c r="E94" s="20"/>
      <c r="F94" s="20"/>
      <c r="G94" s="17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17"/>
      <c r="E95" s="20"/>
      <c r="F95" s="20"/>
      <c r="G95" s="17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17"/>
      <c r="E96" s="20"/>
      <c r="F96" s="20"/>
      <c r="G96" s="17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 t="shared" ref="D98:H98" si="11">SUM(D86:D96)</f>
        <v>240992.88952000003</v>
      </c>
      <c r="E98" s="18">
        <f t="shared" si="11"/>
        <v>170132.69682166266</v>
      </c>
      <c r="F98" s="18">
        <f t="shared" si="11"/>
        <v>0</v>
      </c>
      <c r="G98" s="18">
        <f t="shared" si="11"/>
        <v>0</v>
      </c>
      <c r="H98" s="18">
        <f t="shared" si="11"/>
        <v>411125.58634166268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>
        <v>18869.083999999995</v>
      </c>
      <c r="E102" s="20">
        <v>13320.924753707583</v>
      </c>
      <c r="F102" s="20"/>
      <c r="G102" s="17"/>
      <c r="H102" s="18">
        <f>(D102+E102)-F102-G102</f>
        <v>32190.008753707578</v>
      </c>
    </row>
    <row r="103" spans="1:8" ht="18" customHeight="1" x14ac:dyDescent="0.55000000000000004">
      <c r="A103" s="12" t="s">
        <v>91</v>
      </c>
      <c r="B103" s="9" t="s">
        <v>92</v>
      </c>
      <c r="D103" s="17">
        <v>7500</v>
      </c>
      <c r="E103" s="20">
        <v>5294.7422171000399</v>
      </c>
      <c r="F103" s="20"/>
      <c r="G103" s="17"/>
      <c r="H103" s="18">
        <f t="shared" ref="H103:H106" si="12">(D103+E103)-F103-G103</f>
        <v>12794.74221710004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26369.083999999995</v>
      </c>
      <c r="E108" s="18">
        <f t="shared" si="13"/>
        <v>18615.666970807622</v>
      </c>
      <c r="F108" s="18">
        <f t="shared" si="13"/>
        <v>0</v>
      </c>
      <c r="G108" s="18">
        <f t="shared" si="13"/>
        <v>0</v>
      </c>
      <c r="H108" s="18">
        <f t="shared" si="13"/>
        <v>44984.750970807618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8741514.2400000002</v>
      </c>
      <c r="G111" s="17"/>
      <c r="H111" s="18">
        <f>F111-G111</f>
        <v>8741514.2400000002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0.70596562894667203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17">
        <v>170041167.22999999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17">
        <v>111985139.91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f>SUM(E117:E118)</f>
        <v>282026307.13999999</v>
      </c>
      <c r="F119" s="44"/>
    </row>
    <row r="120" spans="1:7" ht="18" customHeight="1" x14ac:dyDescent="0.55000000000000004">
      <c r="A120" s="12"/>
      <c r="B120" s="11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17">
        <v>275498276.18000001</v>
      </c>
      <c r="F121" s="43"/>
    </row>
    <row r="122" spans="1:7" ht="18" customHeight="1" x14ac:dyDescent="0.55000000000000004">
      <c r="A122" s="12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17">
        <f>E119-E121</f>
        <v>6528030.9599999785</v>
      </c>
      <c r="F123" s="43"/>
    </row>
    <row r="124" spans="1:7" ht="18" customHeight="1" x14ac:dyDescent="0.55000000000000004">
      <c r="A124" s="12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17">
        <v>-55533838</v>
      </c>
      <c r="F125" s="43"/>
    </row>
    <row r="126" spans="1:7" ht="18" customHeight="1" x14ac:dyDescent="0.55000000000000004">
      <c r="A126" s="12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17">
        <f>E123+E125</f>
        <v>-49005807.040000021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925298.00514900009</v>
      </c>
      <c r="E141" s="45">
        <f t="shared" si="16"/>
        <v>653228.58816811489</v>
      </c>
      <c r="F141" s="45">
        <f>F36</f>
        <v>0</v>
      </c>
      <c r="G141" s="45">
        <f t="shared" si="16"/>
        <v>531890.56999999995</v>
      </c>
      <c r="H141" s="45">
        <f t="shared" si="16"/>
        <v>1046636.0233171149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1215293.5136692997</v>
      </c>
      <c r="E142" s="45">
        <f t="shared" si="17"/>
        <v>857955.4497323581</v>
      </c>
      <c r="F142" s="45">
        <f>F49</f>
        <v>0</v>
      </c>
      <c r="G142" s="45">
        <f t="shared" si="17"/>
        <v>446946.22</v>
      </c>
      <c r="H142" s="45">
        <f t="shared" si="17"/>
        <v>1626302.7434016578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13654603.15</v>
      </c>
      <c r="E143" s="45">
        <f t="shared" si="18"/>
        <v>9639680.5008069593</v>
      </c>
      <c r="F143" s="45">
        <f>F64</f>
        <v>0</v>
      </c>
      <c r="G143" s="45">
        <f t="shared" si="18"/>
        <v>1038876.36</v>
      </c>
      <c r="H143" s="45">
        <f t="shared" si="18"/>
        <v>22255407.29080696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2333710.0451400001</v>
      </c>
      <c r="E144" s="45">
        <f t="shared" si="19"/>
        <v>1647519.0797964265</v>
      </c>
      <c r="F144" s="45">
        <f>F74</f>
        <v>0</v>
      </c>
      <c r="G144" s="45">
        <f t="shared" si="19"/>
        <v>1441645.11</v>
      </c>
      <c r="H144" s="45">
        <f t="shared" si="19"/>
        <v>2539584.0149364267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55628.529485333333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55628.529485333333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H146" si="21">D98</f>
        <v>240992.88952000003</v>
      </c>
      <c r="E146" s="45">
        <f t="shared" si="21"/>
        <v>170132.69682166266</v>
      </c>
      <c r="F146" s="45">
        <f>F98</f>
        <v>0</v>
      </c>
      <c r="G146" s="45">
        <f t="shared" si="21"/>
        <v>0</v>
      </c>
      <c r="H146" s="45">
        <f t="shared" si="21"/>
        <v>411125.58634166268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26369.083999999995</v>
      </c>
      <c r="E147" s="18">
        <f t="shared" si="22"/>
        <v>18615.666970807622</v>
      </c>
      <c r="F147" s="18">
        <f>F108</f>
        <v>0</v>
      </c>
      <c r="G147" s="18">
        <f t="shared" si="22"/>
        <v>0</v>
      </c>
      <c r="H147" s="18">
        <f t="shared" si="22"/>
        <v>44984.750970807618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8741514.2400000002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0</v>
      </c>
      <c r="E150" s="18">
        <f>E18</f>
        <v>0</v>
      </c>
      <c r="F150" s="18">
        <f>F18</f>
        <v>0</v>
      </c>
      <c r="G150" s="18">
        <f>G18</f>
        <v>0</v>
      </c>
      <c r="H150" s="18">
        <f>H18</f>
        <v>0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18451895.216963634</v>
      </c>
      <c r="E152" s="77">
        <f t="shared" si="24"/>
        <v>12987131.982296329</v>
      </c>
      <c r="F152" s="77">
        <f t="shared" si="24"/>
        <v>0</v>
      </c>
      <c r="G152" s="77">
        <f t="shared" si="24"/>
        <v>3459358.26</v>
      </c>
      <c r="H152" s="77">
        <f t="shared" si="24"/>
        <v>36721183.179259963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0.13329006514461003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-0.74932309857252266</v>
      </c>
    </row>
  </sheetData>
  <mergeCells count="2">
    <mergeCell ref="C2:D2"/>
    <mergeCell ref="B13:D13"/>
  </mergeCells>
  <hyperlinks>
    <hyperlink ref="C11" r:id="rId1" xr:uid="{ED9D0509-9B81-41D2-A03D-E5AA9CDBC164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4480-62CE-449A-B8BC-A2DA0021817B}">
  <dimension ref="A1:J155"/>
  <sheetViews>
    <sheetView workbookViewId="0"/>
  </sheetViews>
  <sheetFormatPr defaultColWidth="9" defaultRowHeight="18" customHeight="1" x14ac:dyDescent="0.55000000000000004"/>
  <cols>
    <col min="1" max="1" width="8.26171875" style="8" customWidth="1"/>
    <col min="2" max="2" width="55.41796875" style="9" bestFit="1" customWidth="1"/>
    <col min="3" max="3" width="12.41796875" style="9" customWidth="1"/>
    <col min="4" max="4" width="17.15625" style="9" customWidth="1"/>
    <col min="5" max="6" width="21.15625" style="9" customWidth="1"/>
    <col min="7" max="7" width="19.83984375" style="9" customWidth="1"/>
    <col min="8" max="8" width="17.578125" style="9" customWidth="1"/>
    <col min="9" max="9" width="11.83984375" customWidth="1"/>
    <col min="10" max="16384" width="9" style="9"/>
  </cols>
  <sheetData>
    <row r="1" spans="1:8" ht="18" customHeight="1" x14ac:dyDescent="0.55000000000000004">
      <c r="C1" s="49"/>
      <c r="D1" s="49"/>
      <c r="E1" s="49"/>
      <c r="F1" s="49"/>
      <c r="G1" s="49"/>
      <c r="H1" s="49"/>
    </row>
    <row r="2" spans="1:8" ht="18" customHeight="1" x14ac:dyDescent="0.55000000000000004">
      <c r="C2" s="544"/>
      <c r="D2" s="544"/>
    </row>
    <row r="3" spans="1:8" ht="18" customHeight="1" x14ac:dyDescent="0.55000000000000004">
      <c r="B3" s="11" t="s">
        <v>265</v>
      </c>
    </row>
    <row r="5" spans="1:8" ht="18" customHeight="1" x14ac:dyDescent="0.55000000000000004">
      <c r="B5" s="12" t="s">
        <v>266</v>
      </c>
      <c r="C5" s="300" t="s">
        <v>399</v>
      </c>
      <c r="D5" s="300"/>
      <c r="E5" s="300"/>
      <c r="F5" s="50"/>
    </row>
    <row r="6" spans="1:8" ht="18" customHeight="1" x14ac:dyDescent="0.55000000000000004">
      <c r="B6" s="12" t="s">
        <v>267</v>
      </c>
      <c r="C6" s="301">
        <v>214020</v>
      </c>
      <c r="D6" s="301"/>
      <c r="E6" s="301"/>
      <c r="F6" s="53"/>
    </row>
    <row r="7" spans="1:8" ht="18" customHeight="1" x14ac:dyDescent="0.55000000000000004">
      <c r="B7" s="12" t="s">
        <v>268</v>
      </c>
      <c r="C7" s="302"/>
      <c r="D7" s="302"/>
      <c r="E7" s="302"/>
      <c r="F7" s="54"/>
    </row>
    <row r="8" spans="1:8" ht="18" customHeight="1" x14ac:dyDescent="0.55000000000000004">
      <c r="C8" s="303"/>
      <c r="D8" s="303"/>
      <c r="E8" s="303"/>
      <c r="F8" s="27"/>
    </row>
    <row r="9" spans="1:8" ht="18" customHeight="1" x14ac:dyDescent="0.55000000000000004">
      <c r="B9" s="12" t="s">
        <v>269</v>
      </c>
      <c r="C9" s="300" t="s">
        <v>468</v>
      </c>
      <c r="D9" s="300"/>
      <c r="E9" s="300"/>
      <c r="F9" s="50"/>
    </row>
    <row r="10" spans="1:8" ht="18" customHeight="1" x14ac:dyDescent="0.55000000000000004">
      <c r="B10" s="12" t="s">
        <v>271</v>
      </c>
      <c r="C10" s="578" t="s">
        <v>491</v>
      </c>
      <c r="D10" s="578"/>
      <c r="E10" s="578"/>
      <c r="F10" s="58"/>
    </row>
    <row r="11" spans="1:8" ht="18" customHeight="1" x14ac:dyDescent="0.55000000000000004">
      <c r="B11" s="12" t="s">
        <v>273</v>
      </c>
      <c r="C11" s="579" t="s">
        <v>517</v>
      </c>
      <c r="D11" s="579"/>
      <c r="E11" s="579"/>
      <c r="F11" s="50"/>
    </row>
    <row r="12" spans="1:8" ht="18" customHeight="1" x14ac:dyDescent="0.55000000000000004">
      <c r="B12" s="12"/>
      <c r="C12" s="12"/>
    </row>
    <row r="13" spans="1:8" ht="24.75" customHeight="1" x14ac:dyDescent="0.55000000000000004">
      <c r="B13" s="541"/>
      <c r="C13" s="542"/>
      <c r="D13" s="543"/>
      <c r="E13" s="49"/>
      <c r="F13" s="49"/>
    </row>
    <row r="14" spans="1:8" ht="18" customHeight="1" x14ac:dyDescent="0.55000000000000004">
      <c r="B14" s="13"/>
    </row>
    <row r="15" spans="1:8" ht="18" customHeight="1" x14ac:dyDescent="0.55000000000000004">
      <c r="B15" s="13"/>
    </row>
    <row r="16" spans="1:8" ht="45" customHeight="1" x14ac:dyDescent="0.55000000000000004">
      <c r="A16" s="60" t="s">
        <v>275</v>
      </c>
      <c r="B16" s="49"/>
      <c r="C16" s="49"/>
      <c r="D16" s="15" t="s">
        <v>0</v>
      </c>
      <c r="E16" s="15" t="s">
        <v>1</v>
      </c>
      <c r="F16" s="15" t="s">
        <v>2</v>
      </c>
      <c r="G16" s="15" t="s">
        <v>3</v>
      </c>
      <c r="H16" s="15" t="s">
        <v>4</v>
      </c>
    </row>
    <row r="17" spans="1:9" ht="18" customHeight="1" x14ac:dyDescent="0.55000000000000004">
      <c r="A17" s="16" t="s">
        <v>276</v>
      </c>
      <c r="B17" s="11" t="s">
        <v>277</v>
      </c>
    </row>
    <row r="18" spans="1:9" ht="18" customHeight="1" x14ac:dyDescent="0.55000000000000004">
      <c r="A18" s="12" t="s">
        <v>5</v>
      </c>
      <c r="B18" s="9" t="s">
        <v>6</v>
      </c>
      <c r="D18" s="61"/>
      <c r="E18" s="61"/>
      <c r="F18" s="61"/>
      <c r="G18" s="61"/>
      <c r="H18" s="62">
        <f>(D18+E18)-G18</f>
        <v>0</v>
      </c>
      <c r="I18" s="150"/>
    </row>
    <row r="19" spans="1:9" ht="45" customHeight="1" x14ac:dyDescent="0.55000000000000004">
      <c r="A19" s="60" t="s">
        <v>278</v>
      </c>
      <c r="B19" s="49"/>
      <c r="C19" s="49"/>
      <c r="D19" s="15" t="s">
        <v>0</v>
      </c>
      <c r="E19" s="15" t="s">
        <v>1</v>
      </c>
      <c r="F19" s="15" t="s">
        <v>2</v>
      </c>
      <c r="G19" s="15" t="s">
        <v>3</v>
      </c>
      <c r="H19" s="15" t="s">
        <v>4</v>
      </c>
    </row>
    <row r="20" spans="1:9" ht="18" customHeight="1" x14ac:dyDescent="0.55000000000000004">
      <c r="A20" s="16" t="s">
        <v>279</v>
      </c>
      <c r="B20" s="11" t="s">
        <v>280</v>
      </c>
    </row>
    <row r="21" spans="1:9" ht="18" customHeight="1" x14ac:dyDescent="0.55000000000000004">
      <c r="A21" s="12" t="s">
        <v>7</v>
      </c>
      <c r="B21" s="9" t="s">
        <v>8</v>
      </c>
      <c r="D21" s="23"/>
      <c r="E21" s="23"/>
      <c r="F21" s="20"/>
      <c r="G21" s="17"/>
      <c r="H21" s="18">
        <f>(D21+E21)-F21-G21</f>
        <v>0</v>
      </c>
    </row>
    <row r="22" spans="1:9" ht="18" customHeight="1" x14ac:dyDescent="0.55000000000000004">
      <c r="A22" s="12" t="s">
        <v>9</v>
      </c>
      <c r="B22" s="9" t="s">
        <v>10</v>
      </c>
      <c r="D22" s="83">
        <v>7050</v>
      </c>
      <c r="E22" s="97">
        <v>5875</v>
      </c>
      <c r="F22" s="91"/>
      <c r="G22" s="83"/>
      <c r="H22" s="18">
        <f t="shared" ref="H22:H34" si="0">(D22+E22)-F22-G22</f>
        <v>12925</v>
      </c>
    </row>
    <row r="23" spans="1:9" ht="18" customHeight="1" x14ac:dyDescent="0.55000000000000004">
      <c r="A23" s="12" t="s">
        <v>11</v>
      </c>
      <c r="B23" s="9" t="s">
        <v>12</v>
      </c>
      <c r="D23" s="83"/>
      <c r="E23" s="97"/>
      <c r="F23" s="91"/>
      <c r="G23" s="83"/>
      <c r="H23" s="18">
        <f t="shared" si="0"/>
        <v>0</v>
      </c>
    </row>
    <row r="24" spans="1:9" ht="18" customHeight="1" x14ac:dyDescent="0.55000000000000004">
      <c r="A24" s="12" t="s">
        <v>13</v>
      </c>
      <c r="B24" s="9" t="s">
        <v>14</v>
      </c>
      <c r="D24" s="83"/>
      <c r="E24" s="97"/>
      <c r="F24" s="91"/>
      <c r="G24" s="83"/>
      <c r="H24" s="18">
        <f t="shared" si="0"/>
        <v>0</v>
      </c>
    </row>
    <row r="25" spans="1:9" ht="18" customHeight="1" x14ac:dyDescent="0.55000000000000004">
      <c r="A25" s="12" t="s">
        <v>15</v>
      </c>
      <c r="B25" s="9" t="s">
        <v>16</v>
      </c>
      <c r="D25" s="83"/>
      <c r="E25" s="97"/>
      <c r="F25" s="91"/>
      <c r="G25" s="83"/>
      <c r="H25" s="18">
        <f t="shared" si="0"/>
        <v>0</v>
      </c>
    </row>
    <row r="26" spans="1:9" ht="18" customHeight="1" x14ac:dyDescent="0.55000000000000004">
      <c r="A26" s="12" t="s">
        <v>17</v>
      </c>
      <c r="B26" s="9" t="s">
        <v>18</v>
      </c>
      <c r="D26" s="83"/>
      <c r="E26" s="97"/>
      <c r="F26" s="91"/>
      <c r="G26" s="83"/>
      <c r="H26" s="18">
        <f t="shared" si="0"/>
        <v>0</v>
      </c>
    </row>
    <row r="27" spans="1:9" ht="18" customHeight="1" x14ac:dyDescent="0.55000000000000004">
      <c r="A27" s="12" t="s">
        <v>19</v>
      </c>
      <c r="B27" s="9" t="s">
        <v>20</v>
      </c>
      <c r="D27" s="83">
        <v>858552</v>
      </c>
      <c r="E27" s="97"/>
      <c r="F27" s="91"/>
      <c r="G27" s="83"/>
      <c r="H27" s="18">
        <f t="shared" si="0"/>
        <v>858552</v>
      </c>
    </row>
    <row r="28" spans="1:9" ht="18" customHeight="1" x14ac:dyDescent="0.55000000000000004">
      <c r="A28" s="12" t="s">
        <v>21</v>
      </c>
      <c r="B28" s="9" t="s">
        <v>22</v>
      </c>
      <c r="D28" s="83"/>
      <c r="E28" s="97"/>
      <c r="F28" s="91"/>
      <c r="G28" s="83"/>
      <c r="H28" s="18">
        <f t="shared" si="0"/>
        <v>0</v>
      </c>
    </row>
    <row r="29" spans="1:9" ht="18" customHeight="1" x14ac:dyDescent="0.55000000000000004">
      <c r="A29" s="12" t="s">
        <v>23</v>
      </c>
      <c r="B29" s="9" t="s">
        <v>24</v>
      </c>
      <c r="D29" s="96">
        <v>99998</v>
      </c>
      <c r="E29" s="97">
        <v>83328</v>
      </c>
      <c r="F29" s="91"/>
      <c r="G29" s="83"/>
      <c r="H29" s="18">
        <f t="shared" si="0"/>
        <v>183326</v>
      </c>
    </row>
    <row r="30" spans="1:9" ht="18" customHeight="1" x14ac:dyDescent="0.55000000000000004">
      <c r="A30" s="12" t="s">
        <v>25</v>
      </c>
      <c r="B30" s="21"/>
      <c r="D30" s="83"/>
      <c r="E30" s="91"/>
      <c r="F30" s="91"/>
      <c r="G30" s="83"/>
      <c r="H30" s="18">
        <f t="shared" si="0"/>
        <v>0</v>
      </c>
    </row>
    <row r="31" spans="1:9" ht="18" customHeight="1" x14ac:dyDescent="0.55000000000000004">
      <c r="A31" s="12" t="s">
        <v>26</v>
      </c>
      <c r="B31" s="21"/>
      <c r="D31" s="83"/>
      <c r="E31" s="91"/>
      <c r="F31" s="91"/>
      <c r="G31" s="83"/>
      <c r="H31" s="18">
        <f t="shared" si="0"/>
        <v>0</v>
      </c>
    </row>
    <row r="32" spans="1:9" ht="18" customHeight="1" x14ac:dyDescent="0.55000000000000004">
      <c r="A32" s="12" t="s">
        <v>27</v>
      </c>
      <c r="B32" s="21"/>
      <c r="D32" s="17"/>
      <c r="E32" s="20"/>
      <c r="F32" s="20"/>
      <c r="G32" s="17"/>
      <c r="H32" s="18">
        <f t="shared" si="0"/>
        <v>0</v>
      </c>
    </row>
    <row r="33" spans="1:8" ht="18" customHeight="1" x14ac:dyDescent="0.55000000000000004">
      <c r="A33" s="12" t="s">
        <v>328</v>
      </c>
      <c r="B33" s="21"/>
      <c r="D33" s="17"/>
      <c r="E33" s="20"/>
      <c r="F33" s="20"/>
      <c r="G33" s="17"/>
      <c r="H33" s="18">
        <f t="shared" si="0"/>
        <v>0</v>
      </c>
    </row>
    <row r="34" spans="1:8" ht="18" customHeight="1" x14ac:dyDescent="0.55000000000000004">
      <c r="A34" s="12" t="s">
        <v>28</v>
      </c>
      <c r="B34" s="21"/>
      <c r="D34" s="17"/>
      <c r="E34" s="20"/>
      <c r="F34" s="20"/>
      <c r="G34" s="17"/>
      <c r="H34" s="18">
        <f t="shared" si="0"/>
        <v>0</v>
      </c>
    </row>
    <row r="35" spans="1:8" ht="18" customHeight="1" x14ac:dyDescent="0.55000000000000004">
      <c r="H35" s="81"/>
    </row>
    <row r="36" spans="1:8" ht="18" customHeight="1" x14ac:dyDescent="0.55000000000000004">
      <c r="A36" s="16" t="s">
        <v>29</v>
      </c>
      <c r="B36" s="11" t="s">
        <v>281</v>
      </c>
      <c r="C36" s="11" t="s">
        <v>282</v>
      </c>
      <c r="D36" s="18">
        <f t="shared" ref="D36:H36" si="1">SUM(D21:D34)</f>
        <v>965600</v>
      </c>
      <c r="E36" s="18">
        <f t="shared" si="1"/>
        <v>89203</v>
      </c>
      <c r="F36" s="18">
        <f>SUM(F21:F34)</f>
        <v>0</v>
      </c>
      <c r="G36" s="18">
        <f t="shared" si="1"/>
        <v>0</v>
      </c>
      <c r="H36" s="18">
        <f t="shared" si="1"/>
        <v>1054803</v>
      </c>
    </row>
    <row r="37" spans="1:8" ht="18" customHeight="1" thickBot="1" x14ac:dyDescent="0.6">
      <c r="B37" s="11"/>
      <c r="D37" s="65"/>
      <c r="E37" s="65"/>
      <c r="F37" s="65"/>
      <c r="G37" s="65"/>
      <c r="H37" s="82"/>
    </row>
    <row r="38" spans="1:8" ht="42.75" customHeight="1" x14ac:dyDescent="0.55000000000000004">
      <c r="D38" s="15" t="s">
        <v>0</v>
      </c>
      <c r="E38" s="15" t="s">
        <v>1</v>
      </c>
      <c r="F38" s="15" t="s">
        <v>2</v>
      </c>
      <c r="G38" s="15" t="s">
        <v>3</v>
      </c>
      <c r="H38" s="15" t="s">
        <v>4</v>
      </c>
    </row>
    <row r="39" spans="1:8" ht="18.75" customHeight="1" x14ac:dyDescent="0.55000000000000004">
      <c r="A39" s="16" t="s">
        <v>283</v>
      </c>
      <c r="B39" s="11" t="s">
        <v>284</v>
      </c>
    </row>
    <row r="40" spans="1:8" ht="18" customHeight="1" x14ac:dyDescent="0.55000000000000004">
      <c r="A40" s="12" t="s">
        <v>30</v>
      </c>
      <c r="B40" s="9" t="s">
        <v>31</v>
      </c>
      <c r="D40" s="96">
        <v>180394</v>
      </c>
      <c r="E40" s="97">
        <v>150323</v>
      </c>
      <c r="F40" s="91"/>
      <c r="G40" s="83"/>
      <c r="H40" s="18">
        <f>(D40+E40)-F40-G40</f>
        <v>330717</v>
      </c>
    </row>
    <row r="41" spans="1:8" ht="18" customHeight="1" x14ac:dyDescent="0.55000000000000004">
      <c r="A41" s="12" t="s">
        <v>32</v>
      </c>
      <c r="B41" s="9" t="s">
        <v>33</v>
      </c>
      <c r="D41" s="96">
        <v>7287</v>
      </c>
      <c r="E41" s="97">
        <v>6072</v>
      </c>
      <c r="F41" s="91"/>
      <c r="G41" s="83"/>
      <c r="H41" s="18">
        <f t="shared" ref="H41:H47" si="2">(D41+E41)-F41-G41</f>
        <v>13359</v>
      </c>
    </row>
    <row r="42" spans="1:8" ht="18" customHeight="1" x14ac:dyDescent="0.55000000000000004">
      <c r="A42" s="12" t="s">
        <v>34</v>
      </c>
      <c r="B42" s="9" t="s">
        <v>35</v>
      </c>
      <c r="D42" s="96"/>
      <c r="E42" s="96"/>
      <c r="F42" s="91"/>
      <c r="G42" s="83"/>
      <c r="H42" s="18">
        <f t="shared" si="2"/>
        <v>0</v>
      </c>
    </row>
    <row r="43" spans="1:8" ht="18" customHeight="1" x14ac:dyDescent="0.55000000000000004">
      <c r="A43" s="12" t="s">
        <v>36</v>
      </c>
      <c r="B43" s="9" t="s">
        <v>37</v>
      </c>
      <c r="D43" s="83"/>
      <c r="E43" s="91"/>
      <c r="F43" s="91"/>
      <c r="G43" s="83"/>
      <c r="H43" s="18">
        <f t="shared" si="2"/>
        <v>0</v>
      </c>
    </row>
    <row r="44" spans="1:8" ht="18" customHeight="1" x14ac:dyDescent="0.55000000000000004">
      <c r="A44" s="12" t="s">
        <v>38</v>
      </c>
      <c r="B44" s="21"/>
      <c r="D44" s="96"/>
      <c r="E44" s="97"/>
      <c r="F44" s="97"/>
      <c r="G44" s="96"/>
      <c r="H44" s="18">
        <f t="shared" si="2"/>
        <v>0</v>
      </c>
    </row>
    <row r="45" spans="1:8" ht="18" customHeight="1" x14ac:dyDescent="0.55000000000000004">
      <c r="A45" s="12" t="s">
        <v>39</v>
      </c>
      <c r="B45" s="21"/>
      <c r="D45" s="83"/>
      <c r="E45" s="91"/>
      <c r="F45" s="91"/>
      <c r="G45" s="83"/>
      <c r="H45" s="18">
        <f t="shared" si="2"/>
        <v>0</v>
      </c>
    </row>
    <row r="46" spans="1:8" ht="18" customHeight="1" x14ac:dyDescent="0.55000000000000004">
      <c r="A46" s="12" t="s">
        <v>40</v>
      </c>
      <c r="B46" s="21"/>
      <c r="D46" s="83"/>
      <c r="E46" s="91"/>
      <c r="F46" s="91"/>
      <c r="G46" s="83"/>
      <c r="H46" s="18">
        <f t="shared" si="2"/>
        <v>0</v>
      </c>
    </row>
    <row r="47" spans="1:8" ht="18" customHeight="1" x14ac:dyDescent="0.55000000000000004">
      <c r="A47" s="12" t="s">
        <v>285</v>
      </c>
      <c r="B47" s="21"/>
      <c r="D47" s="83"/>
      <c r="E47" s="91"/>
      <c r="F47" s="91"/>
      <c r="G47" s="83"/>
      <c r="H47" s="18">
        <f t="shared" si="2"/>
        <v>0</v>
      </c>
    </row>
    <row r="49" spans="1:8" ht="18" customHeight="1" x14ac:dyDescent="0.55000000000000004">
      <c r="A49" s="16" t="s">
        <v>41</v>
      </c>
      <c r="B49" s="11" t="s">
        <v>286</v>
      </c>
      <c r="C49" s="11" t="s">
        <v>282</v>
      </c>
      <c r="D49" s="18">
        <f t="shared" ref="D49:H49" si="3">SUM(D40:D47)</f>
        <v>187681</v>
      </c>
      <c r="E49" s="18">
        <f t="shared" si="3"/>
        <v>156395</v>
      </c>
      <c r="F49" s="18">
        <f>SUM(F40:F47)</f>
        <v>0</v>
      </c>
      <c r="G49" s="18">
        <f t="shared" si="3"/>
        <v>0</v>
      </c>
      <c r="H49" s="18">
        <f t="shared" si="3"/>
        <v>344076</v>
      </c>
    </row>
    <row r="50" spans="1:8" ht="18" customHeight="1" thickBot="1" x14ac:dyDescent="0.6">
      <c r="D50" s="24"/>
      <c r="E50" s="24"/>
      <c r="F50" s="24"/>
      <c r="G50" s="24"/>
      <c r="H50" s="24"/>
    </row>
    <row r="51" spans="1:8" ht="42.75" customHeight="1" x14ac:dyDescent="0.55000000000000004">
      <c r="D51" s="15" t="s">
        <v>0</v>
      </c>
      <c r="E51" s="15" t="s">
        <v>1</v>
      </c>
      <c r="F51" s="15" t="s">
        <v>2</v>
      </c>
      <c r="G51" s="15" t="s">
        <v>3</v>
      </c>
      <c r="H51" s="15" t="s">
        <v>4</v>
      </c>
    </row>
    <row r="52" spans="1:8" ht="18" customHeight="1" x14ac:dyDescent="0.55000000000000004">
      <c r="A52" s="16" t="s">
        <v>287</v>
      </c>
      <c r="B52" s="25" t="s">
        <v>288</v>
      </c>
    </row>
    <row r="53" spans="1:8" ht="18" customHeight="1" x14ac:dyDescent="0.55000000000000004">
      <c r="A53" s="12" t="s">
        <v>42</v>
      </c>
      <c r="B53" s="9" t="s">
        <v>43</v>
      </c>
      <c r="D53" s="147">
        <v>997445</v>
      </c>
      <c r="E53" s="147"/>
      <c r="F53" s="147"/>
      <c r="G53" s="147"/>
      <c r="H53" s="151">
        <f>(D53+E53)-F53-G53</f>
        <v>997445</v>
      </c>
    </row>
    <row r="54" spans="1:8" ht="18" customHeight="1" x14ac:dyDescent="0.55000000000000004">
      <c r="A54" s="12" t="s">
        <v>44</v>
      </c>
      <c r="B54" s="31"/>
      <c r="D54" s="152"/>
      <c r="E54" s="153"/>
      <c r="F54" s="153"/>
      <c r="G54" s="152"/>
      <c r="H54" s="151">
        <f>(D54+E54)-F54-G54</f>
        <v>0</v>
      </c>
    </row>
    <row r="55" spans="1:8" ht="18" customHeight="1" x14ac:dyDescent="0.55000000000000004">
      <c r="A55" s="12" t="s">
        <v>45</v>
      </c>
      <c r="B55" s="34"/>
      <c r="D55" s="152"/>
      <c r="E55" s="153"/>
      <c r="F55" s="153"/>
      <c r="G55" s="152"/>
      <c r="H55" s="151">
        <f t="shared" ref="H55:H62" si="4">(D55+E55)-F55-G55</f>
        <v>0</v>
      </c>
    </row>
    <row r="56" spans="1:8" ht="18" customHeight="1" x14ac:dyDescent="0.55000000000000004">
      <c r="A56" s="12" t="s">
        <v>46</v>
      </c>
      <c r="B56" s="31"/>
      <c r="D56" s="152"/>
      <c r="E56" s="153"/>
      <c r="F56" s="153"/>
      <c r="G56" s="152"/>
      <c r="H56" s="151">
        <f t="shared" si="4"/>
        <v>0</v>
      </c>
    </row>
    <row r="57" spans="1:8" ht="18" customHeight="1" x14ac:dyDescent="0.55000000000000004">
      <c r="A57" s="12" t="s">
        <v>47</v>
      </c>
      <c r="B57" s="31"/>
      <c r="D57" s="17"/>
      <c r="E57" s="20"/>
      <c r="F57" s="20"/>
      <c r="G57" s="17"/>
      <c r="H57" s="18">
        <f t="shared" si="4"/>
        <v>0</v>
      </c>
    </row>
    <row r="58" spans="1:8" ht="18" customHeight="1" x14ac:dyDescent="0.55000000000000004">
      <c r="A58" s="12" t="s">
        <v>48</v>
      </c>
      <c r="B58" s="31"/>
      <c r="D58" s="17"/>
      <c r="E58" s="20"/>
      <c r="F58" s="20"/>
      <c r="G58" s="17"/>
      <c r="H58" s="18">
        <f>(D58+E58)-F58-G58</f>
        <v>0</v>
      </c>
    </row>
    <row r="59" spans="1:8" ht="18" customHeight="1" x14ac:dyDescent="0.55000000000000004">
      <c r="A59" s="12" t="s">
        <v>49</v>
      </c>
      <c r="B59" s="67"/>
      <c r="D59" s="32"/>
      <c r="E59" s="33"/>
      <c r="F59" s="33"/>
      <c r="G59" s="32"/>
      <c r="H59" s="18">
        <f t="shared" si="4"/>
        <v>0</v>
      </c>
    </row>
    <row r="60" spans="1:8" ht="18" customHeight="1" x14ac:dyDescent="0.55000000000000004">
      <c r="A60" s="12" t="s">
        <v>50</v>
      </c>
      <c r="B60" s="28"/>
      <c r="C60" s="27"/>
      <c r="D60" s="26"/>
      <c r="E60" s="26"/>
      <c r="F60" s="26"/>
      <c r="G60" s="26"/>
      <c r="H60" s="18">
        <f t="shared" si="4"/>
        <v>0</v>
      </c>
    </row>
    <row r="61" spans="1:8" ht="18" customHeight="1" x14ac:dyDescent="0.55000000000000004">
      <c r="A61" s="12" t="s">
        <v>51</v>
      </c>
      <c r="B61" s="31" t="s">
        <v>209</v>
      </c>
      <c r="D61" s="152">
        <v>226865</v>
      </c>
      <c r="E61" s="153"/>
      <c r="F61" s="153"/>
      <c r="G61" s="152"/>
      <c r="H61" s="151">
        <f>(D61+E61)-F61-G61</f>
        <v>226865</v>
      </c>
    </row>
    <row r="62" spans="1:8" ht="18" customHeight="1" x14ac:dyDescent="0.55000000000000004">
      <c r="A62" s="12" t="s">
        <v>52</v>
      </c>
      <c r="B62" s="28"/>
      <c r="C62" s="27"/>
      <c r="D62" s="26"/>
      <c r="E62" s="26"/>
      <c r="F62" s="26"/>
      <c r="G62" s="26"/>
      <c r="H62" s="18">
        <f t="shared" si="4"/>
        <v>0</v>
      </c>
    </row>
    <row r="63" spans="1:8" ht="18" customHeight="1" x14ac:dyDescent="0.55000000000000004">
      <c r="A63" s="12"/>
      <c r="E63" s="68"/>
      <c r="F63" s="29"/>
    </row>
    <row r="64" spans="1:8" ht="18" customHeight="1" x14ac:dyDescent="0.55000000000000004">
      <c r="A64" s="12" t="s">
        <v>53</v>
      </c>
      <c r="B64" s="11" t="s">
        <v>290</v>
      </c>
      <c r="C64" s="11" t="s">
        <v>282</v>
      </c>
      <c r="D64" s="18">
        <f>SUM(D53:D62)</f>
        <v>1224310</v>
      </c>
      <c r="E64" s="18">
        <f t="shared" ref="E64:G64" si="5">SUM(E53:E62)</f>
        <v>0</v>
      </c>
      <c r="F64" s="18">
        <f t="shared" si="5"/>
        <v>0</v>
      </c>
      <c r="G64" s="18">
        <f t="shared" si="5"/>
        <v>0</v>
      </c>
      <c r="H64" s="18">
        <f>SUM(H53:H62)</f>
        <v>1224310</v>
      </c>
    </row>
    <row r="65" spans="1:10" ht="18" customHeight="1" x14ac:dyDescent="0.55000000000000004">
      <c r="D65" s="47"/>
      <c r="E65" s="47"/>
      <c r="F65" s="47"/>
      <c r="G65" s="47"/>
      <c r="H65" s="47"/>
    </row>
    <row r="66" spans="1:10" ht="42.75" customHeight="1" x14ac:dyDescent="0.55000000000000004">
      <c r="D66" s="15" t="s">
        <v>0</v>
      </c>
      <c r="E66" s="15" t="s">
        <v>1</v>
      </c>
      <c r="F66" s="15" t="s">
        <v>2</v>
      </c>
      <c r="G66" s="15" t="s">
        <v>3</v>
      </c>
      <c r="H66" s="15" t="s">
        <v>4</v>
      </c>
    </row>
    <row r="67" spans="1:10" ht="18" customHeight="1" x14ac:dyDescent="0.55000000000000004">
      <c r="A67" s="16" t="s">
        <v>291</v>
      </c>
      <c r="B67" s="11" t="s">
        <v>292</v>
      </c>
      <c r="D67" s="69"/>
      <c r="E67" s="29"/>
      <c r="F67" s="29"/>
      <c r="G67" s="69"/>
      <c r="H67" s="29"/>
    </row>
    <row r="68" spans="1:10" ht="18" customHeight="1" x14ac:dyDescent="0.55000000000000004">
      <c r="A68" s="12" t="s">
        <v>54</v>
      </c>
      <c r="B68" s="9" t="s">
        <v>55</v>
      </c>
      <c r="D68" s="70"/>
      <c r="E68" s="20"/>
      <c r="F68" s="20"/>
      <c r="G68" s="70"/>
      <c r="H68" s="18">
        <f>(D68+E68)-F68-G68</f>
        <v>0</v>
      </c>
      <c r="J68" s="30"/>
    </row>
    <row r="69" spans="1:10" ht="18" customHeight="1" x14ac:dyDescent="0.55000000000000004">
      <c r="A69" s="12" t="s">
        <v>56</v>
      </c>
      <c r="B69" s="9" t="s">
        <v>57</v>
      </c>
      <c r="D69" s="70"/>
      <c r="E69" s="20"/>
      <c r="F69" s="20"/>
      <c r="G69" s="70"/>
      <c r="H69" s="18">
        <f t="shared" ref="H69:H72" si="6">(D69+E69)-F69-G69</f>
        <v>0</v>
      </c>
    </row>
    <row r="70" spans="1:10" ht="18" customHeight="1" x14ac:dyDescent="0.55000000000000004">
      <c r="A70" s="12" t="s">
        <v>58</v>
      </c>
      <c r="B70" s="31"/>
      <c r="C70" s="11"/>
      <c r="D70" s="32"/>
      <c r="E70" s="20"/>
      <c r="F70" s="33"/>
      <c r="G70" s="32"/>
      <c r="H70" s="18">
        <f t="shared" si="6"/>
        <v>0</v>
      </c>
    </row>
    <row r="71" spans="1:10" ht="18" customHeight="1" x14ac:dyDescent="0.55000000000000004">
      <c r="A71" s="12" t="s">
        <v>293</v>
      </c>
      <c r="B71" s="31"/>
      <c r="C71" s="11"/>
      <c r="D71" s="32"/>
      <c r="E71" s="20"/>
      <c r="F71" s="33"/>
      <c r="G71" s="32"/>
      <c r="H71" s="18">
        <f t="shared" si="6"/>
        <v>0</v>
      </c>
    </row>
    <row r="72" spans="1:10" ht="18" customHeight="1" x14ac:dyDescent="0.55000000000000004">
      <c r="A72" s="12" t="s">
        <v>294</v>
      </c>
      <c r="B72" s="34"/>
      <c r="C72" s="11"/>
      <c r="D72" s="17"/>
      <c r="E72" s="20"/>
      <c r="F72" s="20"/>
      <c r="G72" s="17"/>
      <c r="H72" s="18">
        <f t="shared" si="6"/>
        <v>0</v>
      </c>
    </row>
    <row r="73" spans="1:10" ht="18" customHeight="1" x14ac:dyDescent="0.55000000000000004">
      <c r="A73" s="12"/>
      <c r="C73" s="11"/>
      <c r="D73" s="35"/>
      <c r="E73" s="29"/>
      <c r="F73" s="29"/>
      <c r="G73" s="35"/>
      <c r="H73" s="29"/>
    </row>
    <row r="74" spans="1:10" ht="18" customHeight="1" x14ac:dyDescent="0.55000000000000004">
      <c r="A74" s="16" t="s">
        <v>59</v>
      </c>
      <c r="B74" s="11" t="s">
        <v>295</v>
      </c>
      <c r="C74" s="11" t="s">
        <v>282</v>
      </c>
      <c r="D74" s="18">
        <f t="shared" ref="D74:H74" si="7">SUM(D68:D72)</f>
        <v>0</v>
      </c>
      <c r="E74" s="36">
        <f t="shared" si="7"/>
        <v>0</v>
      </c>
      <c r="F74" s="36">
        <f t="shared" si="7"/>
        <v>0</v>
      </c>
      <c r="G74" s="18">
        <f t="shared" si="7"/>
        <v>0</v>
      </c>
      <c r="H74" s="18">
        <f t="shared" si="7"/>
        <v>0</v>
      </c>
    </row>
    <row r="75" spans="1:10" ht="42.75" customHeight="1" x14ac:dyDescent="0.55000000000000004">
      <c r="D75" s="15" t="s">
        <v>0</v>
      </c>
      <c r="E75" s="15" t="s">
        <v>1</v>
      </c>
      <c r="F75" s="15" t="s">
        <v>2</v>
      </c>
      <c r="G75" s="15" t="s">
        <v>3</v>
      </c>
      <c r="H75" s="15" t="s">
        <v>4</v>
      </c>
    </row>
    <row r="76" spans="1:10" ht="18" customHeight="1" x14ac:dyDescent="0.55000000000000004">
      <c r="A76" s="16" t="s">
        <v>296</v>
      </c>
      <c r="B76" s="11" t="s">
        <v>60</v>
      </c>
    </row>
    <row r="77" spans="1:10" ht="18" customHeight="1" x14ac:dyDescent="0.55000000000000004">
      <c r="A77" s="12" t="s">
        <v>61</v>
      </c>
      <c r="B77" s="9" t="s">
        <v>62</v>
      </c>
      <c r="D77" s="17">
        <v>0</v>
      </c>
      <c r="E77" s="23"/>
      <c r="F77" s="23"/>
      <c r="G77" s="17"/>
      <c r="H77" s="18">
        <f>(D77-F77-G77)</f>
        <v>0</v>
      </c>
    </row>
    <row r="78" spans="1:10" ht="18" customHeight="1" x14ac:dyDescent="0.55000000000000004">
      <c r="A78" s="12" t="s">
        <v>63</v>
      </c>
      <c r="B78" s="9" t="s">
        <v>64</v>
      </c>
      <c r="D78" s="17"/>
      <c r="E78" s="37"/>
      <c r="F78" s="23"/>
      <c r="G78" s="17"/>
      <c r="H78" s="18">
        <f t="shared" ref="H78:H80" si="8">(D78-F78-G78)</f>
        <v>0</v>
      </c>
    </row>
    <row r="79" spans="1:10" ht="18" customHeight="1" x14ac:dyDescent="0.55000000000000004">
      <c r="A79" s="12" t="s">
        <v>65</v>
      </c>
      <c r="B79" s="9" t="s">
        <v>66</v>
      </c>
      <c r="D79" s="17">
        <v>0</v>
      </c>
      <c r="E79" s="37"/>
      <c r="F79" s="23"/>
      <c r="G79" s="17"/>
      <c r="H79" s="18">
        <f t="shared" si="8"/>
        <v>0</v>
      </c>
    </row>
    <row r="80" spans="1:10" ht="18" customHeight="1" x14ac:dyDescent="0.55000000000000004">
      <c r="A80" s="12" t="s">
        <v>67</v>
      </c>
      <c r="B80" s="9" t="s">
        <v>68</v>
      </c>
      <c r="D80" s="17"/>
      <c r="E80" s="37"/>
      <c r="F80" s="23"/>
      <c r="G80" s="17"/>
      <c r="H80" s="18">
        <f t="shared" si="8"/>
        <v>0</v>
      </c>
    </row>
    <row r="81" spans="1:8" ht="18" customHeight="1" x14ac:dyDescent="0.55000000000000004">
      <c r="A81" s="12"/>
      <c r="H81" s="38"/>
    </row>
    <row r="82" spans="1:8" ht="18" customHeight="1" x14ac:dyDescent="0.55000000000000004">
      <c r="A82" s="12" t="s">
        <v>69</v>
      </c>
      <c r="B82" s="11" t="s">
        <v>297</v>
      </c>
      <c r="C82" s="11" t="s">
        <v>282</v>
      </c>
      <c r="D82" s="18">
        <f t="shared" ref="D82:H82" si="9">SUM(D77:D80)</f>
        <v>0</v>
      </c>
      <c r="E82" s="39"/>
      <c r="F82" s="18">
        <f t="shared" si="9"/>
        <v>0</v>
      </c>
      <c r="G82" s="18">
        <f t="shared" si="9"/>
        <v>0</v>
      </c>
      <c r="H82" s="18">
        <f t="shared" si="9"/>
        <v>0</v>
      </c>
    </row>
    <row r="83" spans="1:8" ht="18" customHeight="1" thickBot="1" x14ac:dyDescent="0.6">
      <c r="A83" s="12"/>
      <c r="D83" s="24"/>
      <c r="E83" s="24"/>
      <c r="F83" s="24"/>
      <c r="G83" s="24"/>
      <c r="H83" s="24"/>
    </row>
    <row r="84" spans="1:8" ht="42.75" customHeight="1" x14ac:dyDescent="0.55000000000000004">
      <c r="D84" s="15" t="s">
        <v>0</v>
      </c>
      <c r="E84" s="15" t="s">
        <v>1</v>
      </c>
      <c r="F84" s="15" t="s">
        <v>2</v>
      </c>
      <c r="G84" s="15" t="s">
        <v>3</v>
      </c>
      <c r="H84" s="15" t="s">
        <v>4</v>
      </c>
    </row>
    <row r="85" spans="1:8" ht="18" customHeight="1" x14ac:dyDescent="0.55000000000000004">
      <c r="A85" s="16" t="s">
        <v>298</v>
      </c>
      <c r="B85" s="11" t="s">
        <v>299</v>
      </c>
    </row>
    <row r="86" spans="1:8" ht="18" customHeight="1" x14ac:dyDescent="0.55000000000000004">
      <c r="A86" s="12" t="s">
        <v>70</v>
      </c>
      <c r="B86" s="9" t="s">
        <v>71</v>
      </c>
      <c r="D86" s="17"/>
      <c r="E86" s="20"/>
      <c r="F86" s="20"/>
      <c r="G86" s="17"/>
      <c r="H86" s="18">
        <f>(D86+E86)-F86-G86</f>
        <v>0</v>
      </c>
    </row>
    <row r="87" spans="1:8" ht="18" customHeight="1" x14ac:dyDescent="0.55000000000000004">
      <c r="A87" s="12" t="s">
        <v>72</v>
      </c>
      <c r="B87" s="9" t="s">
        <v>73</v>
      </c>
      <c r="D87" s="83"/>
      <c r="E87" s="91"/>
      <c r="F87" s="91"/>
      <c r="G87" s="83"/>
      <c r="H87" s="18">
        <f t="shared" ref="H87:H96" si="10">(D87+E87)-F87-G87</f>
        <v>0</v>
      </c>
    </row>
    <row r="88" spans="1:8" ht="18" customHeight="1" x14ac:dyDescent="0.55000000000000004">
      <c r="A88" s="12" t="s">
        <v>74</v>
      </c>
      <c r="B88" s="9" t="s">
        <v>75</v>
      </c>
      <c r="D88" s="96"/>
      <c r="E88" s="97"/>
      <c r="F88" s="91"/>
      <c r="G88" s="83"/>
      <c r="H88" s="18">
        <f t="shared" si="10"/>
        <v>0</v>
      </c>
    </row>
    <row r="89" spans="1:8" ht="18" customHeight="1" x14ac:dyDescent="0.55000000000000004">
      <c r="A89" s="12" t="s">
        <v>76</v>
      </c>
      <c r="B89" s="9" t="s">
        <v>77</v>
      </c>
      <c r="D89" s="83"/>
      <c r="E89" s="91"/>
      <c r="F89" s="91"/>
      <c r="G89" s="83"/>
      <c r="H89" s="18">
        <f t="shared" si="10"/>
        <v>0</v>
      </c>
    </row>
    <row r="90" spans="1:8" ht="18" customHeight="1" x14ac:dyDescent="0.55000000000000004">
      <c r="A90" s="12" t="s">
        <v>78</v>
      </c>
      <c r="B90" s="9" t="s">
        <v>79</v>
      </c>
      <c r="D90" s="96">
        <v>4311</v>
      </c>
      <c r="E90" s="97">
        <v>4311</v>
      </c>
      <c r="F90" s="91"/>
      <c r="G90" s="83"/>
      <c r="H90" s="18">
        <f t="shared" si="10"/>
        <v>8622</v>
      </c>
    </row>
    <row r="91" spans="1:8" ht="18" customHeight="1" x14ac:dyDescent="0.55000000000000004">
      <c r="A91" s="12" t="s">
        <v>80</v>
      </c>
      <c r="B91" s="9" t="s">
        <v>81</v>
      </c>
      <c r="D91" s="96"/>
      <c r="E91" s="97"/>
      <c r="F91" s="91"/>
      <c r="G91" s="83"/>
      <c r="H91" s="18">
        <f t="shared" si="10"/>
        <v>0</v>
      </c>
    </row>
    <row r="92" spans="1:8" ht="18" customHeight="1" x14ac:dyDescent="0.55000000000000004">
      <c r="A92" s="12" t="s">
        <v>82</v>
      </c>
      <c r="B92" s="9" t="s">
        <v>83</v>
      </c>
      <c r="D92" s="154"/>
      <c r="E92" s="97"/>
      <c r="F92" s="126"/>
      <c r="G92" s="103"/>
      <c r="H92" s="18">
        <f t="shared" si="10"/>
        <v>0</v>
      </c>
    </row>
    <row r="93" spans="1:8" ht="18" customHeight="1" x14ac:dyDescent="0.55000000000000004">
      <c r="A93" s="12" t="s">
        <v>84</v>
      </c>
      <c r="B93" s="9" t="s">
        <v>85</v>
      </c>
      <c r="D93" s="96"/>
      <c r="E93" s="97"/>
      <c r="F93" s="91"/>
      <c r="G93" s="83"/>
      <c r="H93" s="18">
        <f t="shared" si="10"/>
        <v>0</v>
      </c>
    </row>
    <row r="94" spans="1:8" ht="18" customHeight="1" x14ac:dyDescent="0.55000000000000004">
      <c r="A94" s="12" t="s">
        <v>86</v>
      </c>
      <c r="B94" s="31"/>
      <c r="D94" s="83"/>
      <c r="E94" s="91"/>
      <c r="F94" s="91"/>
      <c r="G94" s="83"/>
      <c r="H94" s="18">
        <f t="shared" si="10"/>
        <v>0</v>
      </c>
    </row>
    <row r="95" spans="1:8" ht="18" customHeight="1" x14ac:dyDescent="0.55000000000000004">
      <c r="A95" s="12" t="s">
        <v>87</v>
      </c>
      <c r="B95" s="31"/>
      <c r="D95" s="83"/>
      <c r="E95" s="91"/>
      <c r="F95" s="91"/>
      <c r="G95" s="83"/>
      <c r="H95" s="18">
        <f t="shared" si="10"/>
        <v>0</v>
      </c>
    </row>
    <row r="96" spans="1:8" ht="18" customHeight="1" x14ac:dyDescent="0.55000000000000004">
      <c r="A96" s="12" t="s">
        <v>300</v>
      </c>
      <c r="B96" s="31"/>
      <c r="D96" s="83"/>
      <c r="E96" s="91"/>
      <c r="F96" s="91"/>
      <c r="G96" s="83"/>
      <c r="H96" s="18">
        <f t="shared" si="10"/>
        <v>0</v>
      </c>
    </row>
    <row r="97" spans="1:8" ht="18" customHeight="1" x14ac:dyDescent="0.55000000000000004">
      <c r="A97" s="12"/>
    </row>
    <row r="98" spans="1:8" ht="18" customHeight="1" x14ac:dyDescent="0.55000000000000004">
      <c r="A98" s="16" t="s">
        <v>88</v>
      </c>
      <c r="B98" s="11" t="s">
        <v>301</v>
      </c>
      <c r="C98" s="11" t="s">
        <v>282</v>
      </c>
      <c r="D98" s="18">
        <f>SUM(D86:D96)</f>
        <v>4311</v>
      </c>
      <c r="E98" s="18">
        <f>SUM(E86:E96)</f>
        <v>4311</v>
      </c>
      <c r="F98" s="18">
        <f t="shared" ref="F98:G98" si="11">SUM(F86:F96)</f>
        <v>0</v>
      </c>
      <c r="G98" s="18">
        <f t="shared" si="11"/>
        <v>0</v>
      </c>
      <c r="H98" s="18">
        <f>SUM(H86:H96)</f>
        <v>8622</v>
      </c>
    </row>
    <row r="99" spans="1:8" ht="18" customHeight="1" thickBot="1" x14ac:dyDescent="0.6">
      <c r="B99" s="11"/>
      <c r="D99" s="24"/>
      <c r="E99" s="24"/>
      <c r="F99" s="24"/>
      <c r="G99" s="24"/>
      <c r="H99" s="24"/>
    </row>
    <row r="100" spans="1:8" ht="42.75" customHeight="1" x14ac:dyDescent="0.55000000000000004">
      <c r="D100" s="15" t="s">
        <v>0</v>
      </c>
      <c r="E100" s="15" t="s">
        <v>1</v>
      </c>
      <c r="F100" s="15" t="s">
        <v>2</v>
      </c>
      <c r="G100" s="15" t="s">
        <v>3</v>
      </c>
      <c r="H100" s="15" t="s">
        <v>4</v>
      </c>
    </row>
    <row r="101" spans="1:8" ht="18" customHeight="1" x14ac:dyDescent="0.55000000000000004">
      <c r="A101" s="16" t="s">
        <v>302</v>
      </c>
      <c r="B101" s="11" t="s">
        <v>303</v>
      </c>
    </row>
    <row r="102" spans="1:8" ht="18" customHeight="1" x14ac:dyDescent="0.55000000000000004">
      <c r="A102" s="12" t="s">
        <v>89</v>
      </c>
      <c r="B102" s="9" t="s">
        <v>90</v>
      </c>
      <c r="D102" s="17"/>
      <c r="E102" s="20"/>
      <c r="F102" s="20"/>
      <c r="G102" s="17"/>
      <c r="H102" s="18">
        <f>(D102+E102)-F102-G102</f>
        <v>0</v>
      </c>
    </row>
    <row r="103" spans="1:8" ht="18" customHeight="1" x14ac:dyDescent="0.55000000000000004">
      <c r="A103" s="12" t="s">
        <v>91</v>
      </c>
      <c r="B103" s="9" t="s">
        <v>92</v>
      </c>
      <c r="D103" s="17"/>
      <c r="E103" s="20"/>
      <c r="F103" s="20"/>
      <c r="G103" s="17"/>
      <c r="H103" s="18">
        <f t="shared" ref="H103:H106" si="12">(D103+E103)-F103-G103</f>
        <v>0</v>
      </c>
    </row>
    <row r="104" spans="1:8" ht="18" customHeight="1" x14ac:dyDescent="0.55000000000000004">
      <c r="A104" s="12" t="s">
        <v>93</v>
      </c>
      <c r="B104" s="31"/>
      <c r="D104" s="17"/>
      <c r="E104" s="20"/>
      <c r="F104" s="20"/>
      <c r="G104" s="17"/>
      <c r="H104" s="18">
        <f t="shared" si="12"/>
        <v>0</v>
      </c>
    </row>
    <row r="105" spans="1:8" ht="18" customHeight="1" x14ac:dyDescent="0.55000000000000004">
      <c r="A105" s="12" t="s">
        <v>94</v>
      </c>
      <c r="B105" s="31"/>
      <c r="D105" s="17"/>
      <c r="E105" s="20"/>
      <c r="F105" s="20"/>
      <c r="G105" s="17"/>
      <c r="H105" s="18">
        <f t="shared" si="12"/>
        <v>0</v>
      </c>
    </row>
    <row r="106" spans="1:8" ht="18" customHeight="1" x14ac:dyDescent="0.55000000000000004">
      <c r="A106" s="12" t="s">
        <v>304</v>
      </c>
      <c r="B106" s="31"/>
      <c r="D106" s="17"/>
      <c r="E106" s="20"/>
      <c r="F106" s="20"/>
      <c r="G106" s="17"/>
      <c r="H106" s="18">
        <f t="shared" si="12"/>
        <v>0</v>
      </c>
    </row>
    <row r="107" spans="1:8" ht="18" customHeight="1" x14ac:dyDescent="0.55000000000000004">
      <c r="B107" s="11"/>
    </row>
    <row r="108" spans="1:8" ht="18" customHeight="1" x14ac:dyDescent="0.55000000000000004">
      <c r="A108" s="16" t="s">
        <v>95</v>
      </c>
      <c r="B108" s="11" t="s">
        <v>305</v>
      </c>
      <c r="C108" s="11" t="s">
        <v>282</v>
      </c>
      <c r="D108" s="18">
        <f t="shared" ref="D108:H108" si="13">SUM(D102:D106)</f>
        <v>0</v>
      </c>
      <c r="E108" s="18">
        <f t="shared" si="13"/>
        <v>0</v>
      </c>
      <c r="F108" s="18">
        <f t="shared" si="13"/>
        <v>0</v>
      </c>
      <c r="G108" s="18">
        <f t="shared" si="13"/>
        <v>0</v>
      </c>
      <c r="H108" s="18">
        <f t="shared" si="13"/>
        <v>0</v>
      </c>
    </row>
    <row r="109" spans="1:8" ht="18" customHeight="1" thickBot="1" x14ac:dyDescent="0.6">
      <c r="A109" s="73"/>
      <c r="B109" s="74"/>
      <c r="C109" s="75"/>
      <c r="D109" s="24"/>
      <c r="E109" s="24"/>
      <c r="F109" s="24"/>
      <c r="G109" s="24"/>
      <c r="H109" s="24"/>
    </row>
    <row r="110" spans="1:8" ht="25.5" x14ac:dyDescent="0.55000000000000004">
      <c r="A110" s="16" t="s">
        <v>306</v>
      </c>
      <c r="B110" s="11" t="s">
        <v>307</v>
      </c>
      <c r="F110" s="15"/>
      <c r="G110" s="15" t="s">
        <v>308</v>
      </c>
      <c r="H110" s="15" t="s">
        <v>4</v>
      </c>
    </row>
    <row r="111" spans="1:8" ht="18" customHeight="1" x14ac:dyDescent="0.55000000000000004">
      <c r="A111" s="16" t="s">
        <v>96</v>
      </c>
      <c r="B111" s="11" t="s">
        <v>97</v>
      </c>
      <c r="E111" s="11" t="s">
        <v>309</v>
      </c>
      <c r="F111" s="17">
        <v>101407.26</v>
      </c>
      <c r="G111" s="17"/>
      <c r="H111" s="72">
        <f>F111-G111</f>
        <v>101407.26</v>
      </c>
    </row>
    <row r="112" spans="1:8" ht="18" customHeight="1" x14ac:dyDescent="0.55000000000000004">
      <c r="B112" s="11"/>
      <c r="D112" s="11"/>
    </row>
    <row r="113" spans="1:7" ht="18" customHeight="1" x14ac:dyDescent="0.55000000000000004">
      <c r="A113" s="16"/>
      <c r="B113" s="11" t="s">
        <v>310</v>
      </c>
    </row>
    <row r="114" spans="1:7" ht="18" customHeight="1" x14ac:dyDescent="0.55000000000000004">
      <c r="A114" s="12" t="s">
        <v>311</v>
      </c>
      <c r="B114" s="9" t="s">
        <v>312</v>
      </c>
      <c r="D114" s="41" t="s">
        <v>313</v>
      </c>
      <c r="E114" s="42">
        <v>0.83330000000000004</v>
      </c>
      <c r="F114" s="41" t="s">
        <v>314</v>
      </c>
      <c r="G114" s="42"/>
    </row>
    <row r="115" spans="1:7" ht="18" customHeight="1" x14ac:dyDescent="0.55000000000000004">
      <c r="A115" s="12"/>
      <c r="B115" s="11"/>
      <c r="F115" s="27"/>
    </row>
    <row r="116" spans="1:7" ht="18" customHeight="1" x14ac:dyDescent="0.55000000000000004">
      <c r="A116" s="12" t="s">
        <v>315</v>
      </c>
      <c r="B116" s="11" t="s">
        <v>316</v>
      </c>
      <c r="F116" s="27"/>
    </row>
    <row r="117" spans="1:7" ht="18" customHeight="1" x14ac:dyDescent="0.55000000000000004">
      <c r="A117" s="12" t="s">
        <v>98</v>
      </c>
      <c r="B117" s="9" t="s">
        <v>99</v>
      </c>
      <c r="E117" s="83">
        <v>7217303</v>
      </c>
      <c r="F117" s="43"/>
    </row>
    <row r="118" spans="1:7" ht="18" customHeight="1" x14ac:dyDescent="0.55000000000000004">
      <c r="A118" s="12" t="s">
        <v>100</v>
      </c>
      <c r="B118" s="9" t="s">
        <v>101</v>
      </c>
      <c r="E118" s="83">
        <v>337842</v>
      </c>
      <c r="F118" s="43"/>
    </row>
    <row r="119" spans="1:7" ht="18" customHeight="1" x14ac:dyDescent="0.55000000000000004">
      <c r="A119" s="12" t="s">
        <v>102</v>
      </c>
      <c r="B119" s="11" t="s">
        <v>103</v>
      </c>
      <c r="E119" s="18">
        <v>7555145</v>
      </c>
      <c r="F119" s="44"/>
    </row>
    <row r="120" spans="1:7" ht="18" customHeight="1" x14ac:dyDescent="0.55000000000000004">
      <c r="A120" s="12"/>
      <c r="B120" s="11"/>
      <c r="E120" s="48"/>
      <c r="F120" s="27"/>
    </row>
    <row r="121" spans="1:7" ht="18" customHeight="1" x14ac:dyDescent="0.55000000000000004">
      <c r="A121" s="12" t="s">
        <v>104</v>
      </c>
      <c r="B121" s="11" t="s">
        <v>105</v>
      </c>
      <c r="E121" s="83">
        <v>8727322</v>
      </c>
      <c r="F121" s="43"/>
    </row>
    <row r="122" spans="1:7" ht="18" customHeight="1" x14ac:dyDescent="0.55000000000000004">
      <c r="A122" s="12"/>
      <c r="E122" s="48"/>
      <c r="F122" s="27"/>
    </row>
    <row r="123" spans="1:7" ht="18" customHeight="1" x14ac:dyDescent="0.55000000000000004">
      <c r="A123" s="12" t="s">
        <v>106</v>
      </c>
      <c r="B123" s="11" t="s">
        <v>107</v>
      </c>
      <c r="E123" s="83">
        <f>E119-E121</f>
        <v>-1172177</v>
      </c>
      <c r="F123" s="43"/>
    </row>
    <row r="124" spans="1:7" ht="18" customHeight="1" x14ac:dyDescent="0.55000000000000004">
      <c r="A124" s="12"/>
      <c r="E124" s="48"/>
      <c r="F124" s="27"/>
    </row>
    <row r="125" spans="1:7" ht="18" customHeight="1" x14ac:dyDescent="0.55000000000000004">
      <c r="A125" s="12" t="s">
        <v>108</v>
      </c>
      <c r="B125" s="11" t="s">
        <v>109</v>
      </c>
      <c r="E125" s="83">
        <v>118</v>
      </c>
      <c r="F125" s="43"/>
    </row>
    <row r="126" spans="1:7" ht="18" customHeight="1" x14ac:dyDescent="0.55000000000000004">
      <c r="A126" s="12"/>
      <c r="E126" s="48"/>
      <c r="F126" s="27"/>
    </row>
    <row r="127" spans="1:7" ht="18" customHeight="1" x14ac:dyDescent="0.55000000000000004">
      <c r="A127" s="12" t="s">
        <v>110</v>
      </c>
      <c r="B127" s="11" t="s">
        <v>111</v>
      </c>
      <c r="E127" s="83">
        <f>E123+E125</f>
        <v>-1172059</v>
      </c>
      <c r="F127" s="43"/>
    </row>
    <row r="128" spans="1:7" ht="18" customHeight="1" x14ac:dyDescent="0.55000000000000004">
      <c r="A128" s="12"/>
    </row>
    <row r="129" spans="1:8" ht="42.75" customHeight="1" x14ac:dyDescent="0.55000000000000004">
      <c r="D129" s="15" t="s">
        <v>0</v>
      </c>
      <c r="E129" s="15" t="s">
        <v>1</v>
      </c>
      <c r="F129" s="15" t="s">
        <v>2</v>
      </c>
      <c r="G129" s="15" t="s">
        <v>3</v>
      </c>
      <c r="H129" s="15" t="s">
        <v>4</v>
      </c>
    </row>
    <row r="130" spans="1:8" ht="18" customHeight="1" x14ac:dyDescent="0.55000000000000004">
      <c r="A130" s="16" t="s">
        <v>317</v>
      </c>
      <c r="B130" s="11" t="s">
        <v>318</v>
      </c>
    </row>
    <row r="131" spans="1:8" ht="18" customHeight="1" x14ac:dyDescent="0.55000000000000004">
      <c r="A131" s="12" t="s">
        <v>112</v>
      </c>
      <c r="B131" s="9" t="s">
        <v>113</v>
      </c>
      <c r="D131" s="17"/>
      <c r="E131" s="20"/>
      <c r="F131" s="20"/>
      <c r="G131" s="17"/>
      <c r="H131" s="18">
        <f>(D131+E131)-F131-G131</f>
        <v>0</v>
      </c>
    </row>
    <row r="132" spans="1:8" ht="18" customHeight="1" x14ac:dyDescent="0.55000000000000004">
      <c r="A132" s="12" t="s">
        <v>114</v>
      </c>
      <c r="B132" s="9" t="s">
        <v>115</v>
      </c>
      <c r="D132" s="17"/>
      <c r="E132" s="20"/>
      <c r="F132" s="20"/>
      <c r="G132" s="17"/>
      <c r="H132" s="18">
        <f t="shared" ref="H132:H135" si="14">(D132+E132)-F132-G132</f>
        <v>0</v>
      </c>
    </row>
    <row r="133" spans="1:8" ht="18" customHeight="1" x14ac:dyDescent="0.55000000000000004">
      <c r="A133" s="12" t="s">
        <v>319</v>
      </c>
      <c r="B133" s="21"/>
      <c r="D133" s="17"/>
      <c r="E133" s="20"/>
      <c r="F133" s="20"/>
      <c r="G133" s="17"/>
      <c r="H133" s="18">
        <f t="shared" si="14"/>
        <v>0</v>
      </c>
    </row>
    <row r="134" spans="1:8" ht="18" customHeight="1" x14ac:dyDescent="0.55000000000000004">
      <c r="A134" s="12" t="s">
        <v>320</v>
      </c>
      <c r="B134" s="21"/>
      <c r="D134" s="17"/>
      <c r="E134" s="20"/>
      <c r="F134" s="20"/>
      <c r="G134" s="17"/>
      <c r="H134" s="18">
        <f t="shared" si="14"/>
        <v>0</v>
      </c>
    </row>
    <row r="135" spans="1:8" ht="18" customHeight="1" x14ac:dyDescent="0.55000000000000004">
      <c r="A135" s="12" t="s">
        <v>321</v>
      </c>
      <c r="B135" s="21"/>
      <c r="D135" s="17"/>
      <c r="E135" s="20"/>
      <c r="F135" s="20"/>
      <c r="G135" s="17"/>
      <c r="H135" s="18">
        <f t="shared" si="14"/>
        <v>0</v>
      </c>
    </row>
    <row r="136" spans="1:8" ht="18" customHeight="1" x14ac:dyDescent="0.55000000000000004">
      <c r="A136" s="16"/>
    </row>
    <row r="137" spans="1:8" ht="18" customHeight="1" x14ac:dyDescent="0.55000000000000004">
      <c r="A137" s="16" t="s">
        <v>116</v>
      </c>
      <c r="B137" s="11" t="s">
        <v>322</v>
      </c>
      <c r="D137" s="18">
        <f t="shared" ref="D137:H137" si="15">SUM(D131:D135)</f>
        <v>0</v>
      </c>
      <c r="E137" s="18">
        <f t="shared" si="15"/>
        <v>0</v>
      </c>
      <c r="F137" s="18">
        <f t="shared" si="15"/>
        <v>0</v>
      </c>
      <c r="G137" s="18">
        <f t="shared" si="15"/>
        <v>0</v>
      </c>
      <c r="H137" s="18">
        <f t="shared" si="15"/>
        <v>0</v>
      </c>
    </row>
    <row r="138" spans="1:8" ht="18" customHeight="1" x14ac:dyDescent="0.55000000000000004">
      <c r="A138" s="9"/>
    </row>
    <row r="139" spans="1:8" ht="42.75" customHeight="1" x14ac:dyDescent="0.55000000000000004">
      <c r="D139" s="15" t="s">
        <v>0</v>
      </c>
      <c r="E139" s="15" t="s">
        <v>1</v>
      </c>
      <c r="F139" s="15" t="s">
        <v>2</v>
      </c>
      <c r="G139" s="15" t="s">
        <v>3</v>
      </c>
      <c r="H139" s="15" t="s">
        <v>4</v>
      </c>
    </row>
    <row r="140" spans="1:8" ht="18" customHeight="1" x14ac:dyDescent="0.55000000000000004">
      <c r="A140" s="16" t="s">
        <v>323</v>
      </c>
      <c r="B140" s="11" t="s">
        <v>117</v>
      </c>
    </row>
    <row r="141" spans="1:8" ht="18" customHeight="1" x14ac:dyDescent="0.55000000000000004">
      <c r="A141" s="12" t="s">
        <v>29</v>
      </c>
      <c r="B141" s="11" t="s">
        <v>118</v>
      </c>
      <c r="D141" s="45">
        <f t="shared" ref="D141:H141" si="16">D36</f>
        <v>965600</v>
      </c>
      <c r="E141" s="45">
        <f t="shared" si="16"/>
        <v>89203</v>
      </c>
      <c r="F141" s="45">
        <f>F36</f>
        <v>0</v>
      </c>
      <c r="G141" s="45">
        <f t="shared" si="16"/>
        <v>0</v>
      </c>
      <c r="H141" s="45">
        <f t="shared" si="16"/>
        <v>1054803</v>
      </c>
    </row>
    <row r="142" spans="1:8" ht="18" customHeight="1" x14ac:dyDescent="0.55000000000000004">
      <c r="A142" s="12" t="s">
        <v>41</v>
      </c>
      <c r="B142" s="11" t="s">
        <v>119</v>
      </c>
      <c r="D142" s="45">
        <f t="shared" ref="D142:H142" si="17">D49</f>
        <v>187681</v>
      </c>
      <c r="E142" s="45">
        <f t="shared" si="17"/>
        <v>156395</v>
      </c>
      <c r="F142" s="45">
        <f>F49</f>
        <v>0</v>
      </c>
      <c r="G142" s="45">
        <f t="shared" si="17"/>
        <v>0</v>
      </c>
      <c r="H142" s="45">
        <f t="shared" si="17"/>
        <v>344076</v>
      </c>
    </row>
    <row r="143" spans="1:8" ht="18" customHeight="1" x14ac:dyDescent="0.55000000000000004">
      <c r="A143" s="12" t="s">
        <v>53</v>
      </c>
      <c r="B143" s="11" t="s">
        <v>120</v>
      </c>
      <c r="D143" s="45">
        <f t="shared" ref="D143:H143" si="18">D64</f>
        <v>1224310</v>
      </c>
      <c r="E143" s="45">
        <f t="shared" si="18"/>
        <v>0</v>
      </c>
      <c r="F143" s="45">
        <f>F64</f>
        <v>0</v>
      </c>
      <c r="G143" s="45">
        <f t="shared" si="18"/>
        <v>0</v>
      </c>
      <c r="H143" s="45">
        <f t="shared" si="18"/>
        <v>1224310</v>
      </c>
    </row>
    <row r="144" spans="1:8" ht="18" customHeight="1" x14ac:dyDescent="0.55000000000000004">
      <c r="A144" s="12" t="s">
        <v>59</v>
      </c>
      <c r="B144" s="11" t="s">
        <v>121</v>
      </c>
      <c r="D144" s="45">
        <f t="shared" ref="D144:H144" si="19">D74</f>
        <v>0</v>
      </c>
      <c r="E144" s="45">
        <f t="shared" si="19"/>
        <v>0</v>
      </c>
      <c r="F144" s="45">
        <f>F74</f>
        <v>0</v>
      </c>
      <c r="G144" s="45">
        <f t="shared" si="19"/>
        <v>0</v>
      </c>
      <c r="H144" s="45">
        <f t="shared" si="19"/>
        <v>0</v>
      </c>
    </row>
    <row r="145" spans="1:8" ht="18" customHeight="1" x14ac:dyDescent="0.55000000000000004">
      <c r="A145" s="12" t="s">
        <v>69</v>
      </c>
      <c r="B145" s="11" t="s">
        <v>122</v>
      </c>
      <c r="D145" s="45">
        <f t="shared" ref="D145:H145" si="20">D82</f>
        <v>0</v>
      </c>
      <c r="E145" s="45">
        <f t="shared" si="20"/>
        <v>0</v>
      </c>
      <c r="F145" s="45">
        <f>F82</f>
        <v>0</v>
      </c>
      <c r="G145" s="45">
        <f t="shared" si="20"/>
        <v>0</v>
      </c>
      <c r="H145" s="45">
        <f t="shared" si="20"/>
        <v>0</v>
      </c>
    </row>
    <row r="146" spans="1:8" ht="18" customHeight="1" x14ac:dyDescent="0.55000000000000004">
      <c r="A146" s="12" t="s">
        <v>88</v>
      </c>
      <c r="B146" s="11" t="s">
        <v>123</v>
      </c>
      <c r="D146" s="45">
        <f t="shared" ref="D146:G146" si="21">D98</f>
        <v>4311</v>
      </c>
      <c r="E146" s="45">
        <f t="shared" si="21"/>
        <v>4311</v>
      </c>
      <c r="F146" s="45">
        <f>F98</f>
        <v>0</v>
      </c>
      <c r="G146" s="45">
        <f t="shared" si="21"/>
        <v>0</v>
      </c>
      <c r="H146" s="45">
        <f>H98</f>
        <v>8622</v>
      </c>
    </row>
    <row r="147" spans="1:8" ht="18" customHeight="1" x14ac:dyDescent="0.55000000000000004">
      <c r="A147" s="12" t="s">
        <v>95</v>
      </c>
      <c r="B147" s="11" t="s">
        <v>124</v>
      </c>
      <c r="D147" s="18">
        <f t="shared" ref="D147:H147" si="22">D108</f>
        <v>0</v>
      </c>
      <c r="E147" s="18">
        <f t="shared" si="22"/>
        <v>0</v>
      </c>
      <c r="F147" s="18">
        <f>F108</f>
        <v>0</v>
      </c>
      <c r="G147" s="18">
        <f t="shared" si="22"/>
        <v>0</v>
      </c>
      <c r="H147" s="18">
        <f t="shared" si="22"/>
        <v>0</v>
      </c>
    </row>
    <row r="148" spans="1:8" ht="18" customHeight="1" x14ac:dyDescent="0.55000000000000004">
      <c r="A148" s="12" t="s">
        <v>96</v>
      </c>
      <c r="B148" s="11" t="s">
        <v>125</v>
      </c>
      <c r="D148" s="46" t="s">
        <v>126</v>
      </c>
      <c r="E148" s="46" t="s">
        <v>126</v>
      </c>
      <c r="F148" s="46"/>
      <c r="G148" s="46" t="s">
        <v>126</v>
      </c>
      <c r="H148" s="45">
        <f>H111</f>
        <v>101407.26</v>
      </c>
    </row>
    <row r="149" spans="1:8" ht="18" customHeight="1" x14ac:dyDescent="0.55000000000000004">
      <c r="A149" s="12" t="s">
        <v>116</v>
      </c>
      <c r="B149" s="11" t="s">
        <v>127</v>
      </c>
      <c r="D149" s="18">
        <f t="shared" ref="D149:H149" si="23">D137</f>
        <v>0</v>
      </c>
      <c r="E149" s="18">
        <f t="shared" si="23"/>
        <v>0</v>
      </c>
      <c r="F149" s="18">
        <f>F137</f>
        <v>0</v>
      </c>
      <c r="G149" s="18">
        <f t="shared" si="23"/>
        <v>0</v>
      </c>
      <c r="H149" s="18">
        <f t="shared" si="23"/>
        <v>0</v>
      </c>
    </row>
    <row r="150" spans="1:8" ht="18" customHeight="1" x14ac:dyDescent="0.55000000000000004">
      <c r="A150" s="12" t="s">
        <v>5</v>
      </c>
      <c r="B150" s="11" t="s">
        <v>6</v>
      </c>
      <c r="D150" s="18">
        <f>D18</f>
        <v>0</v>
      </c>
      <c r="E150" s="18">
        <f>E18</f>
        <v>0</v>
      </c>
      <c r="F150" s="18">
        <f>F18</f>
        <v>0</v>
      </c>
      <c r="G150" s="18">
        <f>G18</f>
        <v>0</v>
      </c>
      <c r="H150" s="18">
        <f>H18</f>
        <v>0</v>
      </c>
    </row>
    <row r="151" spans="1:8" ht="18" customHeight="1" x14ac:dyDescent="0.55000000000000004">
      <c r="B151" s="11"/>
      <c r="D151" s="47"/>
      <c r="E151" s="47"/>
      <c r="F151" s="47"/>
      <c r="G151" s="47"/>
      <c r="H151" s="47"/>
    </row>
    <row r="152" spans="1:8" ht="18" customHeight="1" x14ac:dyDescent="0.55000000000000004">
      <c r="A152" s="16" t="s">
        <v>128</v>
      </c>
      <c r="B152" s="11" t="s">
        <v>117</v>
      </c>
      <c r="D152" s="77">
        <f t="shared" ref="D152:H152" si="24">SUM(D141:D150)</f>
        <v>2381902</v>
      </c>
      <c r="E152" s="77">
        <f t="shared" si="24"/>
        <v>249909</v>
      </c>
      <c r="F152" s="77">
        <f t="shared" si="24"/>
        <v>0</v>
      </c>
      <c r="G152" s="77">
        <f t="shared" si="24"/>
        <v>0</v>
      </c>
      <c r="H152" s="77">
        <f t="shared" si="24"/>
        <v>2733218.26</v>
      </c>
    </row>
    <row r="154" spans="1:8" ht="18" customHeight="1" x14ac:dyDescent="0.55000000000000004">
      <c r="A154" s="16" t="s">
        <v>324</v>
      </c>
      <c r="B154" s="11" t="s">
        <v>325</v>
      </c>
      <c r="D154" s="90">
        <f>H152/E121</f>
        <v>0.31317949079912483</v>
      </c>
    </row>
    <row r="155" spans="1:8" ht="18" customHeight="1" x14ac:dyDescent="0.55000000000000004">
      <c r="A155" s="16" t="s">
        <v>326</v>
      </c>
      <c r="B155" s="11" t="s">
        <v>327</v>
      </c>
      <c r="D155" s="90">
        <f>H152/E127</f>
        <v>-2.3319800965651045</v>
      </c>
    </row>
  </sheetData>
  <mergeCells count="4">
    <mergeCell ref="C2:D2"/>
    <mergeCell ref="C10:E10"/>
    <mergeCell ref="C11:E11"/>
    <mergeCell ref="B13:D13"/>
  </mergeCells>
  <hyperlinks>
    <hyperlink ref="C11" r:id="rId1" xr:uid="{73294B37-9331-4407-8A8A-CF319C22034D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C592-AEF7-443A-92E3-F9C40DC65D5A}">
  <sheetPr>
    <tabColor theme="3" tint="0.59999389629810485"/>
  </sheetPr>
  <dimension ref="A1:H14"/>
  <sheetViews>
    <sheetView workbookViewId="0">
      <selection activeCell="G10" sqref="G10"/>
    </sheetView>
  </sheetViews>
  <sheetFormatPr defaultColWidth="9.26171875" defaultRowHeight="14.4" x14ac:dyDescent="0.55000000000000004"/>
  <cols>
    <col min="1" max="1" width="15.68359375" style="308" bestFit="1" customWidth="1"/>
    <col min="2" max="2" width="19" style="308" customWidth="1"/>
    <col min="3" max="3" width="16.83984375" style="308" customWidth="1"/>
    <col min="4" max="4" width="23.578125" style="308" customWidth="1"/>
    <col min="5" max="5" width="19.26171875" style="308" customWidth="1"/>
    <col min="6" max="6" width="16.15625" style="308" bestFit="1" customWidth="1"/>
    <col min="7" max="7" width="13" style="308" customWidth="1"/>
    <col min="8" max="8" width="9.26171875" style="308"/>
    <col min="9" max="9" width="14.578125" style="308" bestFit="1" customWidth="1"/>
    <col min="10" max="16384" width="9.26171875" style="308"/>
  </cols>
  <sheetData>
    <row r="1" spans="1:8" ht="18" customHeight="1" x14ac:dyDescent="0.55000000000000004">
      <c r="A1" s="524" t="s">
        <v>621</v>
      </c>
      <c r="B1" s="524"/>
      <c r="C1" s="524"/>
      <c r="D1" s="524"/>
      <c r="E1" s="524"/>
      <c r="F1" s="525"/>
    </row>
    <row r="2" spans="1:8" ht="43.2" x14ac:dyDescent="0.55000000000000004">
      <c r="A2" s="327" t="s">
        <v>172</v>
      </c>
      <c r="B2" s="327" t="s">
        <v>584</v>
      </c>
      <c r="C2" s="327" t="s">
        <v>566</v>
      </c>
      <c r="D2" s="327" t="s">
        <v>585</v>
      </c>
      <c r="E2" s="327" t="s">
        <v>567</v>
      </c>
      <c r="F2" s="393"/>
    </row>
    <row r="3" spans="1:8" ht="28.8" x14ac:dyDescent="0.55000000000000004">
      <c r="A3" s="394" t="s">
        <v>568</v>
      </c>
      <c r="B3" s="395">
        <f>'Attachment III-All'!$H$106+'Attachment III-All'!$F$106</f>
        <v>55466167.008600026</v>
      </c>
      <c r="C3" s="396">
        <f>B3/$B$13</f>
        <v>2.4311662798086633E-2</v>
      </c>
      <c r="D3" s="397">
        <f>B3</f>
        <v>55466167.008600026</v>
      </c>
      <c r="E3" s="396">
        <f>D3/$D$13</f>
        <v>4.152911666513278E-2</v>
      </c>
    </row>
    <row r="4" spans="1:8" ht="28.8" x14ac:dyDescent="0.55000000000000004">
      <c r="A4" s="394" t="s">
        <v>118</v>
      </c>
      <c r="B4" s="395">
        <f>'Attachment III-All'!$H$97+'Attachment III-All'!$F$97</f>
        <v>170611890.22999999</v>
      </c>
      <c r="C4" s="396">
        <f t="shared" ref="C4:C12" si="0">B4/$B$13</f>
        <v>7.4781780828172342E-2</v>
      </c>
      <c r="D4" s="397">
        <f>B4-'Rate Support-Attachment I'!F52</f>
        <v>138016988.16564998</v>
      </c>
      <c r="E4" s="396">
        <f t="shared" ref="E4:E13" si="1">D4/$D$13</f>
        <v>0.10333729392933938</v>
      </c>
    </row>
    <row r="5" spans="1:8" ht="28.8" x14ac:dyDescent="0.55000000000000004">
      <c r="A5" s="394" t="s">
        <v>119</v>
      </c>
      <c r="B5" s="395">
        <f>'Attachment III-All'!$H$98+'Attachment III-All'!$F$98</f>
        <v>691682792.69999993</v>
      </c>
      <c r="C5" s="396">
        <f t="shared" si="0"/>
        <v>0.30317506556301144</v>
      </c>
      <c r="D5" s="398">
        <f>B5-'DME-NSP-all'!F52</f>
        <v>217089010.39481395</v>
      </c>
      <c r="E5" s="396">
        <f t="shared" si="1"/>
        <v>0.16254079424681708</v>
      </c>
      <c r="H5" s="333"/>
    </row>
    <row r="6" spans="1:8" ht="28.8" x14ac:dyDescent="0.55000000000000004">
      <c r="A6" s="394" t="s">
        <v>492</v>
      </c>
      <c r="B6" s="395">
        <f>'Attachment III-All'!$H$99+'Attachment III-All'!$F$99</f>
        <v>832747260.72999966</v>
      </c>
      <c r="C6" s="396">
        <f t="shared" si="0"/>
        <v>0.36500576280598263</v>
      </c>
      <c r="D6" s="398">
        <f>B6</f>
        <v>832747260.72999966</v>
      </c>
      <c r="E6" s="396">
        <f t="shared" si="1"/>
        <v>0.62350185723242368</v>
      </c>
    </row>
    <row r="7" spans="1:8" x14ac:dyDescent="0.55000000000000004">
      <c r="A7" s="394" t="s">
        <v>121</v>
      </c>
      <c r="B7" s="395">
        <f>'Attachment III-All'!$H$100+'Attachment III-All'!$F$100</f>
        <v>14178300.719999999</v>
      </c>
      <c r="C7" s="396">
        <f t="shared" si="0"/>
        <v>6.2145643866298433E-3</v>
      </c>
      <c r="D7" s="398">
        <f t="shared" ref="D7:D11" si="2">B7</f>
        <v>14178300.719999999</v>
      </c>
      <c r="E7" s="396">
        <f t="shared" si="1"/>
        <v>1.0615702084171792E-2</v>
      </c>
    </row>
    <row r="8" spans="1:8" ht="28.8" x14ac:dyDescent="0.55000000000000004">
      <c r="A8" s="394" t="s">
        <v>122</v>
      </c>
      <c r="B8" s="395">
        <f>'Attachment III-All'!$H$101+'Attachment III-All'!$F$101</f>
        <v>20126907.109999999</v>
      </c>
      <c r="C8" s="396">
        <f t="shared" si="0"/>
        <v>8.8219288481005635E-3</v>
      </c>
      <c r="D8" s="398">
        <f t="shared" si="2"/>
        <v>20126907.109999999</v>
      </c>
      <c r="E8" s="396">
        <f t="shared" si="1"/>
        <v>1.5069595008248568E-2</v>
      </c>
    </row>
    <row r="9" spans="1:8" ht="36" customHeight="1" x14ac:dyDescent="0.55000000000000004">
      <c r="A9" s="394" t="s">
        <v>115</v>
      </c>
      <c r="B9" s="395">
        <f>'Attachment III-All'!$H$102+'Attachment III-All'!$F$102</f>
        <v>25226682.113199998</v>
      </c>
      <c r="C9" s="396">
        <f t="shared" si="0"/>
        <v>1.105723763020346E-2</v>
      </c>
      <c r="D9" s="398">
        <f t="shared" si="2"/>
        <v>25226682.113199998</v>
      </c>
      <c r="E9" s="396">
        <f t="shared" si="1"/>
        <v>1.8887943426681424E-2</v>
      </c>
    </row>
    <row r="10" spans="1:8" ht="28.8" x14ac:dyDescent="0.55000000000000004">
      <c r="A10" s="394" t="s">
        <v>124</v>
      </c>
      <c r="B10" s="395">
        <f>'Attachment III-All'!$H$103+'Attachment III-All'!$F$103</f>
        <v>16801859.328499999</v>
      </c>
      <c r="C10" s="396">
        <f t="shared" si="0"/>
        <v>7.3645099419262791E-3</v>
      </c>
      <c r="D10" s="398">
        <f t="shared" si="2"/>
        <v>16801859.328499999</v>
      </c>
      <c r="E10" s="396">
        <f t="shared" si="1"/>
        <v>1.2580035972852375E-2</v>
      </c>
    </row>
    <row r="11" spans="1:8" x14ac:dyDescent="0.55000000000000004">
      <c r="A11" s="394" t="s">
        <v>586</v>
      </c>
      <c r="B11" s="395">
        <f>'Attachment III-All'!$H$105+'Attachment III-All'!$F$105</f>
        <v>2251659.63</v>
      </c>
      <c r="C11" s="396">
        <f t="shared" si="0"/>
        <v>9.8693658878820363E-4</v>
      </c>
      <c r="D11" s="398">
        <f t="shared" si="2"/>
        <v>2251659.63</v>
      </c>
      <c r="E11" s="396">
        <f t="shared" si="1"/>
        <v>1.6858824127858171E-3</v>
      </c>
    </row>
    <row r="12" spans="1:8" x14ac:dyDescent="0.55000000000000004">
      <c r="A12" s="394" t="s">
        <v>125</v>
      </c>
      <c r="B12" s="395">
        <f>'Attachment III-All'!$H$104+'Attachment III-All'!$F$104</f>
        <v>452369803.99000001</v>
      </c>
      <c r="C12" s="396">
        <f t="shared" si="0"/>
        <v>0.19828055060909847</v>
      </c>
      <c r="D12" s="398">
        <f>B12-'Rate Support-Attachment I'!G52</f>
        <v>13692246.139725983</v>
      </c>
      <c r="E12" s="396">
        <f t="shared" si="1"/>
        <v>1.0251779021547112E-2</v>
      </c>
    </row>
    <row r="13" spans="1:8" x14ac:dyDescent="0.55000000000000004">
      <c r="A13" s="327" t="s">
        <v>171</v>
      </c>
      <c r="B13" s="470">
        <f>SUM(B3:B12)</f>
        <v>2281463323.5602999</v>
      </c>
      <c r="C13" s="471">
        <f>B13/$B$13</f>
        <v>1</v>
      </c>
      <c r="D13" s="472">
        <f>SUM(D3:D12)</f>
        <v>1335597081.3404896</v>
      </c>
      <c r="E13" s="471">
        <f t="shared" si="1"/>
        <v>1</v>
      </c>
    </row>
    <row r="14" spans="1:8" x14ac:dyDescent="0.55000000000000004">
      <c r="C14" s="363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8C9E-749F-4AE8-B064-50799DD4B25C}">
  <sheetPr>
    <tabColor theme="3" tint="0.59999389629810485"/>
    <pageSetUpPr fitToPage="1"/>
  </sheetPr>
  <dimension ref="A1:H57"/>
  <sheetViews>
    <sheetView workbookViewId="0">
      <selection activeCell="D15" sqref="D15"/>
    </sheetView>
  </sheetViews>
  <sheetFormatPr defaultColWidth="9.26171875" defaultRowHeight="12.3" x14ac:dyDescent="0.4"/>
  <cols>
    <col min="1" max="1" width="18.41796875" style="9" customWidth="1"/>
    <col min="2" max="2" width="51.68359375" style="9" bestFit="1" customWidth="1"/>
    <col min="3" max="3" width="19.26171875" style="9" customWidth="1"/>
    <col min="4" max="6" width="20.578125" style="9" customWidth="1"/>
    <col min="7" max="7" width="23.26171875" style="9" customWidth="1"/>
    <col min="8" max="8" width="25" style="9" customWidth="1"/>
    <col min="9" max="9" width="9.26171875" style="9" customWidth="1"/>
    <col min="10" max="16384" width="9.26171875" style="9"/>
  </cols>
  <sheetData>
    <row r="1" spans="1:8" ht="23.1" x14ac:dyDescent="0.85">
      <c r="A1" s="399" t="s">
        <v>622</v>
      </c>
      <c r="B1" s="400"/>
      <c r="C1" s="400"/>
      <c r="D1" s="401"/>
      <c r="E1" s="401"/>
      <c r="F1" s="401"/>
      <c r="G1" s="402"/>
      <c r="H1" s="403"/>
    </row>
    <row r="2" spans="1:8" s="408" customFormat="1" ht="28.8" x14ac:dyDescent="0.55000000000000004">
      <c r="A2" s="404" t="s">
        <v>587</v>
      </c>
      <c r="B2" s="404" t="s">
        <v>170</v>
      </c>
      <c r="C2" s="405" t="s">
        <v>570</v>
      </c>
      <c r="D2" s="406" t="s">
        <v>588</v>
      </c>
      <c r="E2" s="406" t="s">
        <v>572</v>
      </c>
      <c r="F2" s="406" t="s">
        <v>589</v>
      </c>
      <c r="G2" s="405" t="s">
        <v>590</v>
      </c>
      <c r="H2" s="407" t="s">
        <v>574</v>
      </c>
    </row>
    <row r="3" spans="1:8" ht="14.4" x14ac:dyDescent="0.55000000000000004">
      <c r="A3" s="314">
        <v>210001</v>
      </c>
      <c r="B3" s="489" t="s">
        <v>133</v>
      </c>
      <c r="C3" s="331">
        <f>'DME-NSP-all'!C3</f>
        <v>5024792.43</v>
      </c>
      <c r="D3" s="409">
        <f>'DME-NSP-all'!D3</f>
        <v>429741</v>
      </c>
      <c r="E3" s="409">
        <f>'DME-NSP-all'!E3</f>
        <v>429741</v>
      </c>
      <c r="F3" s="331">
        <v>1178916</v>
      </c>
      <c r="G3" s="331">
        <f>'Charity in Rates'!C3</f>
        <v>12015919.030000001</v>
      </c>
      <c r="H3" s="410">
        <f t="shared" ref="H3:H32" si="0">SUM(C3:G3)</f>
        <v>19079109.460000001</v>
      </c>
    </row>
    <row r="4" spans="1:8" ht="14.4" x14ac:dyDescent="0.55000000000000004">
      <c r="A4" s="315" t="s">
        <v>522</v>
      </c>
      <c r="B4" s="489" t="s">
        <v>523</v>
      </c>
      <c r="C4" s="331">
        <f>'DME-NSP-all'!C4</f>
        <v>168321811.10667905</v>
      </c>
      <c r="D4" s="409">
        <f>'DME-NSP-all'!D4</f>
        <v>1980238</v>
      </c>
      <c r="E4" s="409">
        <f>'DME-NSP-all'!E4</f>
        <v>1980238</v>
      </c>
      <c r="F4" s="331">
        <v>2947123.1244000001</v>
      </c>
      <c r="G4" s="331">
        <f>'Charity in Rates'!C4</f>
        <v>29197000</v>
      </c>
      <c r="H4" s="410">
        <f t="shared" si="0"/>
        <v>204426410.23107904</v>
      </c>
    </row>
    <row r="5" spans="1:8" ht="14.4" x14ac:dyDescent="0.55000000000000004">
      <c r="A5" s="315" t="s">
        <v>524</v>
      </c>
      <c r="B5" s="489" t="s">
        <v>525</v>
      </c>
      <c r="C5" s="331">
        <f>'DME-NSP-all'!C5</f>
        <v>5547887.3398922421</v>
      </c>
      <c r="D5" s="409">
        <f>'DME-NSP-all'!D5</f>
        <v>376230</v>
      </c>
      <c r="E5" s="409">
        <f>'DME-NSP-all'!E5</f>
        <v>376230</v>
      </c>
      <c r="F5" s="331">
        <v>3230297.1068500001</v>
      </c>
      <c r="G5" s="331">
        <f>'Charity in Rates'!C5</f>
        <v>7790312.6100000013</v>
      </c>
      <c r="H5" s="410">
        <f t="shared" si="0"/>
        <v>17320957.056742243</v>
      </c>
    </row>
    <row r="6" spans="1:8" ht="14.4" x14ac:dyDescent="0.55000000000000004">
      <c r="A6" s="314">
        <v>210004</v>
      </c>
      <c r="B6" s="489" t="s">
        <v>136</v>
      </c>
      <c r="C6" s="331">
        <f>'DME-NSP-all'!C6</f>
        <v>2692852.1960000005</v>
      </c>
      <c r="D6" s="409">
        <f>'DME-NSP-all'!D6</f>
        <v>554475</v>
      </c>
      <c r="E6" s="409">
        <f>'DME-NSP-all'!E6</f>
        <v>554475</v>
      </c>
      <c r="F6" s="334">
        <v>807968.93295000005</v>
      </c>
      <c r="G6" s="331">
        <f>'Charity in Rates'!C6</f>
        <v>20676697.720000003</v>
      </c>
      <c r="H6" s="410">
        <f t="shared" si="0"/>
        <v>25286468.848950002</v>
      </c>
    </row>
    <row r="7" spans="1:8" ht="14.4" x14ac:dyDescent="0.55000000000000004">
      <c r="A7" s="314">
        <v>210005</v>
      </c>
      <c r="B7" s="489" t="s">
        <v>526</v>
      </c>
      <c r="C7" s="331">
        <f>'DME-NSP-all'!C7</f>
        <v>0</v>
      </c>
      <c r="D7" s="409">
        <f>'DME-NSP-all'!D7</f>
        <v>388588</v>
      </c>
      <c r="E7" s="409">
        <f>'DME-NSP-all'!E7</f>
        <v>388588</v>
      </c>
      <c r="F7" s="334">
        <v>832321</v>
      </c>
      <c r="G7" s="331">
        <f>'Charity in Rates'!C7</f>
        <v>5891400</v>
      </c>
      <c r="H7" s="410">
        <f t="shared" si="0"/>
        <v>7500897</v>
      </c>
    </row>
    <row r="8" spans="1:8" ht="14.4" x14ac:dyDescent="0.55000000000000004">
      <c r="A8" s="314">
        <v>210006</v>
      </c>
      <c r="B8" s="489" t="s">
        <v>527</v>
      </c>
      <c r="C8" s="331">
        <f>'DME-NSP-all'!C8</f>
        <v>0</v>
      </c>
      <c r="D8" s="409">
        <f>'DME-NSP-all'!D8</f>
        <v>109164</v>
      </c>
      <c r="E8" s="409">
        <f>'DME-NSP-all'!E8</f>
        <v>109164</v>
      </c>
      <c r="F8" s="409">
        <v>0</v>
      </c>
      <c r="G8" s="331">
        <f>'Charity in Rates'!C8</f>
        <v>2167000</v>
      </c>
      <c r="H8" s="410">
        <f t="shared" si="0"/>
        <v>2385328</v>
      </c>
    </row>
    <row r="9" spans="1:8" ht="14.4" x14ac:dyDescent="0.55000000000000004">
      <c r="A9" s="314">
        <v>210008</v>
      </c>
      <c r="B9" s="489" t="s">
        <v>138</v>
      </c>
      <c r="C9" s="331">
        <f>'DME-NSP-all'!C9</f>
        <v>4685347.5499249995</v>
      </c>
      <c r="D9" s="409">
        <f>'DME-NSP-all'!D9</f>
        <v>619895</v>
      </c>
      <c r="E9" s="409">
        <f>'DME-NSP-all'!E9</f>
        <v>619895</v>
      </c>
      <c r="F9" s="334">
        <v>490745.64529999997</v>
      </c>
      <c r="G9" s="331">
        <f>'Charity in Rates'!C9</f>
        <v>21995243</v>
      </c>
      <c r="H9" s="410">
        <f t="shared" si="0"/>
        <v>28411126.195225</v>
      </c>
    </row>
    <row r="10" spans="1:8" ht="14.4" x14ac:dyDescent="0.55000000000000004">
      <c r="A10" s="314">
        <v>210009</v>
      </c>
      <c r="B10" s="489" t="s">
        <v>145</v>
      </c>
      <c r="C10" s="331">
        <f>'DME-NSP-all'!C10</f>
        <v>138125252.80932644</v>
      </c>
      <c r="D10" s="409">
        <f>'DME-NSP-all'!D10</f>
        <v>2759868</v>
      </c>
      <c r="E10" s="409">
        <f>'DME-NSP-all'!E10</f>
        <v>2759868</v>
      </c>
      <c r="F10" s="334">
        <v>5231027.2886000006</v>
      </c>
      <c r="G10" s="331">
        <f>'Charity in Rates'!C10</f>
        <v>55925900</v>
      </c>
      <c r="H10" s="410">
        <f t="shared" si="0"/>
        <v>204801916.09792644</v>
      </c>
    </row>
    <row r="11" spans="1:8" ht="14.4" x14ac:dyDescent="0.55000000000000004">
      <c r="A11" s="314">
        <v>210011</v>
      </c>
      <c r="B11" s="489" t="s">
        <v>529</v>
      </c>
      <c r="C11" s="331">
        <f>'DME-NSP-all'!C11</f>
        <v>6826945.5051404182</v>
      </c>
      <c r="D11" s="409">
        <f>'DME-NSP-all'!D11</f>
        <v>434080</v>
      </c>
      <c r="E11" s="409">
        <f>'DME-NSP-all'!E11</f>
        <v>434080</v>
      </c>
      <c r="F11" s="334">
        <v>478434.25</v>
      </c>
      <c r="G11" s="331">
        <f>'Charity in Rates'!C11</f>
        <v>15382432.09</v>
      </c>
      <c r="H11" s="410">
        <f t="shared" si="0"/>
        <v>23555971.84514042</v>
      </c>
    </row>
    <row r="12" spans="1:8" ht="14.4" x14ac:dyDescent="0.55000000000000004">
      <c r="A12" s="314">
        <v>210012</v>
      </c>
      <c r="B12" s="489" t="s">
        <v>530</v>
      </c>
      <c r="C12" s="331">
        <f>'DME-NSP-all'!C12</f>
        <v>19586748.21670356</v>
      </c>
      <c r="D12" s="409">
        <f>'DME-NSP-all'!D12</f>
        <v>897075</v>
      </c>
      <c r="E12" s="409">
        <f>'DME-NSP-all'!E12</f>
        <v>897075</v>
      </c>
      <c r="F12" s="334">
        <v>1552901.9032000001</v>
      </c>
      <c r="G12" s="331">
        <f>'Charity in Rates'!C12</f>
        <v>15116994.85</v>
      </c>
      <c r="H12" s="410">
        <f t="shared" si="0"/>
        <v>38050794.969903558</v>
      </c>
    </row>
    <row r="13" spans="1:8" ht="14.4" x14ac:dyDescent="0.55000000000000004">
      <c r="A13" s="314">
        <v>210015</v>
      </c>
      <c r="B13" s="489" t="s">
        <v>531</v>
      </c>
      <c r="C13" s="331">
        <f>'DME-NSP-all'!C13</f>
        <v>10902334.095290862</v>
      </c>
      <c r="D13" s="409">
        <f>'DME-NSP-all'!D13</f>
        <v>604526</v>
      </c>
      <c r="E13" s="409">
        <f>'DME-NSP-all'!E13</f>
        <v>604526</v>
      </c>
      <c r="F13" s="334">
        <v>500602.45770000003</v>
      </c>
      <c r="G13" s="331">
        <f>'Charity in Rates'!C13</f>
        <v>17362008.289999999</v>
      </c>
      <c r="H13" s="410">
        <f t="shared" si="0"/>
        <v>29973996.84299086</v>
      </c>
    </row>
    <row r="14" spans="1:8" ht="14.4" x14ac:dyDescent="0.55000000000000004">
      <c r="A14" s="314">
        <v>210016</v>
      </c>
      <c r="B14" s="489" t="s">
        <v>532</v>
      </c>
      <c r="C14" s="331">
        <f>'DME-NSP-all'!C14</f>
        <v>0</v>
      </c>
      <c r="D14" s="409">
        <f>'DME-NSP-all'!D14</f>
        <v>331339.3</v>
      </c>
      <c r="E14" s="409">
        <f>'DME-NSP-all'!E14</f>
        <v>331339.3</v>
      </c>
      <c r="F14" s="334">
        <v>473990.85810000001</v>
      </c>
      <c r="G14" s="331">
        <f>'Charity in Rates'!C14</f>
        <v>10097266.249999996</v>
      </c>
      <c r="H14" s="410">
        <f t="shared" si="0"/>
        <v>11233935.708099997</v>
      </c>
    </row>
    <row r="15" spans="1:8" ht="14.4" x14ac:dyDescent="0.55000000000000004">
      <c r="A15" s="314">
        <v>210017</v>
      </c>
      <c r="B15" s="489" t="s">
        <v>533</v>
      </c>
      <c r="C15" s="331">
        <f>'DME-NSP-all'!C15</f>
        <v>0</v>
      </c>
      <c r="D15" s="409">
        <f>'DME-NSP-all'!D15</f>
        <v>66256</v>
      </c>
      <c r="E15" s="409">
        <f>'DME-NSP-all'!E15</f>
        <v>66256</v>
      </c>
      <c r="F15" s="409">
        <v>0</v>
      </c>
      <c r="G15" s="331">
        <f>'Charity in Rates'!C15</f>
        <v>2677588.4018775099</v>
      </c>
      <c r="H15" s="410">
        <f t="shared" si="0"/>
        <v>2810100.4018775099</v>
      </c>
    </row>
    <row r="16" spans="1:8" ht="14.4" x14ac:dyDescent="0.55000000000000004">
      <c r="A16" s="314">
        <v>210018</v>
      </c>
      <c r="B16" s="489" t="s">
        <v>534</v>
      </c>
      <c r="C16" s="331">
        <f>'DME-NSP-all'!C16</f>
        <v>0</v>
      </c>
      <c r="D16" s="409">
        <f>'DME-NSP-all'!D16</f>
        <v>189414</v>
      </c>
      <c r="E16" s="409">
        <f>'DME-NSP-all'!E16</f>
        <v>189414</v>
      </c>
      <c r="F16" s="409">
        <v>0</v>
      </c>
      <c r="G16" s="331">
        <f>'Charity in Rates'!C16</f>
        <v>6094995.9800000004</v>
      </c>
      <c r="H16" s="410">
        <f t="shared" si="0"/>
        <v>6473823.9800000004</v>
      </c>
    </row>
    <row r="17" spans="1:8" ht="14.4" x14ac:dyDescent="0.55000000000000004">
      <c r="A17" s="314">
        <v>210019</v>
      </c>
      <c r="B17" s="489" t="s">
        <v>535</v>
      </c>
      <c r="C17" s="331">
        <f>'DME-NSP-all'!C17</f>
        <v>5502090</v>
      </c>
      <c r="D17" s="409">
        <f>'DME-NSP-all'!D17</f>
        <v>508153</v>
      </c>
      <c r="E17" s="409">
        <f>'DME-NSP-all'!E17</f>
        <v>508153</v>
      </c>
      <c r="F17" s="334">
        <v>1684394.625</v>
      </c>
      <c r="G17" s="331">
        <f>'Charity in Rates'!C17</f>
        <v>10293900</v>
      </c>
      <c r="H17" s="410">
        <f t="shared" si="0"/>
        <v>18496690.625</v>
      </c>
    </row>
    <row r="18" spans="1:8" ht="14.4" x14ac:dyDescent="0.55000000000000004">
      <c r="A18" s="314">
        <v>210022</v>
      </c>
      <c r="B18" s="489" t="s">
        <v>164</v>
      </c>
      <c r="C18" s="331">
        <f>'DME-NSP-all'!C18</f>
        <v>607064</v>
      </c>
      <c r="D18" s="409">
        <f>'DME-NSP-all'!D18</f>
        <v>370255</v>
      </c>
      <c r="E18" s="409">
        <f>'DME-NSP-all'!E18</f>
        <v>370255</v>
      </c>
      <c r="F18" s="334">
        <v>696192.07605000003</v>
      </c>
      <c r="G18" s="331">
        <f>'Charity in Rates'!C18</f>
        <v>7067394</v>
      </c>
      <c r="H18" s="410">
        <f t="shared" si="0"/>
        <v>9111160.0760500003</v>
      </c>
    </row>
    <row r="19" spans="1:8" ht="14.4" x14ac:dyDescent="0.55000000000000004">
      <c r="A19" s="314">
        <v>210023</v>
      </c>
      <c r="B19" s="489" t="s">
        <v>536</v>
      </c>
      <c r="C19" s="331">
        <f>'DME-NSP-all'!C19</f>
        <v>7146295.3605917804</v>
      </c>
      <c r="D19" s="409">
        <f>'DME-NSP-all'!D19</f>
        <v>699722</v>
      </c>
      <c r="E19" s="409">
        <f>'DME-NSP-all'!E19</f>
        <v>699722</v>
      </c>
      <c r="F19" s="409">
        <v>0</v>
      </c>
      <c r="G19" s="331">
        <f>'Charity in Rates'!C19</f>
        <v>5004158.1400000006</v>
      </c>
      <c r="H19" s="410">
        <f t="shared" si="0"/>
        <v>13549897.500591781</v>
      </c>
    </row>
    <row r="20" spans="1:8" ht="14.4" x14ac:dyDescent="0.55000000000000004">
      <c r="A20" s="314">
        <v>210024</v>
      </c>
      <c r="B20" s="489" t="s">
        <v>132</v>
      </c>
      <c r="C20" s="331">
        <f>'DME-NSP-all'!C20</f>
        <v>12558449.937485246</v>
      </c>
      <c r="D20" s="409">
        <f>'DME-NSP-all'!D20</f>
        <v>453671</v>
      </c>
      <c r="E20" s="409">
        <f>'DME-NSP-all'!E20</f>
        <v>453671</v>
      </c>
      <c r="F20" s="334">
        <v>376132.53875000001</v>
      </c>
      <c r="G20" s="331">
        <f>'Charity in Rates'!C20</f>
        <v>11690948.260000002</v>
      </c>
      <c r="H20" s="410">
        <f t="shared" si="0"/>
        <v>25532872.736235246</v>
      </c>
    </row>
    <row r="21" spans="1:8" ht="14.4" x14ac:dyDescent="0.55000000000000004">
      <c r="A21" s="314">
        <v>210027</v>
      </c>
      <c r="B21" s="489" t="s">
        <v>537</v>
      </c>
      <c r="C21" s="331">
        <f>'DME-NSP-all'!C21</f>
        <v>0</v>
      </c>
      <c r="D21" s="409">
        <f>'DME-NSP-all'!D21</f>
        <v>357297.10000000003</v>
      </c>
      <c r="E21" s="409">
        <f>'DME-NSP-all'!E21</f>
        <v>357297.10000000003</v>
      </c>
      <c r="F21" s="334">
        <v>1126298.5</v>
      </c>
      <c r="G21" s="331">
        <f>'Charity in Rates'!C21</f>
        <v>13719300</v>
      </c>
      <c r="H21" s="410">
        <f t="shared" si="0"/>
        <v>15560192.699999999</v>
      </c>
    </row>
    <row r="22" spans="1:8" ht="14.4" x14ac:dyDescent="0.55000000000000004">
      <c r="A22" s="314">
        <v>210028</v>
      </c>
      <c r="B22" s="489" t="s">
        <v>618</v>
      </c>
      <c r="C22" s="331">
        <f>'DME-NSP-all'!C22</f>
        <v>0</v>
      </c>
      <c r="D22" s="409">
        <f>'DME-NSP-all'!D22</f>
        <v>246867</v>
      </c>
      <c r="E22" s="409">
        <f>'DME-NSP-all'!E22</f>
        <v>246867</v>
      </c>
      <c r="F22" s="334">
        <v>210044.37335000001</v>
      </c>
      <c r="G22" s="331">
        <f>'Charity in Rates'!C22</f>
        <v>5866437.9199999999</v>
      </c>
      <c r="H22" s="410">
        <f t="shared" si="0"/>
        <v>6570216.2933499999</v>
      </c>
    </row>
    <row r="23" spans="1:8" ht="14.4" x14ac:dyDescent="0.55000000000000004">
      <c r="A23" s="314">
        <v>210029</v>
      </c>
      <c r="B23" s="489" t="s">
        <v>538</v>
      </c>
      <c r="C23" s="331">
        <f>'DME-NSP-all'!C23</f>
        <v>29014221.383868616</v>
      </c>
      <c r="D23" s="409">
        <f>'DME-NSP-all'!D23</f>
        <v>754929</v>
      </c>
      <c r="E23" s="409">
        <f>'DME-NSP-all'!E23</f>
        <v>754929</v>
      </c>
      <c r="F23" s="334">
        <v>1511134.89225</v>
      </c>
      <c r="G23" s="331">
        <f>'Charity in Rates'!C23</f>
        <v>30503000</v>
      </c>
      <c r="H23" s="410">
        <f t="shared" si="0"/>
        <v>62538214.276118621</v>
      </c>
    </row>
    <row r="24" spans="1:8" ht="14.4" x14ac:dyDescent="0.55000000000000004">
      <c r="A24" s="314">
        <v>210030</v>
      </c>
      <c r="B24" s="489" t="s">
        <v>539</v>
      </c>
      <c r="C24" s="331">
        <f>'DME-NSP-all'!C24</f>
        <v>0</v>
      </c>
      <c r="D24" s="409">
        <f>'DME-NSP-all'!D24</f>
        <v>44183</v>
      </c>
      <c r="E24" s="409">
        <f>'DME-NSP-all'!E24</f>
        <v>44183</v>
      </c>
      <c r="F24" s="409">
        <v>0</v>
      </c>
      <c r="G24" s="331">
        <f>'Charity in Rates'!C24</f>
        <v>1026000</v>
      </c>
      <c r="H24" s="410">
        <f t="shared" si="0"/>
        <v>1114366</v>
      </c>
    </row>
    <row r="25" spans="1:8" ht="14.4" x14ac:dyDescent="0.55000000000000004">
      <c r="A25" s="314">
        <v>210032</v>
      </c>
      <c r="B25" s="489" t="s">
        <v>216</v>
      </c>
      <c r="C25" s="331">
        <f>'DME-NSP-all'!C25</f>
        <v>0</v>
      </c>
      <c r="D25" s="409">
        <f>'DME-NSP-all'!D25</f>
        <v>251514</v>
      </c>
      <c r="E25" s="409">
        <f>'DME-NSP-all'!E25</f>
        <v>251514</v>
      </c>
      <c r="F25" s="409">
        <v>0</v>
      </c>
      <c r="G25" s="331">
        <f>'Charity in Rates'!C25</f>
        <v>1587375.0099999998</v>
      </c>
      <c r="H25" s="410">
        <f t="shared" si="0"/>
        <v>2090403.0099999998</v>
      </c>
    </row>
    <row r="26" spans="1:8" ht="14.4" x14ac:dyDescent="0.55000000000000004">
      <c r="A26" s="314">
        <v>210033</v>
      </c>
      <c r="B26" s="489" t="s">
        <v>540</v>
      </c>
      <c r="C26" s="331">
        <f>'DME-NSP-all'!C26</f>
        <v>0</v>
      </c>
      <c r="D26" s="409">
        <f>'DME-NSP-all'!D26</f>
        <v>199007</v>
      </c>
      <c r="E26" s="409">
        <f>'DME-NSP-all'!E26</f>
        <v>199007</v>
      </c>
      <c r="F26" s="334">
        <v>208922.6752</v>
      </c>
      <c r="G26" s="331">
        <f>'Charity in Rates'!C26</f>
        <v>2902385.93</v>
      </c>
      <c r="H26" s="410">
        <f t="shared" si="0"/>
        <v>3509322.6052000001</v>
      </c>
    </row>
    <row r="27" spans="1:8" ht="14.4" x14ac:dyDescent="0.55000000000000004">
      <c r="A27" s="314">
        <v>210034</v>
      </c>
      <c r="B27" s="489" t="s">
        <v>541</v>
      </c>
      <c r="C27" s="331">
        <f>'DME-NSP-all'!C27</f>
        <v>1732317.0457416505</v>
      </c>
      <c r="D27" s="409">
        <f>'DME-NSP-all'!D27</f>
        <v>169385</v>
      </c>
      <c r="E27" s="409">
        <f>'DME-NSP-all'!E27</f>
        <v>169385</v>
      </c>
      <c r="F27" s="334">
        <v>165457.0619</v>
      </c>
      <c r="G27" s="331">
        <f>'Charity in Rates'!C27</f>
        <v>8406708.370000001</v>
      </c>
      <c r="H27" s="410">
        <f t="shared" si="0"/>
        <v>10643252.477641651</v>
      </c>
    </row>
    <row r="28" spans="1:8" ht="14.4" x14ac:dyDescent="0.55000000000000004">
      <c r="A28" s="314">
        <v>210035</v>
      </c>
      <c r="B28" s="489" t="s">
        <v>542</v>
      </c>
      <c r="C28" s="331">
        <f>'DME-NSP-all'!C28</f>
        <v>0</v>
      </c>
      <c r="D28" s="409">
        <f>'DME-NSP-all'!D28</f>
        <v>169385</v>
      </c>
      <c r="E28" s="409">
        <f>'DME-NSP-all'!E28</f>
        <v>169385</v>
      </c>
      <c r="F28" s="334">
        <v>408172.5</v>
      </c>
      <c r="G28" s="331">
        <f>'Charity in Rates'!C28</f>
        <v>2498000</v>
      </c>
      <c r="H28" s="410">
        <f t="shared" si="0"/>
        <v>3244942.5</v>
      </c>
    </row>
    <row r="29" spans="1:8" ht="14.4" x14ac:dyDescent="0.55000000000000004">
      <c r="A29" s="314">
        <v>210037</v>
      </c>
      <c r="B29" s="489" t="s">
        <v>543</v>
      </c>
      <c r="C29" s="331">
        <f>'DME-NSP-all'!C29</f>
        <v>150000</v>
      </c>
      <c r="D29" s="409">
        <f>'DME-NSP-all'!D29</f>
        <v>238163</v>
      </c>
      <c r="E29" s="409">
        <f>'DME-NSP-all'!E29</f>
        <v>238163</v>
      </c>
      <c r="F29" s="409">
        <v>0</v>
      </c>
      <c r="G29" s="331">
        <f>'Charity in Rates'!C29</f>
        <v>4294757.6083965572</v>
      </c>
      <c r="H29" s="410">
        <f t="shared" si="0"/>
        <v>4921083.6083965572</v>
      </c>
    </row>
    <row r="30" spans="1:8" ht="14.4" x14ac:dyDescent="0.55000000000000004">
      <c r="A30" s="314">
        <v>210038</v>
      </c>
      <c r="B30" s="489" t="s">
        <v>544</v>
      </c>
      <c r="C30" s="331">
        <f>'DME-NSP-all'!C30</f>
        <v>3674216.5484960931</v>
      </c>
      <c r="D30" s="409">
        <f>'DME-NSP-all'!D30</f>
        <v>238163</v>
      </c>
      <c r="E30" s="409">
        <f>'DME-NSP-all'!E30</f>
        <v>238163</v>
      </c>
      <c r="F30" s="334">
        <v>1723233.0123999999</v>
      </c>
      <c r="G30" s="331">
        <f>'Charity in Rates'!C30</f>
        <v>4254000</v>
      </c>
      <c r="H30" s="410">
        <f t="shared" si="0"/>
        <v>10127775.560896093</v>
      </c>
    </row>
    <row r="31" spans="1:8" ht="14.4" x14ac:dyDescent="0.55000000000000004">
      <c r="A31" s="314">
        <v>210039</v>
      </c>
      <c r="B31" s="489" t="s">
        <v>225</v>
      </c>
      <c r="C31" s="331">
        <f>'DME-NSP-all'!C31</f>
        <v>0</v>
      </c>
      <c r="D31" s="409">
        <f>'DME-NSP-all'!D31</f>
        <v>163995</v>
      </c>
      <c r="E31" s="409">
        <f>'DME-NSP-all'!E31</f>
        <v>163995</v>
      </c>
      <c r="F31" s="409">
        <v>0</v>
      </c>
      <c r="G31" s="331">
        <f>'Charity in Rates'!C31</f>
        <v>2757010.39</v>
      </c>
      <c r="H31" s="410">
        <f t="shared" si="0"/>
        <v>3085000.39</v>
      </c>
    </row>
    <row r="32" spans="1:8" ht="14.4" x14ac:dyDescent="0.55000000000000004">
      <c r="A32" s="314">
        <v>210040</v>
      </c>
      <c r="B32" s="489" t="s">
        <v>615</v>
      </c>
      <c r="C32" s="331">
        <f>'DME-NSP-all'!C32</f>
        <v>0</v>
      </c>
      <c r="D32" s="409">
        <f>'DME-NSP-all'!D32</f>
        <v>274312</v>
      </c>
      <c r="E32" s="409">
        <f>'DME-NSP-all'!E32</f>
        <v>274312</v>
      </c>
      <c r="F32" s="334">
        <v>240377.51140000002</v>
      </c>
      <c r="G32" s="331">
        <f>'Charity in Rates'!C32</f>
        <v>6124376</v>
      </c>
      <c r="H32" s="410">
        <f t="shared" si="0"/>
        <v>6913377.5114000002</v>
      </c>
    </row>
    <row r="33" spans="1:8" ht="14.4" x14ac:dyDescent="0.55000000000000004">
      <c r="A33" s="314">
        <v>210043</v>
      </c>
      <c r="B33" s="489" t="s">
        <v>545</v>
      </c>
      <c r="C33" s="331">
        <f>'DME-NSP-all'!C33</f>
        <v>773097.49343500833</v>
      </c>
      <c r="D33" s="409">
        <f>'DME-NSP-all'!D33</f>
        <v>475475</v>
      </c>
      <c r="E33" s="409">
        <f>'DME-NSP-all'!E33</f>
        <v>475475</v>
      </c>
      <c r="F33" s="409">
        <v>0</v>
      </c>
      <c r="G33" s="331">
        <f>'Charity in Rates'!C33</f>
        <v>8287000</v>
      </c>
      <c r="H33" s="410">
        <f t="shared" ref="H33:H52" si="1">SUM(C33:G33)</f>
        <v>10011047.493435008</v>
      </c>
    </row>
    <row r="34" spans="1:8" ht="14.4" x14ac:dyDescent="0.55000000000000004">
      <c r="A34" s="314">
        <v>210044</v>
      </c>
      <c r="B34" s="489" t="s">
        <v>231</v>
      </c>
      <c r="C34" s="331">
        <f>'DME-NSP-all'!C34</f>
        <v>6614075.1588676348</v>
      </c>
      <c r="D34" s="409">
        <f>'DME-NSP-all'!D34</f>
        <v>526376</v>
      </c>
      <c r="E34" s="409">
        <f>'DME-NSP-all'!E34</f>
        <v>526376</v>
      </c>
      <c r="F34" s="331">
        <v>427539.82735000004</v>
      </c>
      <c r="G34" s="331">
        <f>'Charity in Rates'!C34</f>
        <v>3709101</v>
      </c>
      <c r="H34" s="410">
        <f t="shared" si="1"/>
        <v>11803467.986217635</v>
      </c>
    </row>
    <row r="35" spans="1:8" ht="14.4" x14ac:dyDescent="0.55000000000000004">
      <c r="A35" s="314">
        <v>210045</v>
      </c>
      <c r="B35" s="489" t="s">
        <v>235</v>
      </c>
      <c r="C35" s="331">
        <f>'DME-NSP-all'!C35</f>
        <v>0</v>
      </c>
      <c r="D35" s="409">
        <f>'DME-NSP-all'!D35</f>
        <v>5296</v>
      </c>
      <c r="E35" s="409">
        <f>'DME-NSP-all'!E35</f>
        <v>5296</v>
      </c>
      <c r="F35" s="409">
        <v>0</v>
      </c>
      <c r="G35" s="331">
        <f>'Charity in Rates'!C35</f>
        <v>106900</v>
      </c>
      <c r="H35" s="410">
        <f t="shared" si="1"/>
        <v>117492</v>
      </c>
    </row>
    <row r="36" spans="1:8" ht="14.4" x14ac:dyDescent="0.55000000000000004">
      <c r="A36" s="314">
        <v>210048</v>
      </c>
      <c r="B36" s="489" t="s">
        <v>237</v>
      </c>
      <c r="C36" s="331">
        <f>'DME-NSP-all'!C36</f>
        <v>0</v>
      </c>
      <c r="D36" s="409">
        <f>'DME-NSP-all'!D36</f>
        <v>320588</v>
      </c>
      <c r="E36" s="409">
        <f>'DME-NSP-all'!E36</f>
        <v>320588</v>
      </c>
      <c r="F36" s="331">
        <v>871180.35174999991</v>
      </c>
      <c r="G36" s="331">
        <f>'Charity in Rates'!C36</f>
        <v>7973000</v>
      </c>
      <c r="H36" s="410">
        <f t="shared" si="1"/>
        <v>9485356.3517499994</v>
      </c>
    </row>
    <row r="37" spans="1:8" ht="14.4" x14ac:dyDescent="0.55000000000000004">
      <c r="A37" s="314">
        <v>210049</v>
      </c>
      <c r="B37" s="489" t="s">
        <v>653</v>
      </c>
      <c r="C37" s="331">
        <f>'DME-NSP-all'!C37</f>
        <v>0</v>
      </c>
      <c r="D37" s="409">
        <f>'DME-NSP-all'!D37</f>
        <v>347850</v>
      </c>
      <c r="E37" s="409">
        <f>'DME-NSP-all'!E37</f>
        <v>347850</v>
      </c>
      <c r="F37" s="409">
        <v>0</v>
      </c>
      <c r="G37" s="331">
        <f>'Charity in Rates'!C37</f>
        <v>4258000</v>
      </c>
      <c r="H37" s="410">
        <f t="shared" si="1"/>
        <v>4953700</v>
      </c>
    </row>
    <row r="38" spans="1:8" ht="14.4" x14ac:dyDescent="0.55000000000000004">
      <c r="A38" s="314">
        <v>210051</v>
      </c>
      <c r="B38" s="489" t="s">
        <v>546</v>
      </c>
      <c r="C38" s="331">
        <f>'DME-NSP-all'!C38</f>
        <v>0</v>
      </c>
      <c r="D38" s="409">
        <f>'DME-NSP-all'!D38</f>
        <v>253009</v>
      </c>
      <c r="E38" s="409">
        <f>'DME-NSP-all'!E38</f>
        <v>253009</v>
      </c>
      <c r="F38" s="331">
        <v>288379.03340000001</v>
      </c>
      <c r="G38" s="331">
        <f>'Charity in Rates'!C38</f>
        <v>14399741.780000001</v>
      </c>
      <c r="H38" s="410">
        <f t="shared" si="1"/>
        <v>15194138.8134</v>
      </c>
    </row>
    <row r="39" spans="1:8" ht="14.4" x14ac:dyDescent="0.55000000000000004">
      <c r="A39" s="314">
        <v>210056</v>
      </c>
      <c r="B39" s="499" t="s">
        <v>250</v>
      </c>
      <c r="C39" s="331">
        <f>'DME-NSP-all'!C39</f>
        <v>2648627.5152749233</v>
      </c>
      <c r="D39" s="409">
        <f>'DME-NSP-all'!D39</f>
        <v>287494</v>
      </c>
      <c r="E39" s="409">
        <f>'DME-NSP-all'!E39</f>
        <v>287494</v>
      </c>
      <c r="F39" s="331">
        <v>238767.13819999999</v>
      </c>
      <c r="G39" s="331">
        <f>'Charity in Rates'!C39</f>
        <v>10187092.4</v>
      </c>
      <c r="H39" s="410">
        <f t="shared" si="1"/>
        <v>13649475.053474924</v>
      </c>
    </row>
    <row r="40" spans="1:8" ht="14.4" x14ac:dyDescent="0.55000000000000004">
      <c r="A40" s="314">
        <v>210057</v>
      </c>
      <c r="B40" s="499" t="s">
        <v>547</v>
      </c>
      <c r="C40" s="331">
        <f>'DME-NSP-all'!C40</f>
        <v>0</v>
      </c>
      <c r="D40" s="409">
        <f>'DME-NSP-all'!D40</f>
        <v>495127.10000000003</v>
      </c>
      <c r="E40" s="409">
        <f>'DME-NSP-all'!E40</f>
        <v>495127.10000000003</v>
      </c>
      <c r="F40" s="331">
        <v>732275.69415</v>
      </c>
      <c r="G40" s="331">
        <f>'Charity in Rates'!C40</f>
        <v>12323360.640000001</v>
      </c>
      <c r="H40" s="410">
        <f t="shared" si="1"/>
        <v>14045890.534150001</v>
      </c>
    </row>
    <row r="41" spans="1:8" ht="14.4" x14ac:dyDescent="0.55000000000000004">
      <c r="A41" s="314">
        <v>210058</v>
      </c>
      <c r="B41" s="499" t="s">
        <v>548</v>
      </c>
      <c r="C41" s="331">
        <f>'DME-NSP-all'!C41</f>
        <v>1587928.0514674166</v>
      </c>
      <c r="D41" s="409">
        <f>'DME-NSP-all'!D41</f>
        <v>128091</v>
      </c>
      <c r="E41" s="409">
        <f>'DME-NSP-all'!E41</f>
        <v>128091</v>
      </c>
      <c r="F41" s="409">
        <v>0</v>
      </c>
      <c r="G41" s="331">
        <f>'Charity in Rates'!C41</f>
        <v>1726000</v>
      </c>
      <c r="H41" s="410">
        <f t="shared" si="1"/>
        <v>3570110.0514674168</v>
      </c>
    </row>
    <row r="42" spans="1:8" ht="14.4" x14ac:dyDescent="0.55000000000000004">
      <c r="A42" s="314">
        <v>210060</v>
      </c>
      <c r="B42" s="499" t="s">
        <v>549</v>
      </c>
      <c r="C42" s="331">
        <f>'DME-NSP-all'!C42</f>
        <v>0</v>
      </c>
      <c r="D42" s="409">
        <f>'DME-NSP-all'!D42</f>
        <v>63872.311999999998</v>
      </c>
      <c r="E42" s="409">
        <f>'DME-NSP-all'!E42</f>
        <v>63872.311999999998</v>
      </c>
      <c r="F42" s="331">
        <v>454879.34834999999</v>
      </c>
      <c r="G42" s="331">
        <f>'Charity in Rates'!C42</f>
        <v>2245578.0000000005</v>
      </c>
      <c r="H42" s="410">
        <f t="shared" si="1"/>
        <v>2828201.9723500004</v>
      </c>
    </row>
    <row r="43" spans="1:8" ht="14.4" x14ac:dyDescent="0.55000000000000004">
      <c r="A43" s="314">
        <v>210061</v>
      </c>
      <c r="B43" s="499" t="s">
        <v>257</v>
      </c>
      <c r="C43" s="331">
        <f>'DME-NSP-all'!C43</f>
        <v>0</v>
      </c>
      <c r="D43" s="409">
        <f>'DME-NSP-all'!D43</f>
        <v>122135</v>
      </c>
      <c r="E43" s="409">
        <f>'DME-NSP-all'!E43</f>
        <v>122135</v>
      </c>
      <c r="F43" s="331">
        <v>561464.875</v>
      </c>
      <c r="G43" s="331">
        <f>'Charity in Rates'!C43</f>
        <v>1122609.6200000001</v>
      </c>
      <c r="H43" s="410">
        <f t="shared" si="1"/>
        <v>1928344.4950000001</v>
      </c>
    </row>
    <row r="44" spans="1:8" ht="14.4" x14ac:dyDescent="0.55000000000000004">
      <c r="A44" s="314">
        <v>210062</v>
      </c>
      <c r="B44" s="499" t="s">
        <v>550</v>
      </c>
      <c r="C44" s="331">
        <f>'DME-NSP-all'!C44</f>
        <v>0</v>
      </c>
      <c r="D44" s="409">
        <f>'DME-NSP-all'!D44</f>
        <v>296310</v>
      </c>
      <c r="E44" s="409">
        <f>'DME-NSP-all'!E44</f>
        <v>296310</v>
      </c>
      <c r="F44" s="331">
        <v>2417777.6380500002</v>
      </c>
      <c r="G44" s="331">
        <f>'Charity in Rates'!C44</f>
        <v>9816140.8699999992</v>
      </c>
      <c r="H44" s="410">
        <f t="shared" si="1"/>
        <v>12826538.508049998</v>
      </c>
    </row>
    <row r="45" spans="1:8" ht="14.4" x14ac:dyDescent="0.55000000000000004">
      <c r="A45" s="314">
        <v>210063</v>
      </c>
      <c r="B45" s="499" t="s">
        <v>551</v>
      </c>
      <c r="C45" s="331">
        <f>'DME-NSP-all'!C45</f>
        <v>0</v>
      </c>
      <c r="D45" s="409">
        <f>'DME-NSP-all'!D45</f>
        <v>416739</v>
      </c>
      <c r="E45" s="409">
        <f>'DME-NSP-all'!E45</f>
        <v>416739</v>
      </c>
      <c r="F45" s="331">
        <v>347150.80989999999</v>
      </c>
      <c r="G45" s="331">
        <f>'Charity in Rates'!C45</f>
        <v>7208373.1200000001</v>
      </c>
      <c r="H45" s="410">
        <f t="shared" si="1"/>
        <v>8389001.9298999999</v>
      </c>
    </row>
    <row r="46" spans="1:8" ht="14.4" x14ac:dyDescent="0.55000000000000004">
      <c r="A46" s="314">
        <v>210064</v>
      </c>
      <c r="B46" s="499" t="s">
        <v>552</v>
      </c>
      <c r="C46" s="331">
        <f>'DME-NSP-all'!C46</f>
        <v>0</v>
      </c>
      <c r="D46" s="409">
        <f>'DME-NSP-all'!D46</f>
        <v>55385</v>
      </c>
      <c r="E46" s="409">
        <f>'DME-NSP-all'!E46</f>
        <v>55385</v>
      </c>
      <c r="F46" s="409">
        <v>0</v>
      </c>
      <c r="G46" s="331">
        <f>'Charity in Rates'!C46</f>
        <v>2494444</v>
      </c>
      <c r="H46" s="410">
        <f t="shared" si="1"/>
        <v>2605214</v>
      </c>
    </row>
    <row r="47" spans="1:8" ht="14.4" x14ac:dyDescent="0.55000000000000004">
      <c r="A47" s="314">
        <v>210065</v>
      </c>
      <c r="B47" s="499" t="s">
        <v>264</v>
      </c>
      <c r="C47" s="331">
        <f>'DME-NSP-all'!C47</f>
        <v>0</v>
      </c>
      <c r="D47" s="409">
        <f>'DME-NSP-all'!D47</f>
        <v>131583</v>
      </c>
      <c r="E47" s="409">
        <f>'DME-NSP-all'!E47</f>
        <v>131583</v>
      </c>
      <c r="F47" s="331">
        <v>180799.0148</v>
      </c>
      <c r="G47" s="331">
        <f>'Charity in Rates'!C47</f>
        <v>3428100</v>
      </c>
      <c r="H47" s="410">
        <f t="shared" si="1"/>
        <v>3872065.0148</v>
      </c>
    </row>
    <row r="48" spans="1:8" ht="14.4" x14ac:dyDescent="0.55000000000000004">
      <c r="A48" s="314">
        <v>213300</v>
      </c>
      <c r="B48" s="499" t="s">
        <v>199</v>
      </c>
      <c r="C48" s="331">
        <f>'DME-NSP-all'!C48</f>
        <v>0</v>
      </c>
      <c r="D48" s="331">
        <f>'DME-NSP-all'!D48</f>
        <v>63655</v>
      </c>
      <c r="E48" s="331">
        <f>'DME-NSP-all'!E48</f>
        <v>0</v>
      </c>
      <c r="F48" s="409">
        <v>0</v>
      </c>
      <c r="G48" s="331">
        <f>'Charity in Rates'!C48</f>
        <v>264092.33000000013</v>
      </c>
      <c r="H48" s="410">
        <f t="shared" si="1"/>
        <v>327747.33000000013</v>
      </c>
    </row>
    <row r="49" spans="1:8" ht="14.4" x14ac:dyDescent="0.55000000000000004">
      <c r="A49" s="314">
        <v>214000</v>
      </c>
      <c r="B49" s="499" t="s">
        <v>202</v>
      </c>
      <c r="C49" s="331">
        <f>'DME-NSP-all'!C49</f>
        <v>2990329.28</v>
      </c>
      <c r="D49" s="331">
        <f>'DME-NSP-all'!D49</f>
        <v>152435</v>
      </c>
      <c r="E49" s="331">
        <f>'DME-NSP-all'!E49</f>
        <v>0</v>
      </c>
      <c r="F49" s="409">
        <v>0</v>
      </c>
      <c r="G49" s="331">
        <f>'Charity in Rates'!C49</f>
        <v>8741514.2400000002</v>
      </c>
      <c r="H49" s="410">
        <f t="shared" si="1"/>
        <v>11884278.52</v>
      </c>
    </row>
    <row r="50" spans="1:8" ht="14.4" x14ac:dyDescent="0.55000000000000004">
      <c r="A50" s="314">
        <v>214020</v>
      </c>
      <c r="B50" s="499" t="s">
        <v>399</v>
      </c>
      <c r="C50" s="331">
        <f>'DME-NSP-all'!C50</f>
        <v>0</v>
      </c>
      <c r="D50" s="331">
        <f>'DME-NSP-all'!D50</f>
        <v>9364.4</v>
      </c>
      <c r="E50" s="331">
        <f>'DME-NSP-all'!E50</f>
        <v>0</v>
      </c>
      <c r="F50" s="409">
        <v>0</v>
      </c>
      <c r="G50" s="331">
        <f>'Charity in Rates'!C50</f>
        <v>0</v>
      </c>
      <c r="H50" s="410">
        <f t="shared" si="1"/>
        <v>9364.4</v>
      </c>
    </row>
    <row r="51" spans="1:8" ht="14.4" x14ac:dyDescent="0.55000000000000004">
      <c r="A51" s="314">
        <v>213029</v>
      </c>
      <c r="B51" s="499" t="s">
        <v>553</v>
      </c>
      <c r="C51" s="331">
        <f>'DME-NSP-all'!C51</f>
        <v>0</v>
      </c>
      <c r="D51" s="331">
        <f>'DME-NSP-all'!D51</f>
        <v>45203.256999999998</v>
      </c>
      <c r="E51" s="331">
        <f>'DME-NSP-all'!E51</f>
        <v>0</v>
      </c>
      <c r="F51" s="409">
        <v>0</v>
      </c>
      <c r="G51" s="331">
        <f>'Charity in Rates'!C51</f>
        <v>0</v>
      </c>
      <c r="H51" s="410">
        <f t="shared" si="1"/>
        <v>45203.256999999998</v>
      </c>
    </row>
    <row r="52" spans="1:8" ht="14.4" x14ac:dyDescent="0.4">
      <c r="A52" s="526" t="s">
        <v>171</v>
      </c>
      <c r="B52" s="527"/>
      <c r="C52" s="469">
        <f t="shared" ref="C52:G52" si="2">SUM(C3:C51)</f>
        <v>436712683.02418596</v>
      </c>
      <c r="D52" s="469">
        <f>SUM(D3:D51)</f>
        <v>19075878.468999997</v>
      </c>
      <c r="E52" s="469">
        <f t="shared" si="2"/>
        <v>18805220.811999999</v>
      </c>
      <c r="F52" s="469">
        <f t="shared" si="2"/>
        <v>32594902.064350013</v>
      </c>
      <c r="G52" s="469">
        <f t="shared" si="2"/>
        <v>438677557.85027403</v>
      </c>
      <c r="H52" s="469">
        <f t="shared" si="1"/>
        <v>945866242.21981001</v>
      </c>
    </row>
    <row r="53" spans="1:8" ht="12.9" x14ac:dyDescent="0.5">
      <c r="A53" s="411"/>
    </row>
    <row r="54" spans="1:8" x14ac:dyDescent="0.4">
      <c r="G54" s="48"/>
    </row>
    <row r="55" spans="1:8" x14ac:dyDescent="0.4">
      <c r="C55" s="412"/>
    </row>
    <row r="56" spans="1:8" x14ac:dyDescent="0.4">
      <c r="C56" s="412"/>
    </row>
    <row r="57" spans="1:8" x14ac:dyDescent="0.4">
      <c r="C57" s="412"/>
    </row>
  </sheetData>
  <mergeCells count="1">
    <mergeCell ref="A52:B52"/>
  </mergeCells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50E8-66EB-49B3-886B-72FC55F002E4}">
  <sheetPr>
    <tabColor theme="7" tint="-0.249977111117893"/>
    <pageSetUpPr fitToPage="1"/>
  </sheetPr>
  <dimension ref="A1:J59"/>
  <sheetViews>
    <sheetView tabSelected="1" topLeftCell="A20" workbookViewId="0">
      <selection activeCell="B40" sqref="B40"/>
    </sheetView>
  </sheetViews>
  <sheetFormatPr defaultColWidth="9.26171875" defaultRowHeight="14.4" x14ac:dyDescent="0.55000000000000004"/>
  <cols>
    <col min="1" max="1" width="18.578125" style="308" customWidth="1"/>
    <col min="2" max="2" width="57.41796875" style="308" bestFit="1" customWidth="1"/>
    <col min="3" max="3" width="15.83984375" style="320" bestFit="1" customWidth="1"/>
    <col min="4" max="4" width="16.41796875" style="308" customWidth="1"/>
    <col min="5" max="5" width="21" style="304" customWidth="1"/>
    <col min="6" max="6" width="30.578125" style="304" customWidth="1"/>
    <col min="7" max="7" width="27.41796875" style="305" customWidth="1"/>
    <col min="8" max="8" width="34.15625" style="306" customWidth="1"/>
    <col min="9" max="9" width="30.578125" style="307" customWidth="1"/>
    <col min="10" max="10" width="18.26171875" style="304" bestFit="1" customWidth="1"/>
    <col min="11" max="11" width="18.26171875" style="308" bestFit="1" customWidth="1"/>
    <col min="12" max="16384" width="9.26171875" style="308"/>
  </cols>
  <sheetData>
    <row r="1" spans="1:10" ht="27.75" customHeight="1" x14ac:dyDescent="0.55000000000000004">
      <c r="A1" s="528" t="s">
        <v>623</v>
      </c>
      <c r="B1" s="528"/>
      <c r="C1" s="528"/>
      <c r="D1" s="316"/>
    </row>
    <row r="2" spans="1:10" s="313" customFormat="1" ht="43.2" x14ac:dyDescent="0.55000000000000004">
      <c r="A2" s="309" t="s">
        <v>518</v>
      </c>
      <c r="B2" s="309" t="s">
        <v>170</v>
      </c>
      <c r="C2" s="310" t="s">
        <v>519</v>
      </c>
      <c r="D2" s="310" t="s">
        <v>625</v>
      </c>
      <c r="E2" s="311" t="s">
        <v>520</v>
      </c>
      <c r="F2" s="309" t="s">
        <v>636</v>
      </c>
      <c r="G2" s="312" t="s">
        <v>616</v>
      </c>
      <c r="H2" s="311" t="s">
        <v>617</v>
      </c>
      <c r="I2" s="310" t="s">
        <v>521</v>
      </c>
    </row>
    <row r="3" spans="1:10" x14ac:dyDescent="0.55000000000000004">
      <c r="A3" s="489">
        <v>210001</v>
      </c>
      <c r="B3" s="489" t="s">
        <v>133</v>
      </c>
      <c r="C3" s="490">
        <f>'0001_Meritus'!E121</f>
        <v>517495595</v>
      </c>
      <c r="D3" s="491">
        <f>'0001_Meritus'!H152+'0001_Meritus'!F152</f>
        <v>66551270.514273286</v>
      </c>
      <c r="E3" s="492">
        <f>D3/C3</f>
        <v>0.12860258359160195</v>
      </c>
      <c r="F3" s="493">
        <f>'Rate Support-Attachment I'!H3</f>
        <v>19079109.460000001</v>
      </c>
      <c r="G3" s="494">
        <f>D3-F3</f>
        <v>47472161.054273285</v>
      </c>
      <c r="H3" s="396">
        <f>G3/C3</f>
        <v>9.1734425399839947E-2</v>
      </c>
      <c r="I3" s="490">
        <f>'0001_Meritus'!$H$111</f>
        <v>12269867</v>
      </c>
      <c r="J3" s="308"/>
    </row>
    <row r="4" spans="1:10" x14ac:dyDescent="0.55000000000000004">
      <c r="A4" s="495" t="s">
        <v>522</v>
      </c>
      <c r="B4" s="489" t="s">
        <v>523</v>
      </c>
      <c r="C4" s="490">
        <f>'0002_UMMC'!E121</f>
        <v>2022919000</v>
      </c>
      <c r="D4" s="491">
        <f>'0002_UMMC'!H152+'0002_UMMC'!F152</f>
        <v>282975200.28491354</v>
      </c>
      <c r="E4" s="492">
        <f t="shared" ref="E4:E50" si="0">D4/C4</f>
        <v>0.13988459265295028</v>
      </c>
      <c r="F4" s="493">
        <f>'Rate Support-Attachment I'!H4</f>
        <v>204426410.23107904</v>
      </c>
      <c r="G4" s="494">
        <f t="shared" ref="G4:G50" si="1">D4-F4</f>
        <v>78548790.053834498</v>
      </c>
      <c r="H4" s="396">
        <f t="shared" ref="H4:H50" si="2">G4/C4</f>
        <v>3.8829429183192453E-2</v>
      </c>
      <c r="I4" s="490">
        <f>'0002_UMMC'!$H$111</f>
        <v>29197000</v>
      </c>
      <c r="J4" s="316"/>
    </row>
    <row r="5" spans="1:10" x14ac:dyDescent="0.55000000000000004">
      <c r="A5" s="495" t="s">
        <v>524</v>
      </c>
      <c r="B5" s="489" t="s">
        <v>525</v>
      </c>
      <c r="C5" s="490">
        <f>'0003_UM Capital Region'!E121</f>
        <v>379857000</v>
      </c>
      <c r="D5" s="491">
        <f>'0003_UM Capital Region'!H152+'0003_UM Capital Region'!F152</f>
        <v>45637575.73777619</v>
      </c>
      <c r="E5" s="492">
        <f t="shared" si="0"/>
        <v>0.12014409564066528</v>
      </c>
      <c r="F5" s="493">
        <f>'Rate Support-Attachment I'!H5</f>
        <v>17320957.056742243</v>
      </c>
      <c r="G5" s="494">
        <f t="shared" si="1"/>
        <v>28316618.681033947</v>
      </c>
      <c r="H5" s="396">
        <f t="shared" si="2"/>
        <v>7.4545470219145482E-2</v>
      </c>
      <c r="I5" s="490">
        <f>'0003_UM Capital Region'!H111</f>
        <v>6996000</v>
      </c>
      <c r="J5" s="308"/>
    </row>
    <row r="6" spans="1:10" x14ac:dyDescent="0.55000000000000004">
      <c r="A6" s="489">
        <v>210004</v>
      </c>
      <c r="B6" s="489" t="s">
        <v>136</v>
      </c>
      <c r="C6" s="490">
        <f>'0004_Holy Cross'!E121</f>
        <v>526196350.11999971</v>
      </c>
      <c r="D6" s="491">
        <f>'0004_Holy Cross'!H152+'0004_Holy Cross'!F152</f>
        <v>50599564.537393339</v>
      </c>
      <c r="E6" s="492">
        <f t="shared" si="0"/>
        <v>9.6160994894499072E-2</v>
      </c>
      <c r="F6" s="493">
        <f>'Rate Support-Attachment I'!H6</f>
        <v>25286468.848950002</v>
      </c>
      <c r="G6" s="494">
        <f t="shared" si="1"/>
        <v>25313095.688443337</v>
      </c>
      <c r="H6" s="396">
        <f t="shared" si="2"/>
        <v>4.8105798686499168E-2</v>
      </c>
      <c r="I6" s="490">
        <f>'0004_Holy Cross'!H111</f>
        <v>29603040</v>
      </c>
      <c r="J6" s="308"/>
    </row>
    <row r="7" spans="1:10" x14ac:dyDescent="0.55000000000000004">
      <c r="A7" s="489">
        <v>210005</v>
      </c>
      <c r="B7" s="489" t="s">
        <v>526</v>
      </c>
      <c r="C7" s="490">
        <f>'0005_Frederick'!E121</f>
        <v>413459000</v>
      </c>
      <c r="D7" s="491">
        <f>'0005_Frederick'!H152+'0005_Frederick'!F152</f>
        <v>56892363.453409046</v>
      </c>
      <c r="E7" s="492">
        <f t="shared" si="0"/>
        <v>0.13760097967007381</v>
      </c>
      <c r="F7" s="493">
        <f>'Rate Support-Attachment I'!H7</f>
        <v>7500897</v>
      </c>
      <c r="G7" s="494">
        <f t="shared" si="1"/>
        <v>49391466.453409046</v>
      </c>
      <c r="H7" s="396">
        <f t="shared" si="2"/>
        <v>0.1194591639156701</v>
      </c>
      <c r="I7" s="490">
        <f>'0005_Frederick'!H111</f>
        <v>1283823</v>
      </c>
      <c r="J7" s="308"/>
    </row>
    <row r="8" spans="1:10" x14ac:dyDescent="0.55000000000000004">
      <c r="A8" s="489">
        <v>210006</v>
      </c>
      <c r="B8" s="489" t="s">
        <v>527</v>
      </c>
      <c r="C8" s="490">
        <f>'0006_UM Harford Memorial'!E121</f>
        <v>99813000</v>
      </c>
      <c r="D8" s="491">
        <f>'0006_UM Harford Memorial'!H152+'0006_UM Harford Memorial'!F152</f>
        <v>9837007.4198167957</v>
      </c>
      <c r="E8" s="492">
        <f t="shared" si="0"/>
        <v>9.8554370871698035E-2</v>
      </c>
      <c r="F8" s="493">
        <f>'Rate Support-Attachment I'!H8</f>
        <v>2385328</v>
      </c>
      <c r="G8" s="494">
        <f t="shared" si="1"/>
        <v>7451679.4198167957</v>
      </c>
      <c r="H8" s="396">
        <f t="shared" si="2"/>
        <v>7.4656401669289524E-2</v>
      </c>
      <c r="I8" s="490">
        <f>'0006_UM Harford Memorial'!H111</f>
        <v>2167000</v>
      </c>
      <c r="J8" s="308"/>
    </row>
    <row r="9" spans="1:10" x14ac:dyDescent="0.55000000000000004">
      <c r="A9" s="489">
        <v>210008</v>
      </c>
      <c r="B9" s="489" t="s">
        <v>138</v>
      </c>
      <c r="C9" s="490">
        <f>'0008_Mercy'!E121</f>
        <v>579752405.4799999</v>
      </c>
      <c r="D9" s="491">
        <f>'0008_Mercy'!H152+'0008_Mercy'!F152</f>
        <v>73752855.179622039</v>
      </c>
      <c r="E9" s="492">
        <f t="shared" si="0"/>
        <v>0.12721440132457776</v>
      </c>
      <c r="F9" s="493">
        <f>'Rate Support-Attachment I'!H9</f>
        <v>28411126.195225</v>
      </c>
      <c r="G9" s="494">
        <f t="shared" si="1"/>
        <v>45341728.984397039</v>
      </c>
      <c r="H9" s="396">
        <f t="shared" si="2"/>
        <v>7.820878112072141E-2</v>
      </c>
      <c r="I9" s="490">
        <f>'0008_Mercy'!H111</f>
        <v>21995243</v>
      </c>
      <c r="J9" s="308"/>
    </row>
    <row r="10" spans="1:10" x14ac:dyDescent="0.55000000000000004">
      <c r="A10" s="489">
        <v>210009</v>
      </c>
      <c r="B10" s="489" t="s">
        <v>145</v>
      </c>
      <c r="C10" s="490">
        <f>'0009_JHH'!E121</f>
        <v>3060451000</v>
      </c>
      <c r="D10" s="491">
        <f>'0009_JHH'!H152+'0009_JHH'!F152</f>
        <v>366842384.33171034</v>
      </c>
      <c r="E10" s="492">
        <f t="shared" si="0"/>
        <v>0.1198654656884591</v>
      </c>
      <c r="F10" s="493">
        <f>'Rate Support-Attachment I'!H10</f>
        <v>204801916.09792644</v>
      </c>
      <c r="G10" s="494">
        <f t="shared" si="1"/>
        <v>162040468.2337839</v>
      </c>
      <c r="H10" s="396">
        <f t="shared" si="2"/>
        <v>5.2946597816395005E-2</v>
      </c>
      <c r="I10" s="490">
        <f>'0009_JHH'!H111</f>
        <v>55926000</v>
      </c>
      <c r="J10" s="308"/>
    </row>
    <row r="11" spans="1:10" x14ac:dyDescent="0.55000000000000004">
      <c r="A11" s="489">
        <v>210011</v>
      </c>
      <c r="B11" s="489" t="s">
        <v>529</v>
      </c>
      <c r="C11" s="490">
        <f>'0011_Saint Agnes'!E121</f>
        <v>537591223</v>
      </c>
      <c r="D11" s="491">
        <f>'0011_Saint Agnes'!H152+'0011_Saint Agnes'!F152</f>
        <v>52882154.113603197</v>
      </c>
      <c r="E11" s="492">
        <f t="shared" si="0"/>
        <v>9.836870813942436E-2</v>
      </c>
      <c r="F11" s="493">
        <f>'Rate Support-Attachment I'!H11</f>
        <v>23555971.84514042</v>
      </c>
      <c r="G11" s="494">
        <f t="shared" si="1"/>
        <v>29326182.268462777</v>
      </c>
      <c r="H11" s="396">
        <f t="shared" si="2"/>
        <v>5.4551080846911029E-2</v>
      </c>
      <c r="I11" s="490">
        <f>'0011_Saint Agnes'!H111</f>
        <v>19737929</v>
      </c>
      <c r="J11" s="308"/>
    </row>
    <row r="12" spans="1:10" x14ac:dyDescent="0.55000000000000004">
      <c r="A12" s="489">
        <v>210012</v>
      </c>
      <c r="B12" s="489" t="s">
        <v>530</v>
      </c>
      <c r="C12" s="490">
        <f>'0012_Lifebridge Sinai'!E121</f>
        <v>954434934</v>
      </c>
      <c r="D12" s="491">
        <f>'0012_Lifebridge Sinai'!H152+'0012_Lifebridge Sinai'!F152</f>
        <v>92712551.119970649</v>
      </c>
      <c r="E12" s="492">
        <f t="shared" si="0"/>
        <v>9.7138681556233411E-2</v>
      </c>
      <c r="F12" s="493">
        <f>'Rate Support-Attachment I'!H12</f>
        <v>38050794.969903558</v>
      </c>
      <c r="G12" s="494">
        <f t="shared" si="1"/>
        <v>54661756.150067091</v>
      </c>
      <c r="H12" s="396">
        <f t="shared" si="2"/>
        <v>5.7271327989831408E-2</v>
      </c>
      <c r="I12" s="490">
        <f>'0012_Lifebridge Sinai'!H111</f>
        <v>15116994</v>
      </c>
      <c r="J12" s="308"/>
    </row>
    <row r="13" spans="1:10" x14ac:dyDescent="0.55000000000000004">
      <c r="A13" s="489">
        <v>210015</v>
      </c>
      <c r="B13" s="489" t="s">
        <v>531</v>
      </c>
      <c r="C13" s="490">
        <f>'0015_MedStar Franklin Square'!E121</f>
        <v>682540830</v>
      </c>
      <c r="D13" s="491">
        <f>'0015_MedStar Franklin Square'!H152+'0015_MedStar Franklin Square'!F152</f>
        <v>64715265</v>
      </c>
      <c r="E13" s="492">
        <f t="shared" si="0"/>
        <v>9.4815228855979206E-2</v>
      </c>
      <c r="F13" s="493">
        <f>'Rate Support-Attachment I'!H13</f>
        <v>29973996.84299086</v>
      </c>
      <c r="G13" s="494">
        <f t="shared" si="1"/>
        <v>34741268.15700914</v>
      </c>
      <c r="H13" s="396">
        <f t="shared" si="2"/>
        <v>5.0899911961324186E-2</v>
      </c>
      <c r="I13" s="490">
        <f>'0015_MedStar Franklin Square'!H111</f>
        <v>17362008</v>
      </c>
      <c r="J13" s="308"/>
    </row>
    <row r="14" spans="1:10" x14ac:dyDescent="0.55000000000000004">
      <c r="A14" s="489">
        <v>210016</v>
      </c>
      <c r="B14" s="489" t="s">
        <v>532</v>
      </c>
      <c r="C14" s="490">
        <f>'0016_White Oak'!E121</f>
        <v>329144865.97999996</v>
      </c>
      <c r="D14" s="491">
        <f>'0016_White Oak'!H152+'0016_White Oak'!F152</f>
        <v>31922587.632234886</v>
      </c>
      <c r="E14" s="492">
        <f t="shared" si="0"/>
        <v>9.6986436465257272E-2</v>
      </c>
      <c r="F14" s="493">
        <f>'Rate Support-Attachment I'!H14</f>
        <v>11233935.708099997</v>
      </c>
      <c r="G14" s="494">
        <f t="shared" si="1"/>
        <v>20688651.924134888</v>
      </c>
      <c r="H14" s="396">
        <f t="shared" si="2"/>
        <v>6.2855763715275473E-2</v>
      </c>
      <c r="I14" s="490">
        <f>'0016_White Oak'!H111</f>
        <v>12021241.329999998</v>
      </c>
      <c r="J14" s="308"/>
    </row>
    <row r="15" spans="1:10" x14ac:dyDescent="0.55000000000000004">
      <c r="A15" s="489">
        <v>210017</v>
      </c>
      <c r="B15" s="489" t="s">
        <v>533</v>
      </c>
      <c r="C15" s="490">
        <f>'0017_Garrett'!E126</f>
        <v>63327026</v>
      </c>
      <c r="D15" s="491">
        <f>'0017_Garrett'!H157+'0017_Garrett'!F157</f>
        <v>11567923.437268155</v>
      </c>
      <c r="E15" s="492">
        <f t="shared" si="0"/>
        <v>0.18266961466449025</v>
      </c>
      <c r="F15" s="493">
        <f>'Rate Support-Attachment I'!H15</f>
        <v>2810100.4018775099</v>
      </c>
      <c r="G15" s="494">
        <f t="shared" si="1"/>
        <v>8757823.0353906453</v>
      </c>
      <c r="H15" s="396">
        <f t="shared" si="2"/>
        <v>0.13829518909336821</v>
      </c>
      <c r="I15" s="490">
        <f>'0017_Garrett'!H116</f>
        <v>3646138</v>
      </c>
      <c r="J15" s="308"/>
    </row>
    <row r="16" spans="1:10" x14ac:dyDescent="0.55000000000000004">
      <c r="A16" s="489">
        <v>210018</v>
      </c>
      <c r="B16" s="489" t="s">
        <v>534</v>
      </c>
      <c r="C16" s="490">
        <f>'0018_MedStar Montgomery'!E121</f>
        <v>228602542</v>
      </c>
      <c r="D16" s="491">
        <f>'0018_MedStar Montgomery'!H152+'0018_MedStar Montgomery'!F152</f>
        <v>14867749</v>
      </c>
      <c r="E16" s="492">
        <f t="shared" si="0"/>
        <v>6.5037548882549173E-2</v>
      </c>
      <c r="F16" s="493">
        <f>'Rate Support-Attachment I'!H16</f>
        <v>6473823.9800000004</v>
      </c>
      <c r="G16" s="494">
        <f t="shared" si="1"/>
        <v>8393925.0199999996</v>
      </c>
      <c r="H16" s="396">
        <f t="shared" si="2"/>
        <v>3.6718423804753667E-2</v>
      </c>
      <c r="I16" s="490">
        <f>'0018_MedStar Montgomery'!H111</f>
        <v>6094996</v>
      </c>
      <c r="J16" s="308"/>
    </row>
    <row r="17" spans="1:10" x14ac:dyDescent="0.55000000000000004">
      <c r="A17" s="489">
        <v>210019</v>
      </c>
      <c r="B17" s="489" t="s">
        <v>535</v>
      </c>
      <c r="C17" s="490">
        <f>'0019_TidalHealth Peninsula'!E121</f>
        <v>480411000</v>
      </c>
      <c r="D17" s="491">
        <f>'0019_TidalHealth Peninsula'!H152+'0019_TidalHealth Peninsula'!F152</f>
        <v>68944408.828057677</v>
      </c>
      <c r="E17" s="492">
        <f t="shared" si="0"/>
        <v>0.14351130350482749</v>
      </c>
      <c r="F17" s="493">
        <f>'Rate Support-Attachment I'!H17</f>
        <v>18496690.625</v>
      </c>
      <c r="G17" s="494">
        <f t="shared" si="1"/>
        <v>50447718.203057677</v>
      </c>
      <c r="H17" s="396">
        <f t="shared" si="2"/>
        <v>0.10500949853991202</v>
      </c>
      <c r="I17" s="490">
        <f>'0019_TidalHealth Peninsula'!H111</f>
        <v>10358300</v>
      </c>
      <c r="J17" s="308"/>
    </row>
    <row r="18" spans="1:10" s="317" customFormat="1" x14ac:dyDescent="0.55000000000000004">
      <c r="A18" s="489">
        <v>210022</v>
      </c>
      <c r="B18" s="489" t="s">
        <v>164</v>
      </c>
      <c r="C18" s="496">
        <f>'0022_Suburban'!E121</f>
        <v>374467000</v>
      </c>
      <c r="D18" s="497">
        <f>'0022_Suburban'!H152+'0022_Suburban'!F152</f>
        <v>37663565.389221638</v>
      </c>
      <c r="E18" s="492">
        <f t="shared" si="0"/>
        <v>0.10057913084256193</v>
      </c>
      <c r="F18" s="493">
        <f>'Rate Support-Attachment I'!H18</f>
        <v>9111160.0760500003</v>
      </c>
      <c r="G18" s="494">
        <f t="shared" si="1"/>
        <v>28552405.31317164</v>
      </c>
      <c r="H18" s="396">
        <f t="shared" si="2"/>
        <v>7.6248121498480884E-2</v>
      </c>
      <c r="I18" s="496">
        <f>'0022_Suburban'!H111</f>
        <v>7067000</v>
      </c>
    </row>
    <row r="19" spans="1:10" s="317" customFormat="1" x14ac:dyDescent="0.55000000000000004">
      <c r="A19" s="489">
        <v>210023</v>
      </c>
      <c r="B19" s="489" t="s">
        <v>536</v>
      </c>
      <c r="C19" s="496">
        <f>'0023_AAMC'!E121</f>
        <v>647110000</v>
      </c>
      <c r="D19" s="497">
        <f>'0023_AAMC'!H152+'0023_AAMC'!F152</f>
        <v>70148046.158784091</v>
      </c>
      <c r="E19" s="492">
        <f t="shared" si="0"/>
        <v>0.10840204317470614</v>
      </c>
      <c r="F19" s="493">
        <f>'Rate Support-Attachment I'!H19</f>
        <v>13549897.500591781</v>
      </c>
      <c r="G19" s="494">
        <f t="shared" si="1"/>
        <v>56598148.658192307</v>
      </c>
      <c r="H19" s="396">
        <f t="shared" si="2"/>
        <v>8.7462948584000097E-2</v>
      </c>
      <c r="I19" s="496">
        <f>'0023_AAMC'!H111</f>
        <v>5004158.1400000006</v>
      </c>
    </row>
    <row r="20" spans="1:10" x14ac:dyDescent="0.55000000000000004">
      <c r="A20" s="489">
        <v>210024</v>
      </c>
      <c r="B20" s="489" t="s">
        <v>132</v>
      </c>
      <c r="C20" s="490">
        <f>'0024_MedStar Union Memorial'!E121</f>
        <v>516967157</v>
      </c>
      <c r="D20" s="491">
        <f>'0024_MedStar Union Memorial'!H152+'0024_MedStar Union Memorial'!F152</f>
        <v>49500236</v>
      </c>
      <c r="E20" s="492">
        <f t="shared" si="0"/>
        <v>9.5751220033500117E-2</v>
      </c>
      <c r="F20" s="493">
        <f>'Rate Support-Attachment I'!H20</f>
        <v>25532872.736235246</v>
      </c>
      <c r="G20" s="494">
        <f t="shared" si="1"/>
        <v>23967363.263764754</v>
      </c>
      <c r="H20" s="396">
        <f t="shared" si="2"/>
        <v>4.6361481458221054E-2</v>
      </c>
      <c r="I20" s="490">
        <f>'0024_MedStar Union Memorial'!H111</f>
        <v>11690948</v>
      </c>
      <c r="J20" s="308"/>
    </row>
    <row r="21" spans="1:10" x14ac:dyDescent="0.55000000000000004">
      <c r="A21" s="489">
        <v>210027</v>
      </c>
      <c r="B21" s="489" t="s">
        <v>537</v>
      </c>
      <c r="C21" s="490">
        <f>'0027_UPMC Western MD'!E121</f>
        <v>353692553.31999999</v>
      </c>
      <c r="D21" s="491">
        <f>'0027_UPMC Western MD'!H152+'0027_UPMC Western MD'!F152</f>
        <v>76846673.760400012</v>
      </c>
      <c r="E21" s="492">
        <f t="shared" si="0"/>
        <v>0.21726969663077331</v>
      </c>
      <c r="F21" s="493">
        <f>'Rate Support-Attachment I'!H21</f>
        <v>15560192.699999999</v>
      </c>
      <c r="G21" s="494">
        <f t="shared" si="1"/>
        <v>61286481.060400009</v>
      </c>
      <c r="H21" s="396">
        <f t="shared" si="2"/>
        <v>0.17327614190664525</v>
      </c>
      <c r="I21" s="490">
        <f>'0027_UPMC Western MD'!H111</f>
        <v>14905332.789999999</v>
      </c>
      <c r="J21" s="308"/>
    </row>
    <row r="22" spans="1:10" x14ac:dyDescent="0.55000000000000004">
      <c r="A22" s="489">
        <v>210028</v>
      </c>
      <c r="B22" s="489" t="s">
        <v>618</v>
      </c>
      <c r="C22" s="490">
        <f>'0028_MedStar St Marys'!E121</f>
        <v>201299285.09000006</v>
      </c>
      <c r="D22" s="491">
        <f>'0028_MedStar St Marys'!H152+'0028_MedStar St Marys'!F152</f>
        <v>20644932.541784842</v>
      </c>
      <c r="E22" s="492">
        <f t="shared" si="0"/>
        <v>0.10255839971093081</v>
      </c>
      <c r="F22" s="493">
        <f>'Rate Support-Attachment I'!H22</f>
        <v>6570216.2933499999</v>
      </c>
      <c r="G22" s="494">
        <f t="shared" si="1"/>
        <v>14074716.248434842</v>
      </c>
      <c r="H22" s="396">
        <f t="shared" si="2"/>
        <v>6.9919355362549326E-2</v>
      </c>
      <c r="I22" s="490">
        <f>'0028_MedStar St Marys'!H111</f>
        <v>5967195.5999999996</v>
      </c>
      <c r="J22" s="308"/>
    </row>
    <row r="23" spans="1:10" s="317" customFormat="1" x14ac:dyDescent="0.55000000000000004">
      <c r="A23" s="489">
        <v>210029</v>
      </c>
      <c r="B23" s="489" t="s">
        <v>538</v>
      </c>
      <c r="C23" s="496">
        <f>'0029_JH Bayview'!E121</f>
        <v>760312000</v>
      </c>
      <c r="D23" s="497">
        <f>'0029_JH Bayview'!H152+'0029_JH Bayview'!F152</f>
        <v>107131629.40602477</v>
      </c>
      <c r="E23" s="492">
        <f t="shared" si="0"/>
        <v>0.14090482513234667</v>
      </c>
      <c r="F23" s="493">
        <f>'Rate Support-Attachment I'!H23</f>
        <v>62538214.276118621</v>
      </c>
      <c r="G23" s="494">
        <f t="shared" si="1"/>
        <v>44593415.129906148</v>
      </c>
      <c r="H23" s="396">
        <f t="shared" si="2"/>
        <v>5.8651468252383425E-2</v>
      </c>
      <c r="I23" s="496">
        <f>'0029_JH Bayview'!H111</f>
        <v>30503000</v>
      </c>
    </row>
    <row r="24" spans="1:10" x14ac:dyDescent="0.55000000000000004">
      <c r="A24" s="489">
        <v>210030</v>
      </c>
      <c r="B24" s="489" t="s">
        <v>539</v>
      </c>
      <c r="C24" s="490">
        <f>'0030_UM Shore Chester'!E121</f>
        <v>45865000</v>
      </c>
      <c r="D24" s="491">
        <f>'0030_UM Shore Chester'!H152+'0030_UM Shore Chester'!F152</f>
        <v>10087695.610000005</v>
      </c>
      <c r="E24" s="492">
        <f t="shared" si="0"/>
        <v>0.21994321617791354</v>
      </c>
      <c r="F24" s="493">
        <f>'Rate Support-Attachment I'!H24</f>
        <v>1114366</v>
      </c>
      <c r="G24" s="494">
        <f t="shared" si="1"/>
        <v>8973329.610000005</v>
      </c>
      <c r="H24" s="396">
        <f t="shared" si="2"/>
        <v>0.1956465629565029</v>
      </c>
      <c r="I24" s="490">
        <f>'0030_UM Shore Chester'!H111</f>
        <v>1026000</v>
      </c>
      <c r="J24" s="308"/>
    </row>
    <row r="25" spans="1:10" x14ac:dyDescent="0.55000000000000004">
      <c r="A25" s="489">
        <v>210032</v>
      </c>
      <c r="B25" s="489" t="s">
        <v>216</v>
      </c>
      <c r="C25" s="490">
        <f>'0032_ChristianaCare Union'!E121</f>
        <v>192302239</v>
      </c>
      <c r="D25" s="491">
        <f>'0032_ChristianaCare Union'!H152+'0032_ChristianaCare Union'!F152</f>
        <v>23264048.815550208</v>
      </c>
      <c r="E25" s="492">
        <f t="shared" si="0"/>
        <v>0.12097648439522438</v>
      </c>
      <c r="F25" s="493">
        <f>'Rate Support-Attachment I'!H25</f>
        <v>2090403.0099999998</v>
      </c>
      <c r="G25" s="494">
        <f t="shared" si="1"/>
        <v>21173645.80555021</v>
      </c>
      <c r="H25" s="396">
        <f t="shared" si="2"/>
        <v>0.11010608048900673</v>
      </c>
      <c r="I25" s="490">
        <f>'0032_ChristianaCare Union'!H111</f>
        <v>1370679</v>
      </c>
      <c r="J25" s="308"/>
    </row>
    <row r="26" spans="1:10" x14ac:dyDescent="0.55000000000000004">
      <c r="A26" s="489">
        <v>210033</v>
      </c>
      <c r="B26" s="489" t="s">
        <v>540</v>
      </c>
      <c r="C26" s="490">
        <f>'0033_Carroll'!E121</f>
        <v>279472729</v>
      </c>
      <c r="D26" s="491">
        <f>'0033_Carroll'!H152+'0033_Carroll'!F152</f>
        <v>22533951.841106299</v>
      </c>
      <c r="E26" s="492">
        <f t="shared" si="0"/>
        <v>8.0630235092119848E-2</v>
      </c>
      <c r="F26" s="493">
        <f>'Rate Support-Attachment I'!H26</f>
        <v>3509322.6052000001</v>
      </c>
      <c r="G26" s="494">
        <f t="shared" si="1"/>
        <v>19024629.235906299</v>
      </c>
      <c r="H26" s="396">
        <f t="shared" si="2"/>
        <v>6.8073293963169829E-2</v>
      </c>
      <c r="I26" s="490">
        <f>'0033_Carroll'!H111</f>
        <v>2902386</v>
      </c>
      <c r="J26" s="308"/>
    </row>
    <row r="27" spans="1:10" x14ac:dyDescent="0.55000000000000004">
      <c r="A27" s="489">
        <v>210034</v>
      </c>
      <c r="B27" s="489" t="s">
        <v>541</v>
      </c>
      <c r="C27" s="490">
        <f>'0034_MedStar Harbor'!E121</f>
        <v>230578957</v>
      </c>
      <c r="D27" s="491">
        <f>'0034_MedStar Harbor'!H152+'0034_MedStar Harbor'!F152</f>
        <v>25891745</v>
      </c>
      <c r="E27" s="492">
        <f t="shared" si="0"/>
        <v>0.11229014710132461</v>
      </c>
      <c r="F27" s="493">
        <f>'Rate Support-Attachment I'!H27</f>
        <v>10643252.477641651</v>
      </c>
      <c r="G27" s="494">
        <f t="shared" si="1"/>
        <v>15248492.522358349</v>
      </c>
      <c r="H27" s="396">
        <f t="shared" si="2"/>
        <v>6.6131327510334556E-2</v>
      </c>
      <c r="I27" s="490">
        <f>'0034_MedStar Harbor'!H111</f>
        <v>8406708</v>
      </c>
      <c r="J27" s="308"/>
    </row>
    <row r="28" spans="1:10" x14ac:dyDescent="0.55000000000000004">
      <c r="A28" s="489">
        <v>210035</v>
      </c>
      <c r="B28" s="489" t="s">
        <v>542</v>
      </c>
      <c r="C28" s="490">
        <f>'0035_UM Charles Regional'!E121</f>
        <v>149018616.33000004</v>
      </c>
      <c r="D28" s="491">
        <f>'0035_UM Charles Regional'!H152+'0035_UM Charles Regional'!F152</f>
        <v>14618252.462282309</v>
      </c>
      <c r="E28" s="492">
        <f t="shared" si="0"/>
        <v>9.8096820533552356E-2</v>
      </c>
      <c r="F28" s="493">
        <f>'Rate Support-Attachment I'!H28</f>
        <v>3244942.5</v>
      </c>
      <c r="G28" s="494">
        <f t="shared" si="1"/>
        <v>11373309.962282309</v>
      </c>
      <c r="H28" s="396">
        <f t="shared" si="2"/>
        <v>7.6321403609709029E-2</v>
      </c>
      <c r="I28" s="490">
        <f>'0035_UM Charles Regional'!H111</f>
        <v>2497665.31</v>
      </c>
      <c r="J28" s="308"/>
    </row>
    <row r="29" spans="1:10" x14ac:dyDescent="0.55000000000000004">
      <c r="A29" s="489">
        <v>210037</v>
      </c>
      <c r="B29" s="489" t="s">
        <v>543</v>
      </c>
      <c r="C29" s="490">
        <f>'0037_UM Shore Easton'!E121</f>
        <v>298925000</v>
      </c>
      <c r="D29" s="491">
        <f>'0037_UM Shore Easton'!H152+'0037_UM Shore Easton'!F152</f>
        <v>38023876.351416469</v>
      </c>
      <c r="E29" s="492">
        <f t="shared" si="0"/>
        <v>0.1272020618931721</v>
      </c>
      <c r="F29" s="493">
        <f>'Rate Support-Attachment I'!H29</f>
        <v>4921083.6083965572</v>
      </c>
      <c r="G29" s="494">
        <f t="shared" si="1"/>
        <v>33102792.743019912</v>
      </c>
      <c r="H29" s="396">
        <f t="shared" si="2"/>
        <v>0.11073945887102087</v>
      </c>
      <c r="I29" s="490">
        <f>'0037_UM Shore Easton'!H111</f>
        <v>4670000</v>
      </c>
      <c r="J29" s="308"/>
    </row>
    <row r="30" spans="1:10" x14ac:dyDescent="0.55000000000000004">
      <c r="A30" s="489">
        <v>210038</v>
      </c>
      <c r="B30" s="489" t="s">
        <v>544</v>
      </c>
      <c r="C30" s="490">
        <f>'0038_UMMC Midtown'!E120</f>
        <v>268702000</v>
      </c>
      <c r="D30" s="491">
        <f>'0038_UMMC Midtown'!H151+'0038_UMMC Midtown'!F151</f>
        <v>34323488.649457835</v>
      </c>
      <c r="E30" s="492">
        <f t="shared" si="0"/>
        <v>0.12773812122521541</v>
      </c>
      <c r="F30" s="493">
        <f>'Rate Support-Attachment I'!H30</f>
        <v>10127775.560896093</v>
      </c>
      <c r="G30" s="494">
        <f t="shared" si="1"/>
        <v>24195713.088561743</v>
      </c>
      <c r="H30" s="396">
        <f t="shared" si="2"/>
        <v>9.0046643078807539E-2</v>
      </c>
      <c r="I30" s="490">
        <f>'0038_UMMC Midtown'!H110</f>
        <v>4254000</v>
      </c>
      <c r="J30" s="308"/>
    </row>
    <row r="31" spans="1:10" x14ac:dyDescent="0.55000000000000004">
      <c r="A31" s="489">
        <v>210039</v>
      </c>
      <c r="B31" s="489" t="s">
        <v>225</v>
      </c>
      <c r="C31" s="490">
        <f>'0039_Calvert'!E121</f>
        <v>160772981.59999999</v>
      </c>
      <c r="D31" s="491">
        <f>'0039_Calvert'!H152+'0039_Calvert'!F152</f>
        <v>8942396.7336709592</v>
      </c>
      <c r="E31" s="492">
        <f t="shared" si="0"/>
        <v>5.562126574177411E-2</v>
      </c>
      <c r="F31" s="493">
        <f>'Rate Support-Attachment I'!H31</f>
        <v>3085000.39</v>
      </c>
      <c r="G31" s="494">
        <f t="shared" si="1"/>
        <v>5857396.3436709587</v>
      </c>
      <c r="H31" s="396">
        <f t="shared" si="2"/>
        <v>3.6432715779595636E-2</v>
      </c>
      <c r="I31" s="490">
        <f>'0039_Calvert'!H111</f>
        <v>2757100.7899999996</v>
      </c>
      <c r="J31" s="308"/>
    </row>
    <row r="32" spans="1:10" x14ac:dyDescent="0.55000000000000004">
      <c r="A32" s="489">
        <v>210040</v>
      </c>
      <c r="B32" s="489" t="s">
        <v>615</v>
      </c>
      <c r="C32" s="490">
        <f>'0040_Lifebridge Northwest'!E121</f>
        <v>317819933</v>
      </c>
      <c r="D32" s="491">
        <f>'0040_Lifebridge Northwest'!H152+'0040_Lifebridge Northwest'!F152</f>
        <v>24425905.69089701</v>
      </c>
      <c r="E32" s="492">
        <f t="shared" si="0"/>
        <v>7.6854542949315291E-2</v>
      </c>
      <c r="F32" s="493">
        <f>'Rate Support-Attachment I'!H32</f>
        <v>6913377.5114000002</v>
      </c>
      <c r="G32" s="494">
        <f t="shared" si="1"/>
        <v>17512528.179497011</v>
      </c>
      <c r="H32" s="396">
        <f t="shared" si="2"/>
        <v>5.5102044777968699E-2</v>
      </c>
      <c r="I32" s="490">
        <f>'0040_Lifebridge Northwest'!H111</f>
        <v>6124376</v>
      </c>
      <c r="J32" s="308"/>
    </row>
    <row r="33" spans="1:10" x14ac:dyDescent="0.55000000000000004">
      <c r="A33" s="489">
        <v>210043</v>
      </c>
      <c r="B33" s="489" t="s">
        <v>545</v>
      </c>
      <c r="C33" s="490">
        <f>'0043_UM BWMC'!E121</f>
        <v>474046000</v>
      </c>
      <c r="D33" s="491">
        <f>'0043_UM BWMC'!H152+'0043_UM BWMC'!F152</f>
        <v>27931663.360000007</v>
      </c>
      <c r="E33" s="492">
        <f t="shared" si="0"/>
        <v>5.8921841677811872E-2</v>
      </c>
      <c r="F33" s="493">
        <f>'Rate Support-Attachment I'!H33</f>
        <v>10011047.493435008</v>
      </c>
      <c r="G33" s="494">
        <f t="shared" si="1"/>
        <v>17920615.866564997</v>
      </c>
      <c r="H33" s="396">
        <f t="shared" si="2"/>
        <v>3.7803537771787965E-2</v>
      </c>
      <c r="I33" s="490">
        <f>'0043_UM BWMC'!H111</f>
        <v>8287000</v>
      </c>
      <c r="J33" s="308"/>
    </row>
    <row r="34" spans="1:10" x14ac:dyDescent="0.55000000000000004">
      <c r="A34" s="489">
        <v>210044</v>
      </c>
      <c r="B34" s="489" t="s">
        <v>231</v>
      </c>
      <c r="C34" s="490">
        <f>'0044_GBMC'!E121</f>
        <v>624194000</v>
      </c>
      <c r="D34" s="491">
        <f>'0044_GBMC'!H152+'0044_GBMC'!F152</f>
        <v>70577819.493178189</v>
      </c>
      <c r="E34" s="492">
        <f t="shared" si="0"/>
        <v>0.1130703266823747</v>
      </c>
      <c r="F34" s="493">
        <f>'Rate Support-Attachment I'!H34</f>
        <v>11803467.986217635</v>
      </c>
      <c r="G34" s="494">
        <f t="shared" si="1"/>
        <v>58774351.506960556</v>
      </c>
      <c r="H34" s="396">
        <f t="shared" si="2"/>
        <v>9.4160391652211586E-2</v>
      </c>
      <c r="I34" s="490">
        <f>'0044_GBMC'!H111</f>
        <v>3709100.9999999995</v>
      </c>
      <c r="J34" s="308"/>
    </row>
    <row r="35" spans="1:10" x14ac:dyDescent="0.55000000000000004">
      <c r="A35" s="489">
        <v>210045</v>
      </c>
      <c r="B35" s="489" t="s">
        <v>235</v>
      </c>
      <c r="C35" s="490">
        <f>'0045_McCready'!E121</f>
        <v>9044100</v>
      </c>
      <c r="D35" s="491">
        <f>'0045_McCready'!H152+'0045_McCready'!F152</f>
        <v>569925.80000000005</v>
      </c>
      <c r="E35" s="492">
        <f t="shared" si="0"/>
        <v>6.3016308974911825E-2</v>
      </c>
      <c r="F35" s="493">
        <f>'Rate Support-Attachment I'!H35</f>
        <v>117492</v>
      </c>
      <c r="G35" s="494">
        <f t="shared" si="1"/>
        <v>452433.80000000005</v>
      </c>
      <c r="H35" s="396">
        <f t="shared" si="2"/>
        <v>5.0025298260744581E-2</v>
      </c>
      <c r="I35" s="490">
        <f>'0045_McCready'!H111</f>
        <v>106900</v>
      </c>
      <c r="J35" s="308"/>
    </row>
    <row r="36" spans="1:10" x14ac:dyDescent="0.55000000000000004">
      <c r="A36" s="489">
        <v>210048</v>
      </c>
      <c r="B36" s="489" t="s">
        <v>237</v>
      </c>
      <c r="C36" s="490">
        <f>'0048_JH Howard County'!E121</f>
        <v>331650000</v>
      </c>
      <c r="D36" s="491">
        <f>'0048_JH Howard County'!H152+'0048_JH Howard County'!F152</f>
        <v>36557317.97081355</v>
      </c>
      <c r="E36" s="492">
        <f t="shared" si="0"/>
        <v>0.11022860838478381</v>
      </c>
      <c r="F36" s="493">
        <f>'Rate Support-Attachment I'!H36</f>
        <v>9485356.3517499994</v>
      </c>
      <c r="G36" s="494">
        <f t="shared" si="1"/>
        <v>27071961.619063549</v>
      </c>
      <c r="H36" s="396">
        <f t="shared" si="2"/>
        <v>8.1628106796513042E-2</v>
      </c>
      <c r="I36" s="490">
        <f>'0048_JH Howard County'!H111</f>
        <v>7972509.2599999998</v>
      </c>
      <c r="J36" s="308"/>
    </row>
    <row r="37" spans="1:10" x14ac:dyDescent="0.55000000000000004">
      <c r="A37" s="489">
        <v>210049</v>
      </c>
      <c r="B37" s="489" t="s">
        <v>653</v>
      </c>
      <c r="C37" s="490">
        <f>'0049_UM Upper Chesapeake'!E121</f>
        <v>314183000</v>
      </c>
      <c r="D37" s="491">
        <f>'0049_UM Upper Chesapeake'!H152+'0049_UM Upper Chesapeake'!F152</f>
        <v>22452378.743558489</v>
      </c>
      <c r="E37" s="492">
        <f t="shared" si="0"/>
        <v>7.1462742234807392E-2</v>
      </c>
      <c r="F37" s="493">
        <f>'Rate Support-Attachment I'!H37</f>
        <v>4953700</v>
      </c>
      <c r="G37" s="494">
        <f t="shared" si="1"/>
        <v>17498678.743558489</v>
      </c>
      <c r="H37" s="396">
        <f t="shared" si="2"/>
        <v>5.5695816589562415E-2</v>
      </c>
      <c r="I37" s="490">
        <f>'0049_UM Upper Chesapeake'!H111</f>
        <v>4258000</v>
      </c>
      <c r="J37" s="308"/>
    </row>
    <row r="38" spans="1:10" x14ac:dyDescent="0.55000000000000004">
      <c r="A38" s="489">
        <v>210051</v>
      </c>
      <c r="B38" s="489" t="s">
        <v>546</v>
      </c>
      <c r="C38" s="490">
        <f>'0051_Doctors'!E121</f>
        <v>247220000</v>
      </c>
      <c r="D38" s="491">
        <f>'0051_Doctors'!H152+'0051_Doctors'!F152</f>
        <v>34995799.276718393</v>
      </c>
      <c r="E38" s="492">
        <f t="shared" si="0"/>
        <v>0.14155731444348513</v>
      </c>
      <c r="F38" s="493">
        <f>'Rate Support-Attachment I'!H38</f>
        <v>15194138.8134</v>
      </c>
      <c r="G38" s="494">
        <f t="shared" si="1"/>
        <v>19801660.463318393</v>
      </c>
      <c r="H38" s="396">
        <f t="shared" si="2"/>
        <v>8.0097324097234815E-2</v>
      </c>
      <c r="I38" s="490">
        <f>'0051_Doctors'!H111</f>
        <v>14399741.780000001</v>
      </c>
      <c r="J38" s="308"/>
    </row>
    <row r="39" spans="1:10" x14ac:dyDescent="0.55000000000000004">
      <c r="A39" s="498">
        <v>210056</v>
      </c>
      <c r="B39" s="499" t="s">
        <v>250</v>
      </c>
      <c r="C39" s="490">
        <f>'0056_MedStar Good Samaritan'!E121</f>
        <v>317400224</v>
      </c>
      <c r="D39" s="491">
        <f>'0056_MedStar Good Samaritan'!H152+'0056_MedStar Good Samaritan'!F152</f>
        <v>26431968</v>
      </c>
      <c r="E39" s="492">
        <f t="shared" si="0"/>
        <v>8.3276462968091672E-2</v>
      </c>
      <c r="F39" s="493">
        <f>'Rate Support-Attachment I'!H39</f>
        <v>13649475.053474924</v>
      </c>
      <c r="G39" s="494">
        <f t="shared" si="1"/>
        <v>12782492.946525076</v>
      </c>
      <c r="H39" s="396">
        <f t="shared" si="2"/>
        <v>4.0272476135760626E-2</v>
      </c>
      <c r="I39" s="490">
        <f>'0056_MedStar Good Samaritan'!H111</f>
        <v>10187092</v>
      </c>
      <c r="J39" s="308"/>
    </row>
    <row r="40" spans="1:10" x14ac:dyDescent="0.55000000000000004">
      <c r="A40" s="498">
        <v>210057</v>
      </c>
      <c r="B40" s="499" t="s">
        <v>547</v>
      </c>
      <c r="C40" s="490">
        <f>'0057_Shady Grove'!E121</f>
        <v>450979711.17999995</v>
      </c>
      <c r="D40" s="491">
        <f>'0057_Shady Grove'!H152+'0057_Shady Grove'!F152</f>
        <v>40032661.614105754</v>
      </c>
      <c r="E40" s="492">
        <f t="shared" si="0"/>
        <v>8.8768209792319197E-2</v>
      </c>
      <c r="F40" s="493">
        <f>'Rate Support-Attachment I'!H40</f>
        <v>14045890.534150001</v>
      </c>
      <c r="G40" s="494">
        <f t="shared" si="1"/>
        <v>25986771.079955753</v>
      </c>
      <c r="H40" s="396">
        <f t="shared" si="2"/>
        <v>5.7622927230940618E-2</v>
      </c>
      <c r="I40" s="490">
        <f>'0057_Shady Grove'!H111</f>
        <v>15449975.299999997</v>
      </c>
      <c r="J40" s="308"/>
    </row>
    <row r="41" spans="1:10" x14ac:dyDescent="0.55000000000000004">
      <c r="A41" s="498">
        <v>210058</v>
      </c>
      <c r="B41" s="499" t="s">
        <v>548</v>
      </c>
      <c r="C41" s="490">
        <f>'0058_UMROI'!E121</f>
        <v>124385000</v>
      </c>
      <c r="D41" s="491">
        <f>'0058_UMROI'!H152+'0058_UMROI'!F152</f>
        <v>9020727.0798326917</v>
      </c>
      <c r="E41" s="492">
        <f t="shared" si="0"/>
        <v>7.2522627968265405E-2</v>
      </c>
      <c r="F41" s="493">
        <f>'Rate Support-Attachment I'!H41</f>
        <v>3570110.0514674168</v>
      </c>
      <c r="G41" s="494">
        <f t="shared" si="1"/>
        <v>5450617.0283652749</v>
      </c>
      <c r="H41" s="396">
        <f t="shared" si="2"/>
        <v>4.3820533250514729E-2</v>
      </c>
      <c r="I41" s="490">
        <f>'0058_UMROI'!H111</f>
        <v>1726000</v>
      </c>
      <c r="J41" s="308"/>
    </row>
    <row r="42" spans="1:10" x14ac:dyDescent="0.55000000000000004">
      <c r="A42" s="498">
        <v>210060</v>
      </c>
      <c r="B42" s="499" t="s">
        <v>549</v>
      </c>
      <c r="C42" s="490">
        <f>'0060_Fort Washington'!E121</f>
        <v>63947007.899999999</v>
      </c>
      <c r="D42" s="491">
        <f>'0060_Fort Washington'!H152+'0060_Fort Washington'!F152</f>
        <v>7102621.205422651</v>
      </c>
      <c r="E42" s="492">
        <f t="shared" si="0"/>
        <v>0.11107042281837007</v>
      </c>
      <c r="F42" s="493">
        <f>'Rate Support-Attachment I'!H42</f>
        <v>2828201.9723500004</v>
      </c>
      <c r="G42" s="494">
        <f t="shared" si="1"/>
        <v>4274419.2330726506</v>
      </c>
      <c r="H42" s="396">
        <f t="shared" si="2"/>
        <v>6.6843146746708854E-2</v>
      </c>
      <c r="I42" s="490">
        <f>'0060_Fort Washington'!H111</f>
        <v>657108.99000000011</v>
      </c>
      <c r="J42" s="316"/>
    </row>
    <row r="43" spans="1:10" x14ac:dyDescent="0.55000000000000004">
      <c r="A43" s="498">
        <v>210061</v>
      </c>
      <c r="B43" s="499" t="s">
        <v>257</v>
      </c>
      <c r="C43" s="490">
        <f>'0061_Atlantic General'!E121</f>
        <v>166422837</v>
      </c>
      <c r="D43" s="491">
        <f>'0061_Atlantic General'!H152+'0061_Atlantic General'!F152</f>
        <v>8415352.1823338214</v>
      </c>
      <c r="E43" s="492">
        <f t="shared" si="0"/>
        <v>5.0566090171469805E-2</v>
      </c>
      <c r="F43" s="493">
        <f>'Rate Support-Attachment I'!H43</f>
        <v>1928344.4950000001</v>
      </c>
      <c r="G43" s="494">
        <f t="shared" si="1"/>
        <v>6487007.6873338213</v>
      </c>
      <c r="H43" s="396">
        <f t="shared" si="2"/>
        <v>3.8979071648284791E-2</v>
      </c>
      <c r="I43" s="490">
        <f>'0061_Atlantic General'!H111</f>
        <v>737899</v>
      </c>
      <c r="J43" s="308"/>
    </row>
    <row r="44" spans="1:10" x14ac:dyDescent="0.55000000000000004">
      <c r="A44" s="498">
        <v>210062</v>
      </c>
      <c r="B44" s="499" t="s">
        <v>550</v>
      </c>
      <c r="C44" s="490">
        <f>'0062_MedStar Southern Maryland'!E121</f>
        <v>306906165</v>
      </c>
      <c r="D44" s="491">
        <f>'0062_MedStar Southern Maryland'!H152+'0062_MedStar Southern Maryland'!F152</f>
        <v>28203383</v>
      </c>
      <c r="E44" s="492">
        <f t="shared" si="0"/>
        <v>9.1895785149835624E-2</v>
      </c>
      <c r="F44" s="493">
        <f>'Rate Support-Attachment I'!H44</f>
        <v>12826538.508049998</v>
      </c>
      <c r="G44" s="494">
        <f t="shared" si="1"/>
        <v>15376844.491950002</v>
      </c>
      <c r="H44" s="396">
        <f t="shared" si="2"/>
        <v>5.0102755322461515E-2</v>
      </c>
      <c r="I44" s="490">
        <f>'0062_MedStar Southern Maryland'!H111</f>
        <v>9816141</v>
      </c>
      <c r="J44" s="308"/>
    </row>
    <row r="45" spans="1:10" s="317" customFormat="1" x14ac:dyDescent="0.55000000000000004">
      <c r="A45" s="498">
        <v>210063</v>
      </c>
      <c r="B45" s="499" t="s">
        <v>551</v>
      </c>
      <c r="C45" s="496">
        <f>'0063_UM St Joseph'!E121</f>
        <v>409862000</v>
      </c>
      <c r="D45" s="497">
        <f>'0063_UM St Joseph'!H152+'0063_UM St Joseph'!F152</f>
        <v>58245150.945860632</v>
      </c>
      <c r="E45" s="492">
        <f t="shared" si="0"/>
        <v>0.14210917563926548</v>
      </c>
      <c r="F45" s="493">
        <f>'Rate Support-Attachment I'!H45</f>
        <v>8389001.9298999999</v>
      </c>
      <c r="G45" s="494">
        <f t="shared" si="1"/>
        <v>49856149.015960634</v>
      </c>
      <c r="H45" s="396">
        <f t="shared" si="2"/>
        <v>0.12164130613709159</v>
      </c>
      <c r="I45" s="496">
        <f>'0063_UM St Joseph'!H111</f>
        <v>6812000</v>
      </c>
    </row>
    <row r="46" spans="1:10" x14ac:dyDescent="0.55000000000000004">
      <c r="A46" s="498">
        <v>210064</v>
      </c>
      <c r="B46" s="499" t="s">
        <v>552</v>
      </c>
      <c r="C46" s="490">
        <f>'0064_Lifebridge Levindale'!E121</f>
        <v>81606195</v>
      </c>
      <c r="D46" s="491">
        <f>'0064_Lifebridge Levindale'!H152+'0064_Lifebridge Levindale'!F152</f>
        <v>5536487.9459440317</v>
      </c>
      <c r="E46" s="492">
        <f t="shared" si="0"/>
        <v>6.7843966330546734E-2</v>
      </c>
      <c r="F46" s="493">
        <f>'Rate Support-Attachment I'!H46</f>
        <v>2605214</v>
      </c>
      <c r="G46" s="494">
        <f t="shared" si="1"/>
        <v>2931273.9459440317</v>
      </c>
      <c r="H46" s="396">
        <f t="shared" si="2"/>
        <v>3.5919747832183962E-2</v>
      </c>
      <c r="I46" s="490">
        <f>'0064_Lifebridge Levindale'!H111</f>
        <v>2494444</v>
      </c>
      <c r="J46" s="308"/>
    </row>
    <row r="47" spans="1:10" x14ac:dyDescent="0.55000000000000004">
      <c r="A47" s="498">
        <v>210065</v>
      </c>
      <c r="B47" s="499" t="s">
        <v>264</v>
      </c>
      <c r="C47" s="490">
        <f>'0065_Holy Cross Germantown'!E121</f>
        <v>139664351</v>
      </c>
      <c r="D47" s="491">
        <f>'0065_Holy Cross Germantown'!H152+'0065_Holy Cross Germantown'!F152</f>
        <v>7783802.0987038622</v>
      </c>
      <c r="E47" s="492">
        <f t="shared" si="0"/>
        <v>5.5732203980268825E-2</v>
      </c>
      <c r="F47" s="493">
        <f>'Rate Support-Attachment I'!H47</f>
        <v>3872065.0148</v>
      </c>
      <c r="G47" s="494">
        <f t="shared" si="1"/>
        <v>3911737.0839038622</v>
      </c>
      <c r="H47" s="396">
        <f t="shared" si="2"/>
        <v>2.8008128458663458E-2</v>
      </c>
      <c r="I47" s="490">
        <f>'0065_Holy Cross Germantown'!H111</f>
        <v>3618340</v>
      </c>
      <c r="J47" s="308"/>
    </row>
    <row r="48" spans="1:10" x14ac:dyDescent="0.55000000000000004">
      <c r="A48" s="500">
        <v>213300</v>
      </c>
      <c r="B48" s="499" t="s">
        <v>199</v>
      </c>
      <c r="C48" s="501">
        <f>'3300_Mt Washington Peds'!E121</f>
        <v>68508229</v>
      </c>
      <c r="D48" s="502">
        <f>'3300_Mt Washington Peds'!H152+'3300_Mt Washington Peds'!F152</f>
        <v>1574577.7777493536</v>
      </c>
      <c r="E48" s="492">
        <f t="shared" si="0"/>
        <v>2.298377582858482E-2</v>
      </c>
      <c r="F48" s="493">
        <f>'Rate Support-Attachment I'!H48</f>
        <v>327747.33000000013</v>
      </c>
      <c r="G48" s="494">
        <f t="shared" si="1"/>
        <v>1246830.4477493535</v>
      </c>
      <c r="H48" s="396">
        <f t="shared" si="2"/>
        <v>1.8199717989343344E-2</v>
      </c>
      <c r="I48" s="501">
        <f>'3300_Mt Washington Peds'!H111</f>
        <v>264092.33000000007</v>
      </c>
      <c r="J48" s="308"/>
    </row>
    <row r="49" spans="1:10" x14ac:dyDescent="0.55000000000000004">
      <c r="A49" s="500">
        <v>214000</v>
      </c>
      <c r="B49" s="499" t="s">
        <v>202</v>
      </c>
      <c r="C49" s="501">
        <f>'4000_Sheppard Pratt'!E121</f>
        <v>275498276.18000001</v>
      </c>
      <c r="D49" s="502">
        <f>'4000_Sheppard Pratt'!H152+'4000_Sheppard Pratt'!F152</f>
        <v>36721183.179259963</v>
      </c>
      <c r="E49" s="492">
        <f t="shared" si="0"/>
        <v>0.13329006514461003</v>
      </c>
      <c r="F49" s="493">
        <f>'Rate Support-Attachment I'!H49</f>
        <v>11884278.52</v>
      </c>
      <c r="G49" s="494">
        <f t="shared" si="1"/>
        <v>24836904.659259964</v>
      </c>
      <c r="H49" s="396">
        <f t="shared" si="2"/>
        <v>9.015266811699571E-2</v>
      </c>
      <c r="I49" s="501">
        <f>'4000_Sheppard Pratt'!H111</f>
        <v>8741514.2400000002</v>
      </c>
      <c r="J49" s="308"/>
    </row>
    <row r="50" spans="1:10" s="319" customFormat="1" x14ac:dyDescent="0.55000000000000004">
      <c r="A50" s="500">
        <v>214020</v>
      </c>
      <c r="B50" s="499" t="s">
        <v>399</v>
      </c>
      <c r="C50" s="501">
        <f>'4020_McNew'!E121</f>
        <v>8727322</v>
      </c>
      <c r="D50" s="502">
        <f>'4020_McNew'!H152+'4020_McNew'!F152</f>
        <v>2733218.26</v>
      </c>
      <c r="E50" s="492">
        <f t="shared" si="0"/>
        <v>0.31317949079912483</v>
      </c>
      <c r="F50" s="493">
        <f>'Rate Support-Attachment I'!H50</f>
        <v>9364.4</v>
      </c>
      <c r="G50" s="494">
        <f t="shared" si="1"/>
        <v>2723853.86</v>
      </c>
      <c r="H50" s="396">
        <f t="shared" si="2"/>
        <v>0.31210649269042667</v>
      </c>
      <c r="I50" s="501">
        <f>'4020_McNew'!H111</f>
        <v>101407.26</v>
      </c>
    </row>
    <row r="51" spans="1:10" x14ac:dyDescent="0.55000000000000004">
      <c r="A51" s="500">
        <v>213029</v>
      </c>
      <c r="B51" s="499" t="s">
        <v>553</v>
      </c>
      <c r="C51" s="501">
        <f>'3029_Adventist Rehab'!E121</f>
        <v>63524116.469999999</v>
      </c>
      <c r="D51" s="502">
        <f>'3029_Adventist Rehab'!H152+'3029_Adventist Rehab'!F152</f>
        <v>1829981.0336984005</v>
      </c>
      <c r="E51" s="492">
        <f>D51/C51</f>
        <v>2.8807658183843142E-2</v>
      </c>
      <c r="F51" s="493">
        <f>'Rate Support-Attachment I'!H51</f>
        <v>45203.256999999998</v>
      </c>
      <c r="G51" s="494">
        <f>D51-F51</f>
        <v>1784777.7766984005</v>
      </c>
      <c r="H51" s="396">
        <f>G51/C51</f>
        <v>2.8096066122246383E-2</v>
      </c>
      <c r="I51" s="501">
        <f>'3029_Adventist Rehab'!H111</f>
        <v>108408.87</v>
      </c>
      <c r="J51" s="308"/>
    </row>
    <row r="52" spans="1:10" x14ac:dyDescent="0.55000000000000004">
      <c r="A52" s="530" t="s">
        <v>624</v>
      </c>
      <c r="B52" s="531"/>
      <c r="C52" s="503">
        <f>SUM(C3:C51)</f>
        <v>20151069757.650002</v>
      </c>
      <c r="D52" s="503">
        <f>SUM(D3:D51)</f>
        <v>2281463323.9678259</v>
      </c>
      <c r="E52" s="471">
        <f t="shared" ref="E52" si="3">D52/C52</f>
        <v>0.11321797559167836</v>
      </c>
      <c r="F52" s="503">
        <f>SUM(F3:F51)</f>
        <v>945866242.21981001</v>
      </c>
      <c r="G52" s="503">
        <f>SUM(G3:G51)</f>
        <v>1335597081.7480154</v>
      </c>
      <c r="H52" s="471">
        <f t="shared" ref="H52" si="4">G52/C52</f>
        <v>6.6279214841235876E-2</v>
      </c>
      <c r="I52" s="503">
        <f>SUM(I3:I51)</f>
        <v>452369803.99000001</v>
      </c>
      <c r="J52" s="308"/>
    </row>
    <row r="53" spans="1:10" x14ac:dyDescent="0.55000000000000004">
      <c r="A53" s="504"/>
      <c r="B53" s="504"/>
      <c r="C53" s="505"/>
      <c r="D53" s="505"/>
      <c r="E53" s="505"/>
      <c r="F53" s="506"/>
      <c r="G53" s="507"/>
      <c r="H53" s="505"/>
      <c r="I53" s="498"/>
      <c r="J53" s="308"/>
    </row>
    <row r="54" spans="1:10" x14ac:dyDescent="0.55000000000000004">
      <c r="A54" s="532" t="s">
        <v>554</v>
      </c>
      <c r="B54" s="532"/>
      <c r="C54" s="473">
        <f t="shared" ref="C54:I54" si="5">AVERAGE(C3:C51)</f>
        <v>411246321.58469391</v>
      </c>
      <c r="D54" s="473">
        <f t="shared" si="5"/>
        <v>46560475.999343388</v>
      </c>
      <c r="E54" s="474">
        <f t="shared" si="5"/>
        <v>0.10921788355531609</v>
      </c>
      <c r="F54" s="473">
        <f t="shared" si="5"/>
        <v>19303392.698363468</v>
      </c>
      <c r="G54" s="473">
        <f t="shared" si="5"/>
        <v>27257083.300979905</v>
      </c>
      <c r="H54" s="471">
        <f t="shared" si="5"/>
        <v>7.624044540633064E-2</v>
      </c>
      <c r="I54" s="473">
        <f t="shared" si="5"/>
        <v>9232036.8161224499</v>
      </c>
      <c r="J54" s="308"/>
    </row>
    <row r="55" spans="1:10" x14ac:dyDescent="0.55000000000000004">
      <c r="A55" s="320"/>
      <c r="B55" s="529"/>
      <c r="C55" s="529"/>
      <c r="D55" s="529"/>
      <c r="E55" s="529"/>
      <c r="F55" s="308"/>
      <c r="H55" s="321"/>
      <c r="I55" s="322"/>
    </row>
    <row r="56" spans="1:10" x14ac:dyDescent="0.55000000000000004">
      <c r="D56" s="323"/>
      <c r="H56" s="321"/>
      <c r="I56" s="324"/>
    </row>
    <row r="59" spans="1:10" x14ac:dyDescent="0.55000000000000004">
      <c r="D59" s="325"/>
    </row>
  </sheetData>
  <dataConsolidate link="1"/>
  <mergeCells count="4">
    <mergeCell ref="A1:C1"/>
    <mergeCell ref="B55:E55"/>
    <mergeCell ref="A52:B52"/>
    <mergeCell ref="A54:B54"/>
  </mergeCells>
  <pageMargins left="0.51" right="0.11" top="0.48" bottom="0.28000000000000003" header="0.3" footer="0.3"/>
  <pageSetup paperSize="5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F70D-8326-4C7E-942C-8392E7D187ED}">
  <sheetPr>
    <tabColor theme="7" tint="-0.249977111117893"/>
    <pageSetUpPr fitToPage="1"/>
  </sheetPr>
  <dimension ref="A1:O117"/>
  <sheetViews>
    <sheetView workbookViewId="0">
      <selection activeCell="K15" sqref="K15"/>
    </sheetView>
  </sheetViews>
  <sheetFormatPr defaultRowHeight="12.3" x14ac:dyDescent="0.55000000000000004"/>
  <cols>
    <col min="1" max="1" width="6.26171875" style="414" customWidth="1"/>
    <col min="2" max="2" width="56.15625" style="414" bestFit="1" customWidth="1"/>
    <col min="3" max="3" width="0.68359375" style="414" customWidth="1"/>
    <col min="4" max="4" width="17.68359375" style="414" bestFit="1" customWidth="1"/>
    <col min="5" max="5" width="16" style="414" bestFit="1" customWidth="1"/>
    <col min="6" max="6" width="18.15625" style="414" bestFit="1" customWidth="1"/>
    <col min="7" max="7" width="17.15625" style="414" bestFit="1" customWidth="1"/>
    <col min="8" max="8" width="16.68359375" style="414" customWidth="1"/>
    <col min="9" max="9" width="17.26171875" style="414" bestFit="1" customWidth="1"/>
    <col min="10" max="10" width="20.68359375" style="414" bestFit="1" customWidth="1"/>
    <col min="11" max="11" width="23.15625" style="414" bestFit="1" customWidth="1"/>
    <col min="12" max="12" width="54.83984375" style="414" bestFit="1" customWidth="1"/>
    <col min="13" max="13" width="16" style="414" bestFit="1" customWidth="1"/>
    <col min="14" max="14" width="14.68359375" style="414" bestFit="1" customWidth="1"/>
    <col min="15" max="15" width="16" style="414" bestFit="1" customWidth="1"/>
    <col min="16" max="16" width="12.68359375" style="414" bestFit="1" customWidth="1"/>
    <col min="17" max="17" width="14.68359375" style="414" bestFit="1" customWidth="1"/>
    <col min="18" max="255" width="9.15625" style="414"/>
    <col min="256" max="256" width="6.26171875" style="414" customWidth="1"/>
    <col min="257" max="257" width="4.41796875" style="414" customWidth="1"/>
    <col min="258" max="258" width="38.41796875" style="414" customWidth="1"/>
    <col min="259" max="260" width="0" style="414" hidden="1" customWidth="1"/>
    <col min="261" max="261" width="28.26171875" style="414" customWidth="1"/>
    <col min="262" max="262" width="19.26171875" style="414" bestFit="1" customWidth="1"/>
    <col min="263" max="263" width="18" style="414" bestFit="1" customWidth="1"/>
    <col min="264" max="264" width="16.26171875" style="414" bestFit="1" customWidth="1"/>
    <col min="265" max="265" width="16.578125" style="414" bestFit="1" customWidth="1"/>
    <col min="266" max="266" width="16.41796875" style="414" bestFit="1" customWidth="1"/>
    <col min="267" max="267" width="15.578125" style="414" bestFit="1" customWidth="1"/>
    <col min="268" max="268" width="14.68359375" style="414" bestFit="1" customWidth="1"/>
    <col min="269" max="269" width="16" style="414" bestFit="1" customWidth="1"/>
    <col min="270" max="270" width="14.68359375" style="414" bestFit="1" customWidth="1"/>
    <col min="271" max="271" width="16" style="414" bestFit="1" customWidth="1"/>
    <col min="272" max="272" width="12.68359375" style="414" bestFit="1" customWidth="1"/>
    <col min="273" max="273" width="14.68359375" style="414" bestFit="1" customWidth="1"/>
    <col min="274" max="511" width="9.15625" style="414"/>
    <col min="512" max="512" width="6.26171875" style="414" customWidth="1"/>
    <col min="513" max="513" width="4.41796875" style="414" customWidth="1"/>
    <col min="514" max="514" width="38.41796875" style="414" customWidth="1"/>
    <col min="515" max="516" width="0" style="414" hidden="1" customWidth="1"/>
    <col min="517" max="517" width="28.26171875" style="414" customWidth="1"/>
    <col min="518" max="518" width="19.26171875" style="414" bestFit="1" customWidth="1"/>
    <col min="519" max="519" width="18" style="414" bestFit="1" customWidth="1"/>
    <col min="520" max="520" width="16.26171875" style="414" bestFit="1" customWidth="1"/>
    <col min="521" max="521" width="16.578125" style="414" bestFit="1" customWidth="1"/>
    <col min="522" max="522" width="16.41796875" style="414" bestFit="1" customWidth="1"/>
    <col min="523" max="523" width="15.578125" style="414" bestFit="1" customWidth="1"/>
    <col min="524" max="524" width="14.68359375" style="414" bestFit="1" customWidth="1"/>
    <col min="525" max="525" width="16" style="414" bestFit="1" customWidth="1"/>
    <col min="526" max="526" width="14.68359375" style="414" bestFit="1" customWidth="1"/>
    <col min="527" max="527" width="16" style="414" bestFit="1" customWidth="1"/>
    <col min="528" max="528" width="12.68359375" style="414" bestFit="1" customWidth="1"/>
    <col min="529" max="529" width="14.68359375" style="414" bestFit="1" customWidth="1"/>
    <col min="530" max="767" width="9.15625" style="414"/>
    <col min="768" max="768" width="6.26171875" style="414" customWidth="1"/>
    <col min="769" max="769" width="4.41796875" style="414" customWidth="1"/>
    <col min="770" max="770" width="38.41796875" style="414" customWidth="1"/>
    <col min="771" max="772" width="0" style="414" hidden="1" customWidth="1"/>
    <col min="773" max="773" width="28.26171875" style="414" customWidth="1"/>
    <col min="774" max="774" width="19.26171875" style="414" bestFit="1" customWidth="1"/>
    <col min="775" max="775" width="18" style="414" bestFit="1" customWidth="1"/>
    <col min="776" max="776" width="16.26171875" style="414" bestFit="1" customWidth="1"/>
    <col min="777" max="777" width="16.578125" style="414" bestFit="1" customWidth="1"/>
    <col min="778" max="778" width="16.41796875" style="414" bestFit="1" customWidth="1"/>
    <col min="779" max="779" width="15.578125" style="414" bestFit="1" customWidth="1"/>
    <col min="780" max="780" width="14.68359375" style="414" bestFit="1" customWidth="1"/>
    <col min="781" max="781" width="16" style="414" bestFit="1" customWidth="1"/>
    <col min="782" max="782" width="14.68359375" style="414" bestFit="1" customWidth="1"/>
    <col min="783" max="783" width="16" style="414" bestFit="1" customWidth="1"/>
    <col min="784" max="784" width="12.68359375" style="414" bestFit="1" customWidth="1"/>
    <col min="785" max="785" width="14.68359375" style="414" bestFit="1" customWidth="1"/>
    <col min="786" max="1023" width="9.15625" style="414"/>
    <col min="1024" max="1024" width="6.26171875" style="414" customWidth="1"/>
    <col min="1025" max="1025" width="4.41796875" style="414" customWidth="1"/>
    <col min="1026" max="1026" width="38.41796875" style="414" customWidth="1"/>
    <col min="1027" max="1028" width="0" style="414" hidden="1" customWidth="1"/>
    <col min="1029" max="1029" width="28.26171875" style="414" customWidth="1"/>
    <col min="1030" max="1030" width="19.26171875" style="414" bestFit="1" customWidth="1"/>
    <col min="1031" max="1031" width="18" style="414" bestFit="1" customWidth="1"/>
    <col min="1032" max="1032" width="16.26171875" style="414" bestFit="1" customWidth="1"/>
    <col min="1033" max="1033" width="16.578125" style="414" bestFit="1" customWidth="1"/>
    <col min="1034" max="1034" width="16.41796875" style="414" bestFit="1" customWidth="1"/>
    <col min="1035" max="1035" width="15.578125" style="414" bestFit="1" customWidth="1"/>
    <col min="1036" max="1036" width="14.68359375" style="414" bestFit="1" customWidth="1"/>
    <col min="1037" max="1037" width="16" style="414" bestFit="1" customWidth="1"/>
    <col min="1038" max="1038" width="14.68359375" style="414" bestFit="1" customWidth="1"/>
    <col min="1039" max="1039" width="16" style="414" bestFit="1" customWidth="1"/>
    <col min="1040" max="1040" width="12.68359375" style="414" bestFit="1" customWidth="1"/>
    <col min="1041" max="1041" width="14.68359375" style="414" bestFit="1" customWidth="1"/>
    <col min="1042" max="1279" width="9.15625" style="414"/>
    <col min="1280" max="1280" width="6.26171875" style="414" customWidth="1"/>
    <col min="1281" max="1281" width="4.41796875" style="414" customWidth="1"/>
    <col min="1282" max="1282" width="38.41796875" style="414" customWidth="1"/>
    <col min="1283" max="1284" width="0" style="414" hidden="1" customWidth="1"/>
    <col min="1285" max="1285" width="28.26171875" style="414" customWidth="1"/>
    <col min="1286" max="1286" width="19.26171875" style="414" bestFit="1" customWidth="1"/>
    <col min="1287" max="1287" width="18" style="414" bestFit="1" customWidth="1"/>
    <col min="1288" max="1288" width="16.26171875" style="414" bestFit="1" customWidth="1"/>
    <col min="1289" max="1289" width="16.578125" style="414" bestFit="1" customWidth="1"/>
    <col min="1290" max="1290" width="16.41796875" style="414" bestFit="1" customWidth="1"/>
    <col min="1291" max="1291" width="15.578125" style="414" bestFit="1" customWidth="1"/>
    <col min="1292" max="1292" width="14.68359375" style="414" bestFit="1" customWidth="1"/>
    <col min="1293" max="1293" width="16" style="414" bestFit="1" customWidth="1"/>
    <col min="1294" max="1294" width="14.68359375" style="414" bestFit="1" customWidth="1"/>
    <col min="1295" max="1295" width="16" style="414" bestFit="1" customWidth="1"/>
    <col min="1296" max="1296" width="12.68359375" style="414" bestFit="1" customWidth="1"/>
    <col min="1297" max="1297" width="14.68359375" style="414" bestFit="1" customWidth="1"/>
    <col min="1298" max="1535" width="9.15625" style="414"/>
    <col min="1536" max="1536" width="6.26171875" style="414" customWidth="1"/>
    <col min="1537" max="1537" width="4.41796875" style="414" customWidth="1"/>
    <col min="1538" max="1538" width="38.41796875" style="414" customWidth="1"/>
    <col min="1539" max="1540" width="0" style="414" hidden="1" customWidth="1"/>
    <col min="1541" max="1541" width="28.26171875" style="414" customWidth="1"/>
    <col min="1542" max="1542" width="19.26171875" style="414" bestFit="1" customWidth="1"/>
    <col min="1543" max="1543" width="18" style="414" bestFit="1" customWidth="1"/>
    <col min="1544" max="1544" width="16.26171875" style="414" bestFit="1" customWidth="1"/>
    <col min="1545" max="1545" width="16.578125" style="414" bestFit="1" customWidth="1"/>
    <col min="1546" max="1546" width="16.41796875" style="414" bestFit="1" customWidth="1"/>
    <col min="1547" max="1547" width="15.578125" style="414" bestFit="1" customWidth="1"/>
    <col min="1548" max="1548" width="14.68359375" style="414" bestFit="1" customWidth="1"/>
    <col min="1549" max="1549" width="16" style="414" bestFit="1" customWidth="1"/>
    <col min="1550" max="1550" width="14.68359375" style="414" bestFit="1" customWidth="1"/>
    <col min="1551" max="1551" width="16" style="414" bestFit="1" customWidth="1"/>
    <col min="1552" max="1552" width="12.68359375" style="414" bestFit="1" customWidth="1"/>
    <col min="1553" max="1553" width="14.68359375" style="414" bestFit="1" customWidth="1"/>
    <col min="1554" max="1791" width="9.15625" style="414"/>
    <col min="1792" max="1792" width="6.26171875" style="414" customWidth="1"/>
    <col min="1793" max="1793" width="4.41796875" style="414" customWidth="1"/>
    <col min="1794" max="1794" width="38.41796875" style="414" customWidth="1"/>
    <col min="1795" max="1796" width="0" style="414" hidden="1" customWidth="1"/>
    <col min="1797" max="1797" width="28.26171875" style="414" customWidth="1"/>
    <col min="1798" max="1798" width="19.26171875" style="414" bestFit="1" customWidth="1"/>
    <col min="1799" max="1799" width="18" style="414" bestFit="1" customWidth="1"/>
    <col min="1800" max="1800" width="16.26171875" style="414" bestFit="1" customWidth="1"/>
    <col min="1801" max="1801" width="16.578125" style="414" bestFit="1" customWidth="1"/>
    <col min="1802" max="1802" width="16.41796875" style="414" bestFit="1" customWidth="1"/>
    <col min="1803" max="1803" width="15.578125" style="414" bestFit="1" customWidth="1"/>
    <col min="1804" max="1804" width="14.68359375" style="414" bestFit="1" customWidth="1"/>
    <col min="1805" max="1805" width="16" style="414" bestFit="1" customWidth="1"/>
    <col min="1806" max="1806" width="14.68359375" style="414" bestFit="1" customWidth="1"/>
    <col min="1807" max="1807" width="16" style="414" bestFit="1" customWidth="1"/>
    <col min="1808" max="1808" width="12.68359375" style="414" bestFit="1" customWidth="1"/>
    <col min="1809" max="1809" width="14.68359375" style="414" bestFit="1" customWidth="1"/>
    <col min="1810" max="2047" width="9.15625" style="414"/>
    <col min="2048" max="2048" width="6.26171875" style="414" customWidth="1"/>
    <col min="2049" max="2049" width="4.41796875" style="414" customWidth="1"/>
    <col min="2050" max="2050" width="38.41796875" style="414" customWidth="1"/>
    <col min="2051" max="2052" width="0" style="414" hidden="1" customWidth="1"/>
    <col min="2053" max="2053" width="28.26171875" style="414" customWidth="1"/>
    <col min="2054" max="2054" width="19.26171875" style="414" bestFit="1" customWidth="1"/>
    <col min="2055" max="2055" width="18" style="414" bestFit="1" customWidth="1"/>
    <col min="2056" max="2056" width="16.26171875" style="414" bestFit="1" customWidth="1"/>
    <col min="2057" max="2057" width="16.578125" style="414" bestFit="1" customWidth="1"/>
    <col min="2058" max="2058" width="16.41796875" style="414" bestFit="1" customWidth="1"/>
    <col min="2059" max="2059" width="15.578125" style="414" bestFit="1" customWidth="1"/>
    <col min="2060" max="2060" width="14.68359375" style="414" bestFit="1" customWidth="1"/>
    <col min="2061" max="2061" width="16" style="414" bestFit="1" customWidth="1"/>
    <col min="2062" max="2062" width="14.68359375" style="414" bestFit="1" customWidth="1"/>
    <col min="2063" max="2063" width="16" style="414" bestFit="1" customWidth="1"/>
    <col min="2064" max="2064" width="12.68359375" style="414" bestFit="1" customWidth="1"/>
    <col min="2065" max="2065" width="14.68359375" style="414" bestFit="1" customWidth="1"/>
    <col min="2066" max="2303" width="9.15625" style="414"/>
    <col min="2304" max="2304" width="6.26171875" style="414" customWidth="1"/>
    <col min="2305" max="2305" width="4.41796875" style="414" customWidth="1"/>
    <col min="2306" max="2306" width="38.41796875" style="414" customWidth="1"/>
    <col min="2307" max="2308" width="0" style="414" hidden="1" customWidth="1"/>
    <col min="2309" max="2309" width="28.26171875" style="414" customWidth="1"/>
    <col min="2310" max="2310" width="19.26171875" style="414" bestFit="1" customWidth="1"/>
    <col min="2311" max="2311" width="18" style="414" bestFit="1" customWidth="1"/>
    <col min="2312" max="2312" width="16.26171875" style="414" bestFit="1" customWidth="1"/>
    <col min="2313" max="2313" width="16.578125" style="414" bestFit="1" customWidth="1"/>
    <col min="2314" max="2314" width="16.41796875" style="414" bestFit="1" customWidth="1"/>
    <col min="2315" max="2315" width="15.578125" style="414" bestFit="1" customWidth="1"/>
    <col min="2316" max="2316" width="14.68359375" style="414" bestFit="1" customWidth="1"/>
    <col min="2317" max="2317" width="16" style="414" bestFit="1" customWidth="1"/>
    <col min="2318" max="2318" width="14.68359375" style="414" bestFit="1" customWidth="1"/>
    <col min="2319" max="2319" width="16" style="414" bestFit="1" customWidth="1"/>
    <col min="2320" max="2320" width="12.68359375" style="414" bestFit="1" customWidth="1"/>
    <col min="2321" max="2321" width="14.68359375" style="414" bestFit="1" customWidth="1"/>
    <col min="2322" max="2559" width="9.15625" style="414"/>
    <col min="2560" max="2560" width="6.26171875" style="414" customWidth="1"/>
    <col min="2561" max="2561" width="4.41796875" style="414" customWidth="1"/>
    <col min="2562" max="2562" width="38.41796875" style="414" customWidth="1"/>
    <col min="2563" max="2564" width="0" style="414" hidden="1" customWidth="1"/>
    <col min="2565" max="2565" width="28.26171875" style="414" customWidth="1"/>
    <col min="2566" max="2566" width="19.26171875" style="414" bestFit="1" customWidth="1"/>
    <col min="2567" max="2567" width="18" style="414" bestFit="1" customWidth="1"/>
    <col min="2568" max="2568" width="16.26171875" style="414" bestFit="1" customWidth="1"/>
    <col min="2569" max="2569" width="16.578125" style="414" bestFit="1" customWidth="1"/>
    <col min="2570" max="2570" width="16.41796875" style="414" bestFit="1" customWidth="1"/>
    <col min="2571" max="2571" width="15.578125" style="414" bestFit="1" customWidth="1"/>
    <col min="2572" max="2572" width="14.68359375" style="414" bestFit="1" customWidth="1"/>
    <col min="2573" max="2573" width="16" style="414" bestFit="1" customWidth="1"/>
    <col min="2574" max="2574" width="14.68359375" style="414" bestFit="1" customWidth="1"/>
    <col min="2575" max="2575" width="16" style="414" bestFit="1" customWidth="1"/>
    <col min="2576" max="2576" width="12.68359375" style="414" bestFit="1" customWidth="1"/>
    <col min="2577" max="2577" width="14.68359375" style="414" bestFit="1" customWidth="1"/>
    <col min="2578" max="2815" width="9.15625" style="414"/>
    <col min="2816" max="2816" width="6.26171875" style="414" customWidth="1"/>
    <col min="2817" max="2817" width="4.41796875" style="414" customWidth="1"/>
    <col min="2818" max="2818" width="38.41796875" style="414" customWidth="1"/>
    <col min="2819" max="2820" width="0" style="414" hidden="1" customWidth="1"/>
    <col min="2821" max="2821" width="28.26171875" style="414" customWidth="1"/>
    <col min="2822" max="2822" width="19.26171875" style="414" bestFit="1" customWidth="1"/>
    <col min="2823" max="2823" width="18" style="414" bestFit="1" customWidth="1"/>
    <col min="2824" max="2824" width="16.26171875" style="414" bestFit="1" customWidth="1"/>
    <col min="2825" max="2825" width="16.578125" style="414" bestFit="1" customWidth="1"/>
    <col min="2826" max="2826" width="16.41796875" style="414" bestFit="1" customWidth="1"/>
    <col min="2827" max="2827" width="15.578125" style="414" bestFit="1" customWidth="1"/>
    <col min="2828" max="2828" width="14.68359375" style="414" bestFit="1" customWidth="1"/>
    <col min="2829" max="2829" width="16" style="414" bestFit="1" customWidth="1"/>
    <col min="2830" max="2830" width="14.68359375" style="414" bestFit="1" customWidth="1"/>
    <col min="2831" max="2831" width="16" style="414" bestFit="1" customWidth="1"/>
    <col min="2832" max="2832" width="12.68359375" style="414" bestFit="1" customWidth="1"/>
    <col min="2833" max="2833" width="14.68359375" style="414" bestFit="1" customWidth="1"/>
    <col min="2834" max="3071" width="9.15625" style="414"/>
    <col min="3072" max="3072" width="6.26171875" style="414" customWidth="1"/>
    <col min="3073" max="3073" width="4.41796875" style="414" customWidth="1"/>
    <col min="3074" max="3074" width="38.41796875" style="414" customWidth="1"/>
    <col min="3075" max="3076" width="0" style="414" hidden="1" customWidth="1"/>
    <col min="3077" max="3077" width="28.26171875" style="414" customWidth="1"/>
    <col min="3078" max="3078" width="19.26171875" style="414" bestFit="1" customWidth="1"/>
    <col min="3079" max="3079" width="18" style="414" bestFit="1" customWidth="1"/>
    <col min="3080" max="3080" width="16.26171875" style="414" bestFit="1" customWidth="1"/>
    <col min="3081" max="3081" width="16.578125" style="414" bestFit="1" customWidth="1"/>
    <col min="3082" max="3082" width="16.41796875" style="414" bestFit="1" customWidth="1"/>
    <col min="3083" max="3083" width="15.578125" style="414" bestFit="1" customWidth="1"/>
    <col min="3084" max="3084" width="14.68359375" style="414" bestFit="1" customWidth="1"/>
    <col min="3085" max="3085" width="16" style="414" bestFit="1" customWidth="1"/>
    <col min="3086" max="3086" width="14.68359375" style="414" bestFit="1" customWidth="1"/>
    <col min="3087" max="3087" width="16" style="414" bestFit="1" customWidth="1"/>
    <col min="3088" max="3088" width="12.68359375" style="414" bestFit="1" customWidth="1"/>
    <col min="3089" max="3089" width="14.68359375" style="414" bestFit="1" customWidth="1"/>
    <col min="3090" max="3327" width="9.15625" style="414"/>
    <col min="3328" max="3328" width="6.26171875" style="414" customWidth="1"/>
    <col min="3329" max="3329" width="4.41796875" style="414" customWidth="1"/>
    <col min="3330" max="3330" width="38.41796875" style="414" customWidth="1"/>
    <col min="3331" max="3332" width="0" style="414" hidden="1" customWidth="1"/>
    <col min="3333" max="3333" width="28.26171875" style="414" customWidth="1"/>
    <col min="3334" max="3334" width="19.26171875" style="414" bestFit="1" customWidth="1"/>
    <col min="3335" max="3335" width="18" style="414" bestFit="1" customWidth="1"/>
    <col min="3336" max="3336" width="16.26171875" style="414" bestFit="1" customWidth="1"/>
    <col min="3337" max="3337" width="16.578125" style="414" bestFit="1" customWidth="1"/>
    <col min="3338" max="3338" width="16.41796875" style="414" bestFit="1" customWidth="1"/>
    <col min="3339" max="3339" width="15.578125" style="414" bestFit="1" customWidth="1"/>
    <col min="3340" max="3340" width="14.68359375" style="414" bestFit="1" customWidth="1"/>
    <col min="3341" max="3341" width="16" style="414" bestFit="1" customWidth="1"/>
    <col min="3342" max="3342" width="14.68359375" style="414" bestFit="1" customWidth="1"/>
    <col min="3343" max="3343" width="16" style="414" bestFit="1" customWidth="1"/>
    <col min="3344" max="3344" width="12.68359375" style="414" bestFit="1" customWidth="1"/>
    <col min="3345" max="3345" width="14.68359375" style="414" bestFit="1" customWidth="1"/>
    <col min="3346" max="3583" width="9.15625" style="414"/>
    <col min="3584" max="3584" width="6.26171875" style="414" customWidth="1"/>
    <col min="3585" max="3585" width="4.41796875" style="414" customWidth="1"/>
    <col min="3586" max="3586" width="38.41796875" style="414" customWidth="1"/>
    <col min="3587" max="3588" width="0" style="414" hidden="1" customWidth="1"/>
    <col min="3589" max="3589" width="28.26171875" style="414" customWidth="1"/>
    <col min="3590" max="3590" width="19.26171875" style="414" bestFit="1" customWidth="1"/>
    <col min="3591" max="3591" width="18" style="414" bestFit="1" customWidth="1"/>
    <col min="3592" max="3592" width="16.26171875" style="414" bestFit="1" customWidth="1"/>
    <col min="3593" max="3593" width="16.578125" style="414" bestFit="1" customWidth="1"/>
    <col min="3594" max="3594" width="16.41796875" style="414" bestFit="1" customWidth="1"/>
    <col min="3595" max="3595" width="15.578125" style="414" bestFit="1" customWidth="1"/>
    <col min="3596" max="3596" width="14.68359375" style="414" bestFit="1" customWidth="1"/>
    <col min="3597" max="3597" width="16" style="414" bestFit="1" customWidth="1"/>
    <col min="3598" max="3598" width="14.68359375" style="414" bestFit="1" customWidth="1"/>
    <col min="3599" max="3599" width="16" style="414" bestFit="1" customWidth="1"/>
    <col min="3600" max="3600" width="12.68359375" style="414" bestFit="1" customWidth="1"/>
    <col min="3601" max="3601" width="14.68359375" style="414" bestFit="1" customWidth="1"/>
    <col min="3602" max="3839" width="9.15625" style="414"/>
    <col min="3840" max="3840" width="6.26171875" style="414" customWidth="1"/>
    <col min="3841" max="3841" width="4.41796875" style="414" customWidth="1"/>
    <col min="3842" max="3842" width="38.41796875" style="414" customWidth="1"/>
    <col min="3843" max="3844" width="0" style="414" hidden="1" customWidth="1"/>
    <col min="3845" max="3845" width="28.26171875" style="414" customWidth="1"/>
    <col min="3846" max="3846" width="19.26171875" style="414" bestFit="1" customWidth="1"/>
    <col min="3847" max="3847" width="18" style="414" bestFit="1" customWidth="1"/>
    <col min="3848" max="3848" width="16.26171875" style="414" bestFit="1" customWidth="1"/>
    <col min="3849" max="3849" width="16.578125" style="414" bestFit="1" customWidth="1"/>
    <col min="3850" max="3850" width="16.41796875" style="414" bestFit="1" customWidth="1"/>
    <col min="3851" max="3851" width="15.578125" style="414" bestFit="1" customWidth="1"/>
    <col min="3852" max="3852" width="14.68359375" style="414" bestFit="1" customWidth="1"/>
    <col min="3853" max="3853" width="16" style="414" bestFit="1" customWidth="1"/>
    <col min="3854" max="3854" width="14.68359375" style="414" bestFit="1" customWidth="1"/>
    <col min="3855" max="3855" width="16" style="414" bestFit="1" customWidth="1"/>
    <col min="3856" max="3856" width="12.68359375" style="414" bestFit="1" customWidth="1"/>
    <col min="3857" max="3857" width="14.68359375" style="414" bestFit="1" customWidth="1"/>
    <col min="3858" max="4095" width="9.15625" style="414"/>
    <col min="4096" max="4096" width="6.26171875" style="414" customWidth="1"/>
    <col min="4097" max="4097" width="4.41796875" style="414" customWidth="1"/>
    <col min="4098" max="4098" width="38.41796875" style="414" customWidth="1"/>
    <col min="4099" max="4100" width="0" style="414" hidden="1" customWidth="1"/>
    <col min="4101" max="4101" width="28.26171875" style="414" customWidth="1"/>
    <col min="4102" max="4102" width="19.26171875" style="414" bestFit="1" customWidth="1"/>
    <col min="4103" max="4103" width="18" style="414" bestFit="1" customWidth="1"/>
    <col min="4104" max="4104" width="16.26171875" style="414" bestFit="1" customWidth="1"/>
    <col min="4105" max="4105" width="16.578125" style="414" bestFit="1" customWidth="1"/>
    <col min="4106" max="4106" width="16.41796875" style="414" bestFit="1" customWidth="1"/>
    <col min="4107" max="4107" width="15.578125" style="414" bestFit="1" customWidth="1"/>
    <col min="4108" max="4108" width="14.68359375" style="414" bestFit="1" customWidth="1"/>
    <col min="4109" max="4109" width="16" style="414" bestFit="1" customWidth="1"/>
    <col min="4110" max="4110" width="14.68359375" style="414" bestFit="1" customWidth="1"/>
    <col min="4111" max="4111" width="16" style="414" bestFit="1" customWidth="1"/>
    <col min="4112" max="4112" width="12.68359375" style="414" bestFit="1" customWidth="1"/>
    <col min="4113" max="4113" width="14.68359375" style="414" bestFit="1" customWidth="1"/>
    <col min="4114" max="4351" width="9.15625" style="414"/>
    <col min="4352" max="4352" width="6.26171875" style="414" customWidth="1"/>
    <col min="4353" max="4353" width="4.41796875" style="414" customWidth="1"/>
    <col min="4354" max="4354" width="38.41796875" style="414" customWidth="1"/>
    <col min="4355" max="4356" width="0" style="414" hidden="1" customWidth="1"/>
    <col min="4357" max="4357" width="28.26171875" style="414" customWidth="1"/>
    <col min="4358" max="4358" width="19.26171875" style="414" bestFit="1" customWidth="1"/>
    <col min="4359" max="4359" width="18" style="414" bestFit="1" customWidth="1"/>
    <col min="4360" max="4360" width="16.26171875" style="414" bestFit="1" customWidth="1"/>
    <col min="4361" max="4361" width="16.578125" style="414" bestFit="1" customWidth="1"/>
    <col min="4362" max="4362" width="16.41796875" style="414" bestFit="1" customWidth="1"/>
    <col min="4363" max="4363" width="15.578125" style="414" bestFit="1" customWidth="1"/>
    <col min="4364" max="4364" width="14.68359375" style="414" bestFit="1" customWidth="1"/>
    <col min="4365" max="4365" width="16" style="414" bestFit="1" customWidth="1"/>
    <col min="4366" max="4366" width="14.68359375" style="414" bestFit="1" customWidth="1"/>
    <col min="4367" max="4367" width="16" style="414" bestFit="1" customWidth="1"/>
    <col min="4368" max="4368" width="12.68359375" style="414" bestFit="1" customWidth="1"/>
    <col min="4369" max="4369" width="14.68359375" style="414" bestFit="1" customWidth="1"/>
    <col min="4370" max="4607" width="9.15625" style="414"/>
    <col min="4608" max="4608" width="6.26171875" style="414" customWidth="1"/>
    <col min="4609" max="4609" width="4.41796875" style="414" customWidth="1"/>
    <col min="4610" max="4610" width="38.41796875" style="414" customWidth="1"/>
    <col min="4611" max="4612" width="0" style="414" hidden="1" customWidth="1"/>
    <col min="4613" max="4613" width="28.26171875" style="414" customWidth="1"/>
    <col min="4614" max="4614" width="19.26171875" style="414" bestFit="1" customWidth="1"/>
    <col min="4615" max="4615" width="18" style="414" bestFit="1" customWidth="1"/>
    <col min="4616" max="4616" width="16.26171875" style="414" bestFit="1" customWidth="1"/>
    <col min="4617" max="4617" width="16.578125" style="414" bestFit="1" customWidth="1"/>
    <col min="4618" max="4618" width="16.41796875" style="414" bestFit="1" customWidth="1"/>
    <col min="4619" max="4619" width="15.578125" style="414" bestFit="1" customWidth="1"/>
    <col min="4620" max="4620" width="14.68359375" style="414" bestFit="1" customWidth="1"/>
    <col min="4621" max="4621" width="16" style="414" bestFit="1" customWidth="1"/>
    <col min="4622" max="4622" width="14.68359375" style="414" bestFit="1" customWidth="1"/>
    <col min="4623" max="4623" width="16" style="414" bestFit="1" customWidth="1"/>
    <col min="4624" max="4624" width="12.68359375" style="414" bestFit="1" customWidth="1"/>
    <col min="4625" max="4625" width="14.68359375" style="414" bestFit="1" customWidth="1"/>
    <col min="4626" max="4863" width="9.15625" style="414"/>
    <col min="4864" max="4864" width="6.26171875" style="414" customWidth="1"/>
    <col min="4865" max="4865" width="4.41796875" style="414" customWidth="1"/>
    <col min="4866" max="4866" width="38.41796875" style="414" customWidth="1"/>
    <col min="4867" max="4868" width="0" style="414" hidden="1" customWidth="1"/>
    <col min="4869" max="4869" width="28.26171875" style="414" customWidth="1"/>
    <col min="4870" max="4870" width="19.26171875" style="414" bestFit="1" customWidth="1"/>
    <col min="4871" max="4871" width="18" style="414" bestFit="1" customWidth="1"/>
    <col min="4872" max="4872" width="16.26171875" style="414" bestFit="1" customWidth="1"/>
    <col min="4873" max="4873" width="16.578125" style="414" bestFit="1" customWidth="1"/>
    <col min="4874" max="4874" width="16.41796875" style="414" bestFit="1" customWidth="1"/>
    <col min="4875" max="4875" width="15.578125" style="414" bestFit="1" customWidth="1"/>
    <col min="4876" max="4876" width="14.68359375" style="414" bestFit="1" customWidth="1"/>
    <col min="4877" max="4877" width="16" style="414" bestFit="1" customWidth="1"/>
    <col min="4878" max="4878" width="14.68359375" style="414" bestFit="1" customWidth="1"/>
    <col min="4879" max="4879" width="16" style="414" bestFit="1" customWidth="1"/>
    <col min="4880" max="4880" width="12.68359375" style="414" bestFit="1" customWidth="1"/>
    <col min="4881" max="4881" width="14.68359375" style="414" bestFit="1" customWidth="1"/>
    <col min="4882" max="5119" width="9.15625" style="414"/>
    <col min="5120" max="5120" width="6.26171875" style="414" customWidth="1"/>
    <col min="5121" max="5121" width="4.41796875" style="414" customWidth="1"/>
    <col min="5122" max="5122" width="38.41796875" style="414" customWidth="1"/>
    <col min="5123" max="5124" width="0" style="414" hidden="1" customWidth="1"/>
    <col min="5125" max="5125" width="28.26171875" style="414" customWidth="1"/>
    <col min="5126" max="5126" width="19.26171875" style="414" bestFit="1" customWidth="1"/>
    <col min="5127" max="5127" width="18" style="414" bestFit="1" customWidth="1"/>
    <col min="5128" max="5128" width="16.26171875" style="414" bestFit="1" customWidth="1"/>
    <col min="5129" max="5129" width="16.578125" style="414" bestFit="1" customWidth="1"/>
    <col min="5130" max="5130" width="16.41796875" style="414" bestFit="1" customWidth="1"/>
    <col min="5131" max="5131" width="15.578125" style="414" bestFit="1" customWidth="1"/>
    <col min="5132" max="5132" width="14.68359375" style="414" bestFit="1" customWidth="1"/>
    <col min="5133" max="5133" width="16" style="414" bestFit="1" customWidth="1"/>
    <col min="5134" max="5134" width="14.68359375" style="414" bestFit="1" customWidth="1"/>
    <col min="5135" max="5135" width="16" style="414" bestFit="1" customWidth="1"/>
    <col min="5136" max="5136" width="12.68359375" style="414" bestFit="1" customWidth="1"/>
    <col min="5137" max="5137" width="14.68359375" style="414" bestFit="1" customWidth="1"/>
    <col min="5138" max="5375" width="9.15625" style="414"/>
    <col min="5376" max="5376" width="6.26171875" style="414" customWidth="1"/>
    <col min="5377" max="5377" width="4.41796875" style="414" customWidth="1"/>
    <col min="5378" max="5378" width="38.41796875" style="414" customWidth="1"/>
    <col min="5379" max="5380" width="0" style="414" hidden="1" customWidth="1"/>
    <col min="5381" max="5381" width="28.26171875" style="414" customWidth="1"/>
    <col min="5382" max="5382" width="19.26171875" style="414" bestFit="1" customWidth="1"/>
    <col min="5383" max="5383" width="18" style="414" bestFit="1" customWidth="1"/>
    <col min="5384" max="5384" width="16.26171875" style="414" bestFit="1" customWidth="1"/>
    <col min="5385" max="5385" width="16.578125" style="414" bestFit="1" customWidth="1"/>
    <col min="5386" max="5386" width="16.41796875" style="414" bestFit="1" customWidth="1"/>
    <col min="5387" max="5387" width="15.578125" style="414" bestFit="1" customWidth="1"/>
    <col min="5388" max="5388" width="14.68359375" style="414" bestFit="1" customWidth="1"/>
    <col min="5389" max="5389" width="16" style="414" bestFit="1" customWidth="1"/>
    <col min="5390" max="5390" width="14.68359375" style="414" bestFit="1" customWidth="1"/>
    <col min="5391" max="5391" width="16" style="414" bestFit="1" customWidth="1"/>
    <col min="5392" max="5392" width="12.68359375" style="414" bestFit="1" customWidth="1"/>
    <col min="5393" max="5393" width="14.68359375" style="414" bestFit="1" customWidth="1"/>
    <col min="5394" max="5631" width="9.15625" style="414"/>
    <col min="5632" max="5632" width="6.26171875" style="414" customWidth="1"/>
    <col min="5633" max="5633" width="4.41796875" style="414" customWidth="1"/>
    <col min="5634" max="5634" width="38.41796875" style="414" customWidth="1"/>
    <col min="5635" max="5636" width="0" style="414" hidden="1" customWidth="1"/>
    <col min="5637" max="5637" width="28.26171875" style="414" customWidth="1"/>
    <col min="5638" max="5638" width="19.26171875" style="414" bestFit="1" customWidth="1"/>
    <col min="5639" max="5639" width="18" style="414" bestFit="1" customWidth="1"/>
    <col min="5640" max="5640" width="16.26171875" style="414" bestFit="1" customWidth="1"/>
    <col min="5641" max="5641" width="16.578125" style="414" bestFit="1" customWidth="1"/>
    <col min="5642" max="5642" width="16.41796875" style="414" bestFit="1" customWidth="1"/>
    <col min="5643" max="5643" width="15.578125" style="414" bestFit="1" customWidth="1"/>
    <col min="5644" max="5644" width="14.68359375" style="414" bestFit="1" customWidth="1"/>
    <col min="5645" max="5645" width="16" style="414" bestFit="1" customWidth="1"/>
    <col min="5646" max="5646" width="14.68359375" style="414" bestFit="1" customWidth="1"/>
    <col min="5647" max="5647" width="16" style="414" bestFit="1" customWidth="1"/>
    <col min="5648" max="5648" width="12.68359375" style="414" bestFit="1" customWidth="1"/>
    <col min="5649" max="5649" width="14.68359375" style="414" bestFit="1" customWidth="1"/>
    <col min="5650" max="5887" width="9.15625" style="414"/>
    <col min="5888" max="5888" width="6.26171875" style="414" customWidth="1"/>
    <col min="5889" max="5889" width="4.41796875" style="414" customWidth="1"/>
    <col min="5890" max="5890" width="38.41796875" style="414" customWidth="1"/>
    <col min="5891" max="5892" width="0" style="414" hidden="1" customWidth="1"/>
    <col min="5893" max="5893" width="28.26171875" style="414" customWidth="1"/>
    <col min="5894" max="5894" width="19.26171875" style="414" bestFit="1" customWidth="1"/>
    <col min="5895" max="5895" width="18" style="414" bestFit="1" customWidth="1"/>
    <col min="5896" max="5896" width="16.26171875" style="414" bestFit="1" customWidth="1"/>
    <col min="5897" max="5897" width="16.578125" style="414" bestFit="1" customWidth="1"/>
    <col min="5898" max="5898" width="16.41796875" style="414" bestFit="1" customWidth="1"/>
    <col min="5899" max="5899" width="15.578125" style="414" bestFit="1" customWidth="1"/>
    <col min="5900" max="5900" width="14.68359375" style="414" bestFit="1" customWidth="1"/>
    <col min="5901" max="5901" width="16" style="414" bestFit="1" customWidth="1"/>
    <col min="5902" max="5902" width="14.68359375" style="414" bestFit="1" customWidth="1"/>
    <col min="5903" max="5903" width="16" style="414" bestFit="1" customWidth="1"/>
    <col min="5904" max="5904" width="12.68359375" style="414" bestFit="1" customWidth="1"/>
    <col min="5905" max="5905" width="14.68359375" style="414" bestFit="1" customWidth="1"/>
    <col min="5906" max="6143" width="9.15625" style="414"/>
    <col min="6144" max="6144" width="6.26171875" style="414" customWidth="1"/>
    <col min="6145" max="6145" width="4.41796875" style="414" customWidth="1"/>
    <col min="6146" max="6146" width="38.41796875" style="414" customWidth="1"/>
    <col min="6147" max="6148" width="0" style="414" hidden="1" customWidth="1"/>
    <col min="6149" max="6149" width="28.26171875" style="414" customWidth="1"/>
    <col min="6150" max="6150" width="19.26171875" style="414" bestFit="1" customWidth="1"/>
    <col min="6151" max="6151" width="18" style="414" bestFit="1" customWidth="1"/>
    <col min="6152" max="6152" width="16.26171875" style="414" bestFit="1" customWidth="1"/>
    <col min="6153" max="6153" width="16.578125" style="414" bestFit="1" customWidth="1"/>
    <col min="6154" max="6154" width="16.41796875" style="414" bestFit="1" customWidth="1"/>
    <col min="6155" max="6155" width="15.578125" style="414" bestFit="1" customWidth="1"/>
    <col min="6156" max="6156" width="14.68359375" style="414" bestFit="1" customWidth="1"/>
    <col min="6157" max="6157" width="16" style="414" bestFit="1" customWidth="1"/>
    <col min="6158" max="6158" width="14.68359375" style="414" bestFit="1" customWidth="1"/>
    <col min="6159" max="6159" width="16" style="414" bestFit="1" customWidth="1"/>
    <col min="6160" max="6160" width="12.68359375" style="414" bestFit="1" customWidth="1"/>
    <col min="6161" max="6161" width="14.68359375" style="414" bestFit="1" customWidth="1"/>
    <col min="6162" max="6399" width="9.15625" style="414"/>
    <col min="6400" max="6400" width="6.26171875" style="414" customWidth="1"/>
    <col min="6401" max="6401" width="4.41796875" style="414" customWidth="1"/>
    <col min="6402" max="6402" width="38.41796875" style="414" customWidth="1"/>
    <col min="6403" max="6404" width="0" style="414" hidden="1" customWidth="1"/>
    <col min="6405" max="6405" width="28.26171875" style="414" customWidth="1"/>
    <col min="6406" max="6406" width="19.26171875" style="414" bestFit="1" customWidth="1"/>
    <col min="6407" max="6407" width="18" style="414" bestFit="1" customWidth="1"/>
    <col min="6408" max="6408" width="16.26171875" style="414" bestFit="1" customWidth="1"/>
    <col min="6409" max="6409" width="16.578125" style="414" bestFit="1" customWidth="1"/>
    <col min="6410" max="6410" width="16.41796875" style="414" bestFit="1" customWidth="1"/>
    <col min="6411" max="6411" width="15.578125" style="414" bestFit="1" customWidth="1"/>
    <col min="6412" max="6412" width="14.68359375" style="414" bestFit="1" customWidth="1"/>
    <col min="6413" max="6413" width="16" style="414" bestFit="1" customWidth="1"/>
    <col min="6414" max="6414" width="14.68359375" style="414" bestFit="1" customWidth="1"/>
    <col min="6415" max="6415" width="16" style="414" bestFit="1" customWidth="1"/>
    <col min="6416" max="6416" width="12.68359375" style="414" bestFit="1" customWidth="1"/>
    <col min="6417" max="6417" width="14.68359375" style="414" bestFit="1" customWidth="1"/>
    <col min="6418" max="6655" width="9.15625" style="414"/>
    <col min="6656" max="6656" width="6.26171875" style="414" customWidth="1"/>
    <col min="6657" max="6657" width="4.41796875" style="414" customWidth="1"/>
    <col min="6658" max="6658" width="38.41796875" style="414" customWidth="1"/>
    <col min="6659" max="6660" width="0" style="414" hidden="1" customWidth="1"/>
    <col min="6661" max="6661" width="28.26171875" style="414" customWidth="1"/>
    <col min="6662" max="6662" width="19.26171875" style="414" bestFit="1" customWidth="1"/>
    <col min="6663" max="6663" width="18" style="414" bestFit="1" customWidth="1"/>
    <col min="6664" max="6664" width="16.26171875" style="414" bestFit="1" customWidth="1"/>
    <col min="6665" max="6665" width="16.578125" style="414" bestFit="1" customWidth="1"/>
    <col min="6666" max="6666" width="16.41796875" style="414" bestFit="1" customWidth="1"/>
    <col min="6667" max="6667" width="15.578125" style="414" bestFit="1" customWidth="1"/>
    <col min="6668" max="6668" width="14.68359375" style="414" bestFit="1" customWidth="1"/>
    <col min="6669" max="6669" width="16" style="414" bestFit="1" customWidth="1"/>
    <col min="6670" max="6670" width="14.68359375" style="414" bestFit="1" customWidth="1"/>
    <col min="6671" max="6671" width="16" style="414" bestFit="1" customWidth="1"/>
    <col min="6672" max="6672" width="12.68359375" style="414" bestFit="1" customWidth="1"/>
    <col min="6673" max="6673" width="14.68359375" style="414" bestFit="1" customWidth="1"/>
    <col min="6674" max="6911" width="9.15625" style="414"/>
    <col min="6912" max="6912" width="6.26171875" style="414" customWidth="1"/>
    <col min="6913" max="6913" width="4.41796875" style="414" customWidth="1"/>
    <col min="6914" max="6914" width="38.41796875" style="414" customWidth="1"/>
    <col min="6915" max="6916" width="0" style="414" hidden="1" customWidth="1"/>
    <col min="6917" max="6917" width="28.26171875" style="414" customWidth="1"/>
    <col min="6918" max="6918" width="19.26171875" style="414" bestFit="1" customWidth="1"/>
    <col min="6919" max="6919" width="18" style="414" bestFit="1" customWidth="1"/>
    <col min="6920" max="6920" width="16.26171875" style="414" bestFit="1" customWidth="1"/>
    <col min="6921" max="6921" width="16.578125" style="414" bestFit="1" customWidth="1"/>
    <col min="6922" max="6922" width="16.41796875" style="414" bestFit="1" customWidth="1"/>
    <col min="6923" max="6923" width="15.578125" style="414" bestFit="1" customWidth="1"/>
    <col min="6924" max="6924" width="14.68359375" style="414" bestFit="1" customWidth="1"/>
    <col min="6925" max="6925" width="16" style="414" bestFit="1" customWidth="1"/>
    <col min="6926" max="6926" width="14.68359375" style="414" bestFit="1" customWidth="1"/>
    <col min="6927" max="6927" width="16" style="414" bestFit="1" customWidth="1"/>
    <col min="6928" max="6928" width="12.68359375" style="414" bestFit="1" customWidth="1"/>
    <col min="6929" max="6929" width="14.68359375" style="414" bestFit="1" customWidth="1"/>
    <col min="6930" max="7167" width="9.15625" style="414"/>
    <col min="7168" max="7168" width="6.26171875" style="414" customWidth="1"/>
    <col min="7169" max="7169" width="4.41796875" style="414" customWidth="1"/>
    <col min="7170" max="7170" width="38.41796875" style="414" customWidth="1"/>
    <col min="7171" max="7172" width="0" style="414" hidden="1" customWidth="1"/>
    <col min="7173" max="7173" width="28.26171875" style="414" customWidth="1"/>
    <col min="7174" max="7174" width="19.26171875" style="414" bestFit="1" customWidth="1"/>
    <col min="7175" max="7175" width="18" style="414" bestFit="1" customWidth="1"/>
    <col min="7176" max="7176" width="16.26171875" style="414" bestFit="1" customWidth="1"/>
    <col min="7177" max="7177" width="16.578125" style="414" bestFit="1" customWidth="1"/>
    <col min="7178" max="7178" width="16.41796875" style="414" bestFit="1" customWidth="1"/>
    <col min="7179" max="7179" width="15.578125" style="414" bestFit="1" customWidth="1"/>
    <col min="7180" max="7180" width="14.68359375" style="414" bestFit="1" customWidth="1"/>
    <col min="7181" max="7181" width="16" style="414" bestFit="1" customWidth="1"/>
    <col min="7182" max="7182" width="14.68359375" style="414" bestFit="1" customWidth="1"/>
    <col min="7183" max="7183" width="16" style="414" bestFit="1" customWidth="1"/>
    <col min="7184" max="7184" width="12.68359375" style="414" bestFit="1" customWidth="1"/>
    <col min="7185" max="7185" width="14.68359375" style="414" bestFit="1" customWidth="1"/>
    <col min="7186" max="7423" width="9.15625" style="414"/>
    <col min="7424" max="7424" width="6.26171875" style="414" customWidth="1"/>
    <col min="7425" max="7425" width="4.41796875" style="414" customWidth="1"/>
    <col min="7426" max="7426" width="38.41796875" style="414" customWidth="1"/>
    <col min="7427" max="7428" width="0" style="414" hidden="1" customWidth="1"/>
    <col min="7429" max="7429" width="28.26171875" style="414" customWidth="1"/>
    <col min="7430" max="7430" width="19.26171875" style="414" bestFit="1" customWidth="1"/>
    <col min="7431" max="7431" width="18" style="414" bestFit="1" customWidth="1"/>
    <col min="7432" max="7432" width="16.26171875" style="414" bestFit="1" customWidth="1"/>
    <col min="7433" max="7433" width="16.578125" style="414" bestFit="1" customWidth="1"/>
    <col min="7434" max="7434" width="16.41796875" style="414" bestFit="1" customWidth="1"/>
    <col min="7435" max="7435" width="15.578125" style="414" bestFit="1" customWidth="1"/>
    <col min="7436" max="7436" width="14.68359375" style="414" bestFit="1" customWidth="1"/>
    <col min="7437" max="7437" width="16" style="414" bestFit="1" customWidth="1"/>
    <col min="7438" max="7438" width="14.68359375" style="414" bestFit="1" customWidth="1"/>
    <col min="7439" max="7439" width="16" style="414" bestFit="1" customWidth="1"/>
    <col min="7440" max="7440" width="12.68359375" style="414" bestFit="1" customWidth="1"/>
    <col min="7441" max="7441" width="14.68359375" style="414" bestFit="1" customWidth="1"/>
    <col min="7442" max="7679" width="9.15625" style="414"/>
    <col min="7680" max="7680" width="6.26171875" style="414" customWidth="1"/>
    <col min="7681" max="7681" width="4.41796875" style="414" customWidth="1"/>
    <col min="7682" max="7682" width="38.41796875" style="414" customWidth="1"/>
    <col min="7683" max="7684" width="0" style="414" hidden="1" customWidth="1"/>
    <col min="7685" max="7685" width="28.26171875" style="414" customWidth="1"/>
    <col min="7686" max="7686" width="19.26171875" style="414" bestFit="1" customWidth="1"/>
    <col min="7687" max="7687" width="18" style="414" bestFit="1" customWidth="1"/>
    <col min="7688" max="7688" width="16.26171875" style="414" bestFit="1" customWidth="1"/>
    <col min="7689" max="7689" width="16.578125" style="414" bestFit="1" customWidth="1"/>
    <col min="7690" max="7690" width="16.41796875" style="414" bestFit="1" customWidth="1"/>
    <col min="7691" max="7691" width="15.578125" style="414" bestFit="1" customWidth="1"/>
    <col min="7692" max="7692" width="14.68359375" style="414" bestFit="1" customWidth="1"/>
    <col min="7693" max="7693" width="16" style="414" bestFit="1" customWidth="1"/>
    <col min="7694" max="7694" width="14.68359375" style="414" bestFit="1" customWidth="1"/>
    <col min="7695" max="7695" width="16" style="414" bestFit="1" customWidth="1"/>
    <col min="7696" max="7696" width="12.68359375" style="414" bestFit="1" customWidth="1"/>
    <col min="7697" max="7697" width="14.68359375" style="414" bestFit="1" customWidth="1"/>
    <col min="7698" max="7935" width="9.15625" style="414"/>
    <col min="7936" max="7936" width="6.26171875" style="414" customWidth="1"/>
    <col min="7937" max="7937" width="4.41796875" style="414" customWidth="1"/>
    <col min="7938" max="7938" width="38.41796875" style="414" customWidth="1"/>
    <col min="7939" max="7940" width="0" style="414" hidden="1" customWidth="1"/>
    <col min="7941" max="7941" width="28.26171875" style="414" customWidth="1"/>
    <col min="7942" max="7942" width="19.26171875" style="414" bestFit="1" customWidth="1"/>
    <col min="7943" max="7943" width="18" style="414" bestFit="1" customWidth="1"/>
    <col min="7944" max="7944" width="16.26171875" style="414" bestFit="1" customWidth="1"/>
    <col min="7945" max="7945" width="16.578125" style="414" bestFit="1" customWidth="1"/>
    <col min="7946" max="7946" width="16.41796875" style="414" bestFit="1" customWidth="1"/>
    <col min="7947" max="7947" width="15.578125" style="414" bestFit="1" customWidth="1"/>
    <col min="7948" max="7948" width="14.68359375" style="414" bestFit="1" customWidth="1"/>
    <col min="7949" max="7949" width="16" style="414" bestFit="1" customWidth="1"/>
    <col min="7950" max="7950" width="14.68359375" style="414" bestFit="1" customWidth="1"/>
    <col min="7951" max="7951" width="16" style="414" bestFit="1" customWidth="1"/>
    <col min="7952" max="7952" width="12.68359375" style="414" bestFit="1" customWidth="1"/>
    <col min="7953" max="7953" width="14.68359375" style="414" bestFit="1" customWidth="1"/>
    <col min="7954" max="8191" width="9.15625" style="414"/>
    <col min="8192" max="8192" width="6.26171875" style="414" customWidth="1"/>
    <col min="8193" max="8193" width="4.41796875" style="414" customWidth="1"/>
    <col min="8194" max="8194" width="38.41796875" style="414" customWidth="1"/>
    <col min="8195" max="8196" width="0" style="414" hidden="1" customWidth="1"/>
    <col min="8197" max="8197" width="28.26171875" style="414" customWidth="1"/>
    <col min="8198" max="8198" width="19.26171875" style="414" bestFit="1" customWidth="1"/>
    <col min="8199" max="8199" width="18" style="414" bestFit="1" customWidth="1"/>
    <col min="8200" max="8200" width="16.26171875" style="414" bestFit="1" customWidth="1"/>
    <col min="8201" max="8201" width="16.578125" style="414" bestFit="1" customWidth="1"/>
    <col min="8202" max="8202" width="16.41796875" style="414" bestFit="1" customWidth="1"/>
    <col min="8203" max="8203" width="15.578125" style="414" bestFit="1" customWidth="1"/>
    <col min="8204" max="8204" width="14.68359375" style="414" bestFit="1" customWidth="1"/>
    <col min="8205" max="8205" width="16" style="414" bestFit="1" customWidth="1"/>
    <col min="8206" max="8206" width="14.68359375" style="414" bestFit="1" customWidth="1"/>
    <col min="8207" max="8207" width="16" style="414" bestFit="1" customWidth="1"/>
    <col min="8208" max="8208" width="12.68359375" style="414" bestFit="1" customWidth="1"/>
    <col min="8209" max="8209" width="14.68359375" style="414" bestFit="1" customWidth="1"/>
    <col min="8210" max="8447" width="9.15625" style="414"/>
    <col min="8448" max="8448" width="6.26171875" style="414" customWidth="1"/>
    <col min="8449" max="8449" width="4.41796875" style="414" customWidth="1"/>
    <col min="8450" max="8450" width="38.41796875" style="414" customWidth="1"/>
    <col min="8451" max="8452" width="0" style="414" hidden="1" customWidth="1"/>
    <col min="8453" max="8453" width="28.26171875" style="414" customWidth="1"/>
    <col min="8454" max="8454" width="19.26171875" style="414" bestFit="1" customWidth="1"/>
    <col min="8455" max="8455" width="18" style="414" bestFit="1" customWidth="1"/>
    <col min="8456" max="8456" width="16.26171875" style="414" bestFit="1" customWidth="1"/>
    <col min="8457" max="8457" width="16.578125" style="414" bestFit="1" customWidth="1"/>
    <col min="8458" max="8458" width="16.41796875" style="414" bestFit="1" customWidth="1"/>
    <col min="8459" max="8459" width="15.578125" style="414" bestFit="1" customWidth="1"/>
    <col min="8460" max="8460" width="14.68359375" style="414" bestFit="1" customWidth="1"/>
    <col min="8461" max="8461" width="16" style="414" bestFit="1" customWidth="1"/>
    <col min="8462" max="8462" width="14.68359375" style="414" bestFit="1" customWidth="1"/>
    <col min="8463" max="8463" width="16" style="414" bestFit="1" customWidth="1"/>
    <col min="8464" max="8464" width="12.68359375" style="414" bestFit="1" customWidth="1"/>
    <col min="8465" max="8465" width="14.68359375" style="414" bestFit="1" customWidth="1"/>
    <col min="8466" max="8703" width="9.15625" style="414"/>
    <col min="8704" max="8704" width="6.26171875" style="414" customWidth="1"/>
    <col min="8705" max="8705" width="4.41796875" style="414" customWidth="1"/>
    <col min="8706" max="8706" width="38.41796875" style="414" customWidth="1"/>
    <col min="8707" max="8708" width="0" style="414" hidden="1" customWidth="1"/>
    <col min="8709" max="8709" width="28.26171875" style="414" customWidth="1"/>
    <col min="8710" max="8710" width="19.26171875" style="414" bestFit="1" customWidth="1"/>
    <col min="8711" max="8711" width="18" style="414" bestFit="1" customWidth="1"/>
    <col min="8712" max="8712" width="16.26171875" style="414" bestFit="1" customWidth="1"/>
    <col min="8713" max="8713" width="16.578125" style="414" bestFit="1" customWidth="1"/>
    <col min="8714" max="8714" width="16.41796875" style="414" bestFit="1" customWidth="1"/>
    <col min="8715" max="8715" width="15.578125" style="414" bestFit="1" customWidth="1"/>
    <col min="8716" max="8716" width="14.68359375" style="414" bestFit="1" customWidth="1"/>
    <col min="8717" max="8717" width="16" style="414" bestFit="1" customWidth="1"/>
    <col min="8718" max="8718" width="14.68359375" style="414" bestFit="1" customWidth="1"/>
    <col min="8719" max="8719" width="16" style="414" bestFit="1" customWidth="1"/>
    <col min="8720" max="8720" width="12.68359375" style="414" bestFit="1" customWidth="1"/>
    <col min="8721" max="8721" width="14.68359375" style="414" bestFit="1" customWidth="1"/>
    <col min="8722" max="8959" width="9.15625" style="414"/>
    <col min="8960" max="8960" width="6.26171875" style="414" customWidth="1"/>
    <col min="8961" max="8961" width="4.41796875" style="414" customWidth="1"/>
    <col min="8962" max="8962" width="38.41796875" style="414" customWidth="1"/>
    <col min="8963" max="8964" width="0" style="414" hidden="1" customWidth="1"/>
    <col min="8965" max="8965" width="28.26171875" style="414" customWidth="1"/>
    <col min="8966" max="8966" width="19.26171875" style="414" bestFit="1" customWidth="1"/>
    <col min="8967" max="8967" width="18" style="414" bestFit="1" customWidth="1"/>
    <col min="8968" max="8968" width="16.26171875" style="414" bestFit="1" customWidth="1"/>
    <col min="8969" max="8969" width="16.578125" style="414" bestFit="1" customWidth="1"/>
    <col min="8970" max="8970" width="16.41796875" style="414" bestFit="1" customWidth="1"/>
    <col min="8971" max="8971" width="15.578125" style="414" bestFit="1" customWidth="1"/>
    <col min="8972" max="8972" width="14.68359375" style="414" bestFit="1" customWidth="1"/>
    <col min="8973" max="8973" width="16" style="414" bestFit="1" customWidth="1"/>
    <col min="8974" max="8974" width="14.68359375" style="414" bestFit="1" customWidth="1"/>
    <col min="8975" max="8975" width="16" style="414" bestFit="1" customWidth="1"/>
    <col min="8976" max="8976" width="12.68359375" style="414" bestFit="1" customWidth="1"/>
    <col min="8977" max="8977" width="14.68359375" style="414" bestFit="1" customWidth="1"/>
    <col min="8978" max="9215" width="9.15625" style="414"/>
    <col min="9216" max="9216" width="6.26171875" style="414" customWidth="1"/>
    <col min="9217" max="9217" width="4.41796875" style="414" customWidth="1"/>
    <col min="9218" max="9218" width="38.41796875" style="414" customWidth="1"/>
    <col min="9219" max="9220" width="0" style="414" hidden="1" customWidth="1"/>
    <col min="9221" max="9221" width="28.26171875" style="414" customWidth="1"/>
    <col min="9222" max="9222" width="19.26171875" style="414" bestFit="1" customWidth="1"/>
    <col min="9223" max="9223" width="18" style="414" bestFit="1" customWidth="1"/>
    <col min="9224" max="9224" width="16.26171875" style="414" bestFit="1" customWidth="1"/>
    <col min="9225" max="9225" width="16.578125" style="414" bestFit="1" customWidth="1"/>
    <col min="9226" max="9226" width="16.41796875" style="414" bestFit="1" customWidth="1"/>
    <col min="9227" max="9227" width="15.578125" style="414" bestFit="1" customWidth="1"/>
    <col min="9228" max="9228" width="14.68359375" style="414" bestFit="1" customWidth="1"/>
    <col min="9229" max="9229" width="16" style="414" bestFit="1" customWidth="1"/>
    <col min="9230" max="9230" width="14.68359375" style="414" bestFit="1" customWidth="1"/>
    <col min="9231" max="9231" width="16" style="414" bestFit="1" customWidth="1"/>
    <col min="9232" max="9232" width="12.68359375" style="414" bestFit="1" customWidth="1"/>
    <col min="9233" max="9233" width="14.68359375" style="414" bestFit="1" customWidth="1"/>
    <col min="9234" max="9471" width="9.15625" style="414"/>
    <col min="9472" max="9472" width="6.26171875" style="414" customWidth="1"/>
    <col min="9473" max="9473" width="4.41796875" style="414" customWidth="1"/>
    <col min="9474" max="9474" width="38.41796875" style="414" customWidth="1"/>
    <col min="9475" max="9476" width="0" style="414" hidden="1" customWidth="1"/>
    <col min="9477" max="9477" width="28.26171875" style="414" customWidth="1"/>
    <col min="9478" max="9478" width="19.26171875" style="414" bestFit="1" customWidth="1"/>
    <col min="9479" max="9479" width="18" style="414" bestFit="1" customWidth="1"/>
    <col min="9480" max="9480" width="16.26171875" style="414" bestFit="1" customWidth="1"/>
    <col min="9481" max="9481" width="16.578125" style="414" bestFit="1" customWidth="1"/>
    <col min="9482" max="9482" width="16.41796875" style="414" bestFit="1" customWidth="1"/>
    <col min="9483" max="9483" width="15.578125" style="414" bestFit="1" customWidth="1"/>
    <col min="9484" max="9484" width="14.68359375" style="414" bestFit="1" customWidth="1"/>
    <col min="9485" max="9485" width="16" style="414" bestFit="1" customWidth="1"/>
    <col min="9486" max="9486" width="14.68359375" style="414" bestFit="1" customWidth="1"/>
    <col min="9487" max="9487" width="16" style="414" bestFit="1" customWidth="1"/>
    <col min="9488" max="9488" width="12.68359375" style="414" bestFit="1" customWidth="1"/>
    <col min="9489" max="9489" width="14.68359375" style="414" bestFit="1" customWidth="1"/>
    <col min="9490" max="9727" width="9.15625" style="414"/>
    <col min="9728" max="9728" width="6.26171875" style="414" customWidth="1"/>
    <col min="9729" max="9729" width="4.41796875" style="414" customWidth="1"/>
    <col min="9730" max="9730" width="38.41796875" style="414" customWidth="1"/>
    <col min="9731" max="9732" width="0" style="414" hidden="1" customWidth="1"/>
    <col min="9733" max="9733" width="28.26171875" style="414" customWidth="1"/>
    <col min="9734" max="9734" width="19.26171875" style="414" bestFit="1" customWidth="1"/>
    <col min="9735" max="9735" width="18" style="414" bestFit="1" customWidth="1"/>
    <col min="9736" max="9736" width="16.26171875" style="414" bestFit="1" customWidth="1"/>
    <col min="9737" max="9737" width="16.578125" style="414" bestFit="1" customWidth="1"/>
    <col min="9738" max="9738" width="16.41796875" style="414" bestFit="1" customWidth="1"/>
    <col min="9739" max="9739" width="15.578125" style="414" bestFit="1" customWidth="1"/>
    <col min="9740" max="9740" width="14.68359375" style="414" bestFit="1" customWidth="1"/>
    <col min="9741" max="9741" width="16" style="414" bestFit="1" customWidth="1"/>
    <col min="9742" max="9742" width="14.68359375" style="414" bestFit="1" customWidth="1"/>
    <col min="9743" max="9743" width="16" style="414" bestFit="1" customWidth="1"/>
    <col min="9744" max="9744" width="12.68359375" style="414" bestFit="1" customWidth="1"/>
    <col min="9745" max="9745" width="14.68359375" style="414" bestFit="1" customWidth="1"/>
    <col min="9746" max="9983" width="9.15625" style="414"/>
    <col min="9984" max="9984" width="6.26171875" style="414" customWidth="1"/>
    <col min="9985" max="9985" width="4.41796875" style="414" customWidth="1"/>
    <col min="9986" max="9986" width="38.41796875" style="414" customWidth="1"/>
    <col min="9987" max="9988" width="0" style="414" hidden="1" customWidth="1"/>
    <col min="9989" max="9989" width="28.26171875" style="414" customWidth="1"/>
    <col min="9990" max="9990" width="19.26171875" style="414" bestFit="1" customWidth="1"/>
    <col min="9991" max="9991" width="18" style="414" bestFit="1" customWidth="1"/>
    <col min="9992" max="9992" width="16.26171875" style="414" bestFit="1" customWidth="1"/>
    <col min="9993" max="9993" width="16.578125" style="414" bestFit="1" customWidth="1"/>
    <col min="9994" max="9994" width="16.41796875" style="414" bestFit="1" customWidth="1"/>
    <col min="9995" max="9995" width="15.578125" style="414" bestFit="1" customWidth="1"/>
    <col min="9996" max="9996" width="14.68359375" style="414" bestFit="1" customWidth="1"/>
    <col min="9997" max="9997" width="16" style="414" bestFit="1" customWidth="1"/>
    <col min="9998" max="9998" width="14.68359375" style="414" bestFit="1" customWidth="1"/>
    <col min="9999" max="9999" width="16" style="414" bestFit="1" customWidth="1"/>
    <col min="10000" max="10000" width="12.68359375" style="414" bestFit="1" customWidth="1"/>
    <col min="10001" max="10001" width="14.68359375" style="414" bestFit="1" customWidth="1"/>
    <col min="10002" max="10239" width="9.15625" style="414"/>
    <col min="10240" max="10240" width="6.26171875" style="414" customWidth="1"/>
    <col min="10241" max="10241" width="4.41796875" style="414" customWidth="1"/>
    <col min="10242" max="10242" width="38.41796875" style="414" customWidth="1"/>
    <col min="10243" max="10244" width="0" style="414" hidden="1" customWidth="1"/>
    <col min="10245" max="10245" width="28.26171875" style="414" customWidth="1"/>
    <col min="10246" max="10246" width="19.26171875" style="414" bestFit="1" customWidth="1"/>
    <col min="10247" max="10247" width="18" style="414" bestFit="1" customWidth="1"/>
    <col min="10248" max="10248" width="16.26171875" style="414" bestFit="1" customWidth="1"/>
    <col min="10249" max="10249" width="16.578125" style="414" bestFit="1" customWidth="1"/>
    <col min="10250" max="10250" width="16.41796875" style="414" bestFit="1" customWidth="1"/>
    <col min="10251" max="10251" width="15.578125" style="414" bestFit="1" customWidth="1"/>
    <col min="10252" max="10252" width="14.68359375" style="414" bestFit="1" customWidth="1"/>
    <col min="10253" max="10253" width="16" style="414" bestFit="1" customWidth="1"/>
    <col min="10254" max="10254" width="14.68359375" style="414" bestFit="1" customWidth="1"/>
    <col min="10255" max="10255" width="16" style="414" bestFit="1" customWidth="1"/>
    <col min="10256" max="10256" width="12.68359375" style="414" bestFit="1" customWidth="1"/>
    <col min="10257" max="10257" width="14.68359375" style="414" bestFit="1" customWidth="1"/>
    <col min="10258" max="10495" width="9.15625" style="414"/>
    <col min="10496" max="10496" width="6.26171875" style="414" customWidth="1"/>
    <col min="10497" max="10497" width="4.41796875" style="414" customWidth="1"/>
    <col min="10498" max="10498" width="38.41796875" style="414" customWidth="1"/>
    <col min="10499" max="10500" width="0" style="414" hidden="1" customWidth="1"/>
    <col min="10501" max="10501" width="28.26171875" style="414" customWidth="1"/>
    <col min="10502" max="10502" width="19.26171875" style="414" bestFit="1" customWidth="1"/>
    <col min="10503" max="10503" width="18" style="414" bestFit="1" customWidth="1"/>
    <col min="10504" max="10504" width="16.26171875" style="414" bestFit="1" customWidth="1"/>
    <col min="10505" max="10505" width="16.578125" style="414" bestFit="1" customWidth="1"/>
    <col min="10506" max="10506" width="16.41796875" style="414" bestFit="1" customWidth="1"/>
    <col min="10507" max="10507" width="15.578125" style="414" bestFit="1" customWidth="1"/>
    <col min="10508" max="10508" width="14.68359375" style="414" bestFit="1" customWidth="1"/>
    <col min="10509" max="10509" width="16" style="414" bestFit="1" customWidth="1"/>
    <col min="10510" max="10510" width="14.68359375" style="414" bestFit="1" customWidth="1"/>
    <col min="10511" max="10511" width="16" style="414" bestFit="1" customWidth="1"/>
    <col min="10512" max="10512" width="12.68359375" style="414" bestFit="1" customWidth="1"/>
    <col min="10513" max="10513" width="14.68359375" style="414" bestFit="1" customWidth="1"/>
    <col min="10514" max="10751" width="9.15625" style="414"/>
    <col min="10752" max="10752" width="6.26171875" style="414" customWidth="1"/>
    <col min="10753" max="10753" width="4.41796875" style="414" customWidth="1"/>
    <col min="10754" max="10754" width="38.41796875" style="414" customWidth="1"/>
    <col min="10755" max="10756" width="0" style="414" hidden="1" customWidth="1"/>
    <col min="10757" max="10757" width="28.26171875" style="414" customWidth="1"/>
    <col min="10758" max="10758" width="19.26171875" style="414" bestFit="1" customWidth="1"/>
    <col min="10759" max="10759" width="18" style="414" bestFit="1" customWidth="1"/>
    <col min="10760" max="10760" width="16.26171875" style="414" bestFit="1" customWidth="1"/>
    <col min="10761" max="10761" width="16.578125" style="414" bestFit="1" customWidth="1"/>
    <col min="10762" max="10762" width="16.41796875" style="414" bestFit="1" customWidth="1"/>
    <col min="10763" max="10763" width="15.578125" style="414" bestFit="1" customWidth="1"/>
    <col min="10764" max="10764" width="14.68359375" style="414" bestFit="1" customWidth="1"/>
    <col min="10765" max="10765" width="16" style="414" bestFit="1" customWidth="1"/>
    <col min="10766" max="10766" width="14.68359375" style="414" bestFit="1" customWidth="1"/>
    <col min="10767" max="10767" width="16" style="414" bestFit="1" customWidth="1"/>
    <col min="10768" max="10768" width="12.68359375" style="414" bestFit="1" customWidth="1"/>
    <col min="10769" max="10769" width="14.68359375" style="414" bestFit="1" customWidth="1"/>
    <col min="10770" max="11007" width="9.15625" style="414"/>
    <col min="11008" max="11008" width="6.26171875" style="414" customWidth="1"/>
    <col min="11009" max="11009" width="4.41796875" style="414" customWidth="1"/>
    <col min="11010" max="11010" width="38.41796875" style="414" customWidth="1"/>
    <col min="11011" max="11012" width="0" style="414" hidden="1" customWidth="1"/>
    <col min="11013" max="11013" width="28.26171875" style="414" customWidth="1"/>
    <col min="11014" max="11014" width="19.26171875" style="414" bestFit="1" customWidth="1"/>
    <col min="11015" max="11015" width="18" style="414" bestFit="1" customWidth="1"/>
    <col min="11016" max="11016" width="16.26171875" style="414" bestFit="1" customWidth="1"/>
    <col min="11017" max="11017" width="16.578125" style="414" bestFit="1" customWidth="1"/>
    <col min="11018" max="11018" width="16.41796875" style="414" bestFit="1" customWidth="1"/>
    <col min="11019" max="11019" width="15.578125" style="414" bestFit="1" customWidth="1"/>
    <col min="11020" max="11020" width="14.68359375" style="414" bestFit="1" customWidth="1"/>
    <col min="11021" max="11021" width="16" style="414" bestFit="1" customWidth="1"/>
    <col min="11022" max="11022" width="14.68359375" style="414" bestFit="1" customWidth="1"/>
    <col min="11023" max="11023" width="16" style="414" bestFit="1" customWidth="1"/>
    <col min="11024" max="11024" width="12.68359375" style="414" bestFit="1" customWidth="1"/>
    <col min="11025" max="11025" width="14.68359375" style="414" bestFit="1" customWidth="1"/>
    <col min="11026" max="11263" width="9.15625" style="414"/>
    <col min="11264" max="11264" width="6.26171875" style="414" customWidth="1"/>
    <col min="11265" max="11265" width="4.41796875" style="414" customWidth="1"/>
    <col min="11266" max="11266" width="38.41796875" style="414" customWidth="1"/>
    <col min="11267" max="11268" width="0" style="414" hidden="1" customWidth="1"/>
    <col min="11269" max="11269" width="28.26171875" style="414" customWidth="1"/>
    <col min="11270" max="11270" width="19.26171875" style="414" bestFit="1" customWidth="1"/>
    <col min="11271" max="11271" width="18" style="414" bestFit="1" customWidth="1"/>
    <col min="11272" max="11272" width="16.26171875" style="414" bestFit="1" customWidth="1"/>
    <col min="11273" max="11273" width="16.578125" style="414" bestFit="1" customWidth="1"/>
    <col min="11274" max="11274" width="16.41796875" style="414" bestFit="1" customWidth="1"/>
    <col min="11275" max="11275" width="15.578125" style="414" bestFit="1" customWidth="1"/>
    <col min="11276" max="11276" width="14.68359375" style="414" bestFit="1" customWidth="1"/>
    <col min="11277" max="11277" width="16" style="414" bestFit="1" customWidth="1"/>
    <col min="11278" max="11278" width="14.68359375" style="414" bestFit="1" customWidth="1"/>
    <col min="11279" max="11279" width="16" style="414" bestFit="1" customWidth="1"/>
    <col min="11280" max="11280" width="12.68359375" style="414" bestFit="1" customWidth="1"/>
    <col min="11281" max="11281" width="14.68359375" style="414" bestFit="1" customWidth="1"/>
    <col min="11282" max="11519" width="9.15625" style="414"/>
    <col min="11520" max="11520" width="6.26171875" style="414" customWidth="1"/>
    <col min="11521" max="11521" width="4.41796875" style="414" customWidth="1"/>
    <col min="11522" max="11522" width="38.41796875" style="414" customWidth="1"/>
    <col min="11523" max="11524" width="0" style="414" hidden="1" customWidth="1"/>
    <col min="11525" max="11525" width="28.26171875" style="414" customWidth="1"/>
    <col min="11526" max="11526" width="19.26171875" style="414" bestFit="1" customWidth="1"/>
    <col min="11527" max="11527" width="18" style="414" bestFit="1" customWidth="1"/>
    <col min="11528" max="11528" width="16.26171875" style="414" bestFit="1" customWidth="1"/>
    <col min="11529" max="11529" width="16.578125" style="414" bestFit="1" customWidth="1"/>
    <col min="11530" max="11530" width="16.41796875" style="414" bestFit="1" customWidth="1"/>
    <col min="11531" max="11531" width="15.578125" style="414" bestFit="1" customWidth="1"/>
    <col min="11532" max="11532" width="14.68359375" style="414" bestFit="1" customWidth="1"/>
    <col min="11533" max="11533" width="16" style="414" bestFit="1" customWidth="1"/>
    <col min="11534" max="11534" width="14.68359375" style="414" bestFit="1" customWidth="1"/>
    <col min="11535" max="11535" width="16" style="414" bestFit="1" customWidth="1"/>
    <col min="11536" max="11536" width="12.68359375" style="414" bestFit="1" customWidth="1"/>
    <col min="11537" max="11537" width="14.68359375" style="414" bestFit="1" customWidth="1"/>
    <col min="11538" max="11775" width="9.15625" style="414"/>
    <col min="11776" max="11776" width="6.26171875" style="414" customWidth="1"/>
    <col min="11777" max="11777" width="4.41796875" style="414" customWidth="1"/>
    <col min="11778" max="11778" width="38.41796875" style="414" customWidth="1"/>
    <col min="11779" max="11780" width="0" style="414" hidden="1" customWidth="1"/>
    <col min="11781" max="11781" width="28.26171875" style="414" customWidth="1"/>
    <col min="11782" max="11782" width="19.26171875" style="414" bestFit="1" customWidth="1"/>
    <col min="11783" max="11783" width="18" style="414" bestFit="1" customWidth="1"/>
    <col min="11784" max="11784" width="16.26171875" style="414" bestFit="1" customWidth="1"/>
    <col min="11785" max="11785" width="16.578125" style="414" bestFit="1" customWidth="1"/>
    <col min="11786" max="11786" width="16.41796875" style="414" bestFit="1" customWidth="1"/>
    <col min="11787" max="11787" width="15.578125" style="414" bestFit="1" customWidth="1"/>
    <col min="11788" max="11788" width="14.68359375" style="414" bestFit="1" customWidth="1"/>
    <col min="11789" max="11789" width="16" style="414" bestFit="1" customWidth="1"/>
    <col min="11790" max="11790" width="14.68359375" style="414" bestFit="1" customWidth="1"/>
    <col min="11791" max="11791" width="16" style="414" bestFit="1" customWidth="1"/>
    <col min="11792" max="11792" width="12.68359375" style="414" bestFit="1" customWidth="1"/>
    <col min="11793" max="11793" width="14.68359375" style="414" bestFit="1" customWidth="1"/>
    <col min="11794" max="12031" width="9.15625" style="414"/>
    <col min="12032" max="12032" width="6.26171875" style="414" customWidth="1"/>
    <col min="12033" max="12033" width="4.41796875" style="414" customWidth="1"/>
    <col min="12034" max="12034" width="38.41796875" style="414" customWidth="1"/>
    <col min="12035" max="12036" width="0" style="414" hidden="1" customWidth="1"/>
    <col min="12037" max="12037" width="28.26171875" style="414" customWidth="1"/>
    <col min="12038" max="12038" width="19.26171875" style="414" bestFit="1" customWidth="1"/>
    <col min="12039" max="12039" width="18" style="414" bestFit="1" customWidth="1"/>
    <col min="12040" max="12040" width="16.26171875" style="414" bestFit="1" customWidth="1"/>
    <col min="12041" max="12041" width="16.578125" style="414" bestFit="1" customWidth="1"/>
    <col min="12042" max="12042" width="16.41796875" style="414" bestFit="1" customWidth="1"/>
    <col min="12043" max="12043" width="15.578125" style="414" bestFit="1" customWidth="1"/>
    <col min="12044" max="12044" width="14.68359375" style="414" bestFit="1" customWidth="1"/>
    <col min="12045" max="12045" width="16" style="414" bestFit="1" customWidth="1"/>
    <col min="12046" max="12046" width="14.68359375" style="414" bestFit="1" customWidth="1"/>
    <col min="12047" max="12047" width="16" style="414" bestFit="1" customWidth="1"/>
    <col min="12048" max="12048" width="12.68359375" style="414" bestFit="1" customWidth="1"/>
    <col min="12049" max="12049" width="14.68359375" style="414" bestFit="1" customWidth="1"/>
    <col min="12050" max="12287" width="9.15625" style="414"/>
    <col min="12288" max="12288" width="6.26171875" style="414" customWidth="1"/>
    <col min="12289" max="12289" width="4.41796875" style="414" customWidth="1"/>
    <col min="12290" max="12290" width="38.41796875" style="414" customWidth="1"/>
    <col min="12291" max="12292" width="0" style="414" hidden="1" customWidth="1"/>
    <col min="12293" max="12293" width="28.26171875" style="414" customWidth="1"/>
    <col min="12294" max="12294" width="19.26171875" style="414" bestFit="1" customWidth="1"/>
    <col min="12295" max="12295" width="18" style="414" bestFit="1" customWidth="1"/>
    <col min="12296" max="12296" width="16.26171875" style="414" bestFit="1" customWidth="1"/>
    <col min="12297" max="12297" width="16.578125" style="414" bestFit="1" customWidth="1"/>
    <col min="12298" max="12298" width="16.41796875" style="414" bestFit="1" customWidth="1"/>
    <col min="12299" max="12299" width="15.578125" style="414" bestFit="1" customWidth="1"/>
    <col min="12300" max="12300" width="14.68359375" style="414" bestFit="1" customWidth="1"/>
    <col min="12301" max="12301" width="16" style="414" bestFit="1" customWidth="1"/>
    <col min="12302" max="12302" width="14.68359375" style="414" bestFit="1" customWidth="1"/>
    <col min="12303" max="12303" width="16" style="414" bestFit="1" customWidth="1"/>
    <col min="12304" max="12304" width="12.68359375" style="414" bestFit="1" customWidth="1"/>
    <col min="12305" max="12305" width="14.68359375" style="414" bestFit="1" customWidth="1"/>
    <col min="12306" max="12543" width="9.15625" style="414"/>
    <col min="12544" max="12544" width="6.26171875" style="414" customWidth="1"/>
    <col min="12545" max="12545" width="4.41796875" style="414" customWidth="1"/>
    <col min="12546" max="12546" width="38.41796875" style="414" customWidth="1"/>
    <col min="12547" max="12548" width="0" style="414" hidden="1" customWidth="1"/>
    <col min="12549" max="12549" width="28.26171875" style="414" customWidth="1"/>
    <col min="12550" max="12550" width="19.26171875" style="414" bestFit="1" customWidth="1"/>
    <col min="12551" max="12551" width="18" style="414" bestFit="1" customWidth="1"/>
    <col min="12552" max="12552" width="16.26171875" style="414" bestFit="1" customWidth="1"/>
    <col min="12553" max="12553" width="16.578125" style="414" bestFit="1" customWidth="1"/>
    <col min="12554" max="12554" width="16.41796875" style="414" bestFit="1" customWidth="1"/>
    <col min="12555" max="12555" width="15.578125" style="414" bestFit="1" customWidth="1"/>
    <col min="12556" max="12556" width="14.68359375" style="414" bestFit="1" customWidth="1"/>
    <col min="12557" max="12557" width="16" style="414" bestFit="1" customWidth="1"/>
    <col min="12558" max="12558" width="14.68359375" style="414" bestFit="1" customWidth="1"/>
    <col min="12559" max="12559" width="16" style="414" bestFit="1" customWidth="1"/>
    <col min="12560" max="12560" width="12.68359375" style="414" bestFit="1" customWidth="1"/>
    <col min="12561" max="12561" width="14.68359375" style="414" bestFit="1" customWidth="1"/>
    <col min="12562" max="12799" width="9.15625" style="414"/>
    <col min="12800" max="12800" width="6.26171875" style="414" customWidth="1"/>
    <col min="12801" max="12801" width="4.41796875" style="414" customWidth="1"/>
    <col min="12802" max="12802" width="38.41796875" style="414" customWidth="1"/>
    <col min="12803" max="12804" width="0" style="414" hidden="1" customWidth="1"/>
    <col min="12805" max="12805" width="28.26171875" style="414" customWidth="1"/>
    <col min="12806" max="12806" width="19.26171875" style="414" bestFit="1" customWidth="1"/>
    <col min="12807" max="12807" width="18" style="414" bestFit="1" customWidth="1"/>
    <col min="12808" max="12808" width="16.26171875" style="414" bestFit="1" customWidth="1"/>
    <col min="12809" max="12809" width="16.578125" style="414" bestFit="1" customWidth="1"/>
    <col min="12810" max="12810" width="16.41796875" style="414" bestFit="1" customWidth="1"/>
    <col min="12811" max="12811" width="15.578125" style="414" bestFit="1" customWidth="1"/>
    <col min="12812" max="12812" width="14.68359375" style="414" bestFit="1" customWidth="1"/>
    <col min="12813" max="12813" width="16" style="414" bestFit="1" customWidth="1"/>
    <col min="12814" max="12814" width="14.68359375" style="414" bestFit="1" customWidth="1"/>
    <col min="12815" max="12815" width="16" style="414" bestFit="1" customWidth="1"/>
    <col min="12816" max="12816" width="12.68359375" style="414" bestFit="1" customWidth="1"/>
    <col min="12817" max="12817" width="14.68359375" style="414" bestFit="1" customWidth="1"/>
    <col min="12818" max="13055" width="9.15625" style="414"/>
    <col min="13056" max="13056" width="6.26171875" style="414" customWidth="1"/>
    <col min="13057" max="13057" width="4.41796875" style="414" customWidth="1"/>
    <col min="13058" max="13058" width="38.41796875" style="414" customWidth="1"/>
    <col min="13059" max="13060" width="0" style="414" hidden="1" customWidth="1"/>
    <col min="13061" max="13061" width="28.26171875" style="414" customWidth="1"/>
    <col min="13062" max="13062" width="19.26171875" style="414" bestFit="1" customWidth="1"/>
    <col min="13063" max="13063" width="18" style="414" bestFit="1" customWidth="1"/>
    <col min="13064" max="13064" width="16.26171875" style="414" bestFit="1" customWidth="1"/>
    <col min="13065" max="13065" width="16.578125" style="414" bestFit="1" customWidth="1"/>
    <col min="13066" max="13066" width="16.41796875" style="414" bestFit="1" customWidth="1"/>
    <col min="13067" max="13067" width="15.578125" style="414" bestFit="1" customWidth="1"/>
    <col min="13068" max="13068" width="14.68359375" style="414" bestFit="1" customWidth="1"/>
    <col min="13069" max="13069" width="16" style="414" bestFit="1" customWidth="1"/>
    <col min="13070" max="13070" width="14.68359375" style="414" bestFit="1" customWidth="1"/>
    <col min="13071" max="13071" width="16" style="414" bestFit="1" customWidth="1"/>
    <col min="13072" max="13072" width="12.68359375" style="414" bestFit="1" customWidth="1"/>
    <col min="13073" max="13073" width="14.68359375" style="414" bestFit="1" customWidth="1"/>
    <col min="13074" max="13311" width="9.15625" style="414"/>
    <col min="13312" max="13312" width="6.26171875" style="414" customWidth="1"/>
    <col min="13313" max="13313" width="4.41796875" style="414" customWidth="1"/>
    <col min="13314" max="13314" width="38.41796875" style="414" customWidth="1"/>
    <col min="13315" max="13316" width="0" style="414" hidden="1" customWidth="1"/>
    <col min="13317" max="13317" width="28.26171875" style="414" customWidth="1"/>
    <col min="13318" max="13318" width="19.26171875" style="414" bestFit="1" customWidth="1"/>
    <col min="13319" max="13319" width="18" style="414" bestFit="1" customWidth="1"/>
    <col min="13320" max="13320" width="16.26171875" style="414" bestFit="1" customWidth="1"/>
    <col min="13321" max="13321" width="16.578125" style="414" bestFit="1" customWidth="1"/>
    <col min="13322" max="13322" width="16.41796875" style="414" bestFit="1" customWidth="1"/>
    <col min="13323" max="13323" width="15.578125" style="414" bestFit="1" customWidth="1"/>
    <col min="13324" max="13324" width="14.68359375" style="414" bestFit="1" customWidth="1"/>
    <col min="13325" max="13325" width="16" style="414" bestFit="1" customWidth="1"/>
    <col min="13326" max="13326" width="14.68359375" style="414" bestFit="1" customWidth="1"/>
    <col min="13327" max="13327" width="16" style="414" bestFit="1" customWidth="1"/>
    <col min="13328" max="13328" width="12.68359375" style="414" bestFit="1" customWidth="1"/>
    <col min="13329" max="13329" width="14.68359375" style="414" bestFit="1" customWidth="1"/>
    <col min="13330" max="13567" width="9.15625" style="414"/>
    <col min="13568" max="13568" width="6.26171875" style="414" customWidth="1"/>
    <col min="13569" max="13569" width="4.41796875" style="414" customWidth="1"/>
    <col min="13570" max="13570" width="38.41796875" style="414" customWidth="1"/>
    <col min="13571" max="13572" width="0" style="414" hidden="1" customWidth="1"/>
    <col min="13573" max="13573" width="28.26171875" style="414" customWidth="1"/>
    <col min="13574" max="13574" width="19.26171875" style="414" bestFit="1" customWidth="1"/>
    <col min="13575" max="13575" width="18" style="414" bestFit="1" customWidth="1"/>
    <col min="13576" max="13576" width="16.26171875" style="414" bestFit="1" customWidth="1"/>
    <col min="13577" max="13577" width="16.578125" style="414" bestFit="1" customWidth="1"/>
    <col min="13578" max="13578" width="16.41796875" style="414" bestFit="1" customWidth="1"/>
    <col min="13579" max="13579" width="15.578125" style="414" bestFit="1" customWidth="1"/>
    <col min="13580" max="13580" width="14.68359375" style="414" bestFit="1" customWidth="1"/>
    <col min="13581" max="13581" width="16" style="414" bestFit="1" customWidth="1"/>
    <col min="13582" max="13582" width="14.68359375" style="414" bestFit="1" customWidth="1"/>
    <col min="13583" max="13583" width="16" style="414" bestFit="1" customWidth="1"/>
    <col min="13584" max="13584" width="12.68359375" style="414" bestFit="1" customWidth="1"/>
    <col min="13585" max="13585" width="14.68359375" style="414" bestFit="1" customWidth="1"/>
    <col min="13586" max="13823" width="9.15625" style="414"/>
    <col min="13824" max="13824" width="6.26171875" style="414" customWidth="1"/>
    <col min="13825" max="13825" width="4.41796875" style="414" customWidth="1"/>
    <col min="13826" max="13826" width="38.41796875" style="414" customWidth="1"/>
    <col min="13827" max="13828" width="0" style="414" hidden="1" customWidth="1"/>
    <col min="13829" max="13829" width="28.26171875" style="414" customWidth="1"/>
    <col min="13830" max="13830" width="19.26171875" style="414" bestFit="1" customWidth="1"/>
    <col min="13831" max="13831" width="18" style="414" bestFit="1" customWidth="1"/>
    <col min="13832" max="13832" width="16.26171875" style="414" bestFit="1" customWidth="1"/>
    <col min="13833" max="13833" width="16.578125" style="414" bestFit="1" customWidth="1"/>
    <col min="13834" max="13834" width="16.41796875" style="414" bestFit="1" customWidth="1"/>
    <col min="13835" max="13835" width="15.578125" style="414" bestFit="1" customWidth="1"/>
    <col min="13836" max="13836" width="14.68359375" style="414" bestFit="1" customWidth="1"/>
    <col min="13837" max="13837" width="16" style="414" bestFit="1" customWidth="1"/>
    <col min="13838" max="13838" width="14.68359375" style="414" bestFit="1" customWidth="1"/>
    <col min="13839" max="13839" width="16" style="414" bestFit="1" customWidth="1"/>
    <col min="13840" max="13840" width="12.68359375" style="414" bestFit="1" customWidth="1"/>
    <col min="13841" max="13841" width="14.68359375" style="414" bestFit="1" customWidth="1"/>
    <col min="13842" max="14079" width="9.15625" style="414"/>
    <col min="14080" max="14080" width="6.26171875" style="414" customWidth="1"/>
    <col min="14081" max="14081" width="4.41796875" style="414" customWidth="1"/>
    <col min="14082" max="14082" width="38.41796875" style="414" customWidth="1"/>
    <col min="14083" max="14084" width="0" style="414" hidden="1" customWidth="1"/>
    <col min="14085" max="14085" width="28.26171875" style="414" customWidth="1"/>
    <col min="14086" max="14086" width="19.26171875" style="414" bestFit="1" customWidth="1"/>
    <col min="14087" max="14087" width="18" style="414" bestFit="1" customWidth="1"/>
    <col min="14088" max="14088" width="16.26171875" style="414" bestFit="1" customWidth="1"/>
    <col min="14089" max="14089" width="16.578125" style="414" bestFit="1" customWidth="1"/>
    <col min="14090" max="14090" width="16.41796875" style="414" bestFit="1" customWidth="1"/>
    <col min="14091" max="14091" width="15.578125" style="414" bestFit="1" customWidth="1"/>
    <col min="14092" max="14092" width="14.68359375" style="414" bestFit="1" customWidth="1"/>
    <col min="14093" max="14093" width="16" style="414" bestFit="1" customWidth="1"/>
    <col min="14094" max="14094" width="14.68359375" style="414" bestFit="1" customWidth="1"/>
    <col min="14095" max="14095" width="16" style="414" bestFit="1" customWidth="1"/>
    <col min="14096" max="14096" width="12.68359375" style="414" bestFit="1" customWidth="1"/>
    <col min="14097" max="14097" width="14.68359375" style="414" bestFit="1" customWidth="1"/>
    <col min="14098" max="14335" width="9.15625" style="414"/>
    <col min="14336" max="14336" width="6.26171875" style="414" customWidth="1"/>
    <col min="14337" max="14337" width="4.41796875" style="414" customWidth="1"/>
    <col min="14338" max="14338" width="38.41796875" style="414" customWidth="1"/>
    <col min="14339" max="14340" width="0" style="414" hidden="1" customWidth="1"/>
    <col min="14341" max="14341" width="28.26171875" style="414" customWidth="1"/>
    <col min="14342" max="14342" width="19.26171875" style="414" bestFit="1" customWidth="1"/>
    <col min="14343" max="14343" width="18" style="414" bestFit="1" customWidth="1"/>
    <col min="14344" max="14344" width="16.26171875" style="414" bestFit="1" customWidth="1"/>
    <col min="14345" max="14345" width="16.578125" style="414" bestFit="1" customWidth="1"/>
    <col min="14346" max="14346" width="16.41796875" style="414" bestFit="1" customWidth="1"/>
    <col min="14347" max="14347" width="15.578125" style="414" bestFit="1" customWidth="1"/>
    <col min="14348" max="14348" width="14.68359375" style="414" bestFit="1" customWidth="1"/>
    <col min="14349" max="14349" width="16" style="414" bestFit="1" customWidth="1"/>
    <col min="14350" max="14350" width="14.68359375" style="414" bestFit="1" customWidth="1"/>
    <col min="14351" max="14351" width="16" style="414" bestFit="1" customWidth="1"/>
    <col min="14352" max="14352" width="12.68359375" style="414" bestFit="1" customWidth="1"/>
    <col min="14353" max="14353" width="14.68359375" style="414" bestFit="1" customWidth="1"/>
    <col min="14354" max="14591" width="9.15625" style="414"/>
    <col min="14592" max="14592" width="6.26171875" style="414" customWidth="1"/>
    <col min="14593" max="14593" width="4.41796875" style="414" customWidth="1"/>
    <col min="14594" max="14594" width="38.41796875" style="414" customWidth="1"/>
    <col min="14595" max="14596" width="0" style="414" hidden="1" customWidth="1"/>
    <col min="14597" max="14597" width="28.26171875" style="414" customWidth="1"/>
    <col min="14598" max="14598" width="19.26171875" style="414" bestFit="1" customWidth="1"/>
    <col min="14599" max="14599" width="18" style="414" bestFit="1" customWidth="1"/>
    <col min="14600" max="14600" width="16.26171875" style="414" bestFit="1" customWidth="1"/>
    <col min="14601" max="14601" width="16.578125" style="414" bestFit="1" customWidth="1"/>
    <col min="14602" max="14602" width="16.41796875" style="414" bestFit="1" customWidth="1"/>
    <col min="14603" max="14603" width="15.578125" style="414" bestFit="1" customWidth="1"/>
    <col min="14604" max="14604" width="14.68359375" style="414" bestFit="1" customWidth="1"/>
    <col min="14605" max="14605" width="16" style="414" bestFit="1" customWidth="1"/>
    <col min="14606" max="14606" width="14.68359375" style="414" bestFit="1" customWidth="1"/>
    <col min="14607" max="14607" width="16" style="414" bestFit="1" customWidth="1"/>
    <col min="14608" max="14608" width="12.68359375" style="414" bestFit="1" customWidth="1"/>
    <col min="14609" max="14609" width="14.68359375" style="414" bestFit="1" customWidth="1"/>
    <col min="14610" max="14847" width="9.15625" style="414"/>
    <col min="14848" max="14848" width="6.26171875" style="414" customWidth="1"/>
    <col min="14849" max="14849" width="4.41796875" style="414" customWidth="1"/>
    <col min="14850" max="14850" width="38.41796875" style="414" customWidth="1"/>
    <col min="14851" max="14852" width="0" style="414" hidden="1" customWidth="1"/>
    <col min="14853" max="14853" width="28.26171875" style="414" customWidth="1"/>
    <col min="14854" max="14854" width="19.26171875" style="414" bestFit="1" customWidth="1"/>
    <col min="14855" max="14855" width="18" style="414" bestFit="1" customWidth="1"/>
    <col min="14856" max="14856" width="16.26171875" style="414" bestFit="1" customWidth="1"/>
    <col min="14857" max="14857" width="16.578125" style="414" bestFit="1" customWidth="1"/>
    <col min="14858" max="14858" width="16.41796875" style="414" bestFit="1" customWidth="1"/>
    <col min="14859" max="14859" width="15.578125" style="414" bestFit="1" customWidth="1"/>
    <col min="14860" max="14860" width="14.68359375" style="414" bestFit="1" customWidth="1"/>
    <col min="14861" max="14861" width="16" style="414" bestFit="1" customWidth="1"/>
    <col min="14862" max="14862" width="14.68359375" style="414" bestFit="1" customWidth="1"/>
    <col min="14863" max="14863" width="16" style="414" bestFit="1" customWidth="1"/>
    <col min="14864" max="14864" width="12.68359375" style="414" bestFit="1" customWidth="1"/>
    <col min="14865" max="14865" width="14.68359375" style="414" bestFit="1" customWidth="1"/>
    <col min="14866" max="15103" width="9.15625" style="414"/>
    <col min="15104" max="15104" width="6.26171875" style="414" customWidth="1"/>
    <col min="15105" max="15105" width="4.41796875" style="414" customWidth="1"/>
    <col min="15106" max="15106" width="38.41796875" style="414" customWidth="1"/>
    <col min="15107" max="15108" width="0" style="414" hidden="1" customWidth="1"/>
    <col min="15109" max="15109" width="28.26171875" style="414" customWidth="1"/>
    <col min="15110" max="15110" width="19.26171875" style="414" bestFit="1" customWidth="1"/>
    <col min="15111" max="15111" width="18" style="414" bestFit="1" customWidth="1"/>
    <col min="15112" max="15112" width="16.26171875" style="414" bestFit="1" customWidth="1"/>
    <col min="15113" max="15113" width="16.578125" style="414" bestFit="1" customWidth="1"/>
    <col min="15114" max="15114" width="16.41796875" style="414" bestFit="1" customWidth="1"/>
    <col min="15115" max="15115" width="15.578125" style="414" bestFit="1" customWidth="1"/>
    <col min="15116" max="15116" width="14.68359375" style="414" bestFit="1" customWidth="1"/>
    <col min="15117" max="15117" width="16" style="414" bestFit="1" customWidth="1"/>
    <col min="15118" max="15118" width="14.68359375" style="414" bestFit="1" customWidth="1"/>
    <col min="15119" max="15119" width="16" style="414" bestFit="1" customWidth="1"/>
    <col min="15120" max="15120" width="12.68359375" style="414" bestFit="1" customWidth="1"/>
    <col min="15121" max="15121" width="14.68359375" style="414" bestFit="1" customWidth="1"/>
    <col min="15122" max="15359" width="9.15625" style="414"/>
    <col min="15360" max="15360" width="6.26171875" style="414" customWidth="1"/>
    <col min="15361" max="15361" width="4.41796875" style="414" customWidth="1"/>
    <col min="15362" max="15362" width="38.41796875" style="414" customWidth="1"/>
    <col min="15363" max="15364" width="0" style="414" hidden="1" customWidth="1"/>
    <col min="15365" max="15365" width="28.26171875" style="414" customWidth="1"/>
    <col min="15366" max="15366" width="19.26171875" style="414" bestFit="1" customWidth="1"/>
    <col min="15367" max="15367" width="18" style="414" bestFit="1" customWidth="1"/>
    <col min="15368" max="15368" width="16.26171875" style="414" bestFit="1" customWidth="1"/>
    <col min="15369" max="15369" width="16.578125" style="414" bestFit="1" customWidth="1"/>
    <col min="15370" max="15370" width="16.41796875" style="414" bestFit="1" customWidth="1"/>
    <col min="15371" max="15371" width="15.578125" style="414" bestFit="1" customWidth="1"/>
    <col min="15372" max="15372" width="14.68359375" style="414" bestFit="1" customWidth="1"/>
    <col min="15373" max="15373" width="16" style="414" bestFit="1" customWidth="1"/>
    <col min="15374" max="15374" width="14.68359375" style="414" bestFit="1" customWidth="1"/>
    <col min="15375" max="15375" width="16" style="414" bestFit="1" customWidth="1"/>
    <col min="15376" max="15376" width="12.68359375" style="414" bestFit="1" customWidth="1"/>
    <col min="15377" max="15377" width="14.68359375" style="414" bestFit="1" customWidth="1"/>
    <col min="15378" max="15615" width="9.15625" style="414"/>
    <col min="15616" max="15616" width="6.26171875" style="414" customWidth="1"/>
    <col min="15617" max="15617" width="4.41796875" style="414" customWidth="1"/>
    <col min="15618" max="15618" width="38.41796875" style="414" customWidth="1"/>
    <col min="15619" max="15620" width="0" style="414" hidden="1" customWidth="1"/>
    <col min="15621" max="15621" width="28.26171875" style="414" customWidth="1"/>
    <col min="15622" max="15622" width="19.26171875" style="414" bestFit="1" customWidth="1"/>
    <col min="15623" max="15623" width="18" style="414" bestFit="1" customWidth="1"/>
    <col min="15624" max="15624" width="16.26171875" style="414" bestFit="1" customWidth="1"/>
    <col min="15625" max="15625" width="16.578125" style="414" bestFit="1" customWidth="1"/>
    <col min="15626" max="15626" width="16.41796875" style="414" bestFit="1" customWidth="1"/>
    <col min="15627" max="15627" width="15.578125" style="414" bestFit="1" customWidth="1"/>
    <col min="15628" max="15628" width="14.68359375" style="414" bestFit="1" customWidth="1"/>
    <col min="15629" max="15629" width="16" style="414" bestFit="1" customWidth="1"/>
    <col min="15630" max="15630" width="14.68359375" style="414" bestFit="1" customWidth="1"/>
    <col min="15631" max="15631" width="16" style="414" bestFit="1" customWidth="1"/>
    <col min="15632" max="15632" width="12.68359375" style="414" bestFit="1" customWidth="1"/>
    <col min="15633" max="15633" width="14.68359375" style="414" bestFit="1" customWidth="1"/>
    <col min="15634" max="15871" width="9.15625" style="414"/>
    <col min="15872" max="15872" width="6.26171875" style="414" customWidth="1"/>
    <col min="15873" max="15873" width="4.41796875" style="414" customWidth="1"/>
    <col min="15874" max="15874" width="38.41796875" style="414" customWidth="1"/>
    <col min="15875" max="15876" width="0" style="414" hidden="1" customWidth="1"/>
    <col min="15877" max="15877" width="28.26171875" style="414" customWidth="1"/>
    <col min="15878" max="15878" width="19.26171875" style="414" bestFit="1" customWidth="1"/>
    <col min="15879" max="15879" width="18" style="414" bestFit="1" customWidth="1"/>
    <col min="15880" max="15880" width="16.26171875" style="414" bestFit="1" customWidth="1"/>
    <col min="15881" max="15881" width="16.578125" style="414" bestFit="1" customWidth="1"/>
    <col min="15882" max="15882" width="16.41796875" style="414" bestFit="1" customWidth="1"/>
    <col min="15883" max="15883" width="15.578125" style="414" bestFit="1" customWidth="1"/>
    <col min="15884" max="15884" width="14.68359375" style="414" bestFit="1" customWidth="1"/>
    <col min="15885" max="15885" width="16" style="414" bestFit="1" customWidth="1"/>
    <col min="15886" max="15886" width="14.68359375" style="414" bestFit="1" customWidth="1"/>
    <col min="15887" max="15887" width="16" style="414" bestFit="1" customWidth="1"/>
    <col min="15888" max="15888" width="12.68359375" style="414" bestFit="1" customWidth="1"/>
    <col min="15889" max="15889" width="14.68359375" style="414" bestFit="1" customWidth="1"/>
    <col min="15890" max="16127" width="9.15625" style="414"/>
    <col min="16128" max="16128" width="6.26171875" style="414" customWidth="1"/>
    <col min="16129" max="16129" width="4.41796875" style="414" customWidth="1"/>
    <col min="16130" max="16130" width="38.41796875" style="414" customWidth="1"/>
    <col min="16131" max="16132" width="0" style="414" hidden="1" customWidth="1"/>
    <col min="16133" max="16133" width="28.26171875" style="414" customWidth="1"/>
    <col min="16134" max="16134" width="19.26171875" style="414" bestFit="1" customWidth="1"/>
    <col min="16135" max="16135" width="18" style="414" bestFit="1" customWidth="1"/>
    <col min="16136" max="16136" width="16.26171875" style="414" bestFit="1" customWidth="1"/>
    <col min="16137" max="16137" width="16.578125" style="414" bestFit="1" customWidth="1"/>
    <col min="16138" max="16138" width="16.41796875" style="414" bestFit="1" customWidth="1"/>
    <col min="16139" max="16139" width="15.578125" style="414" bestFit="1" customWidth="1"/>
    <col min="16140" max="16140" width="14.68359375" style="414" bestFit="1" customWidth="1"/>
    <col min="16141" max="16141" width="16" style="414" bestFit="1" customWidth="1"/>
    <col min="16142" max="16142" width="14.68359375" style="414" bestFit="1" customWidth="1"/>
    <col min="16143" max="16143" width="16" style="414" bestFit="1" customWidth="1"/>
    <col min="16144" max="16144" width="12.68359375" style="414" bestFit="1" customWidth="1"/>
    <col min="16145" max="16145" width="14.68359375" style="414" bestFit="1" customWidth="1"/>
    <col min="16146" max="16384" width="9.15625" style="414"/>
  </cols>
  <sheetData>
    <row r="1" spans="1:11" ht="20.100000000000001" x14ac:dyDescent="0.55000000000000004">
      <c r="A1" s="533" t="s">
        <v>614</v>
      </c>
      <c r="B1" s="533"/>
      <c r="C1" s="533"/>
      <c r="D1" s="533"/>
      <c r="E1" s="533"/>
      <c r="F1" s="533"/>
      <c r="G1" s="533"/>
      <c r="H1" s="413"/>
      <c r="I1" s="413"/>
    </row>
    <row r="3" spans="1:11" x14ac:dyDescent="0.55000000000000004">
      <c r="E3" s="415"/>
      <c r="F3" s="415"/>
    </row>
    <row r="4" spans="1:11" ht="36.9" x14ac:dyDescent="0.55000000000000004">
      <c r="B4" s="416" t="s">
        <v>275</v>
      </c>
      <c r="C4" s="417"/>
      <c r="D4" s="418" t="s">
        <v>0</v>
      </c>
      <c r="E4" s="418" t="s">
        <v>1</v>
      </c>
      <c r="F4" s="419" t="s">
        <v>591</v>
      </c>
      <c r="G4" s="418" t="s">
        <v>592</v>
      </c>
      <c r="H4" s="420" t="s">
        <v>593</v>
      </c>
      <c r="I4" s="418" t="s">
        <v>594</v>
      </c>
    </row>
    <row r="5" spans="1:11" x14ac:dyDescent="0.55000000000000004">
      <c r="A5" s="421" t="s">
        <v>276</v>
      </c>
      <c r="B5" s="421" t="s">
        <v>277</v>
      </c>
      <c r="H5" s="422"/>
    </row>
    <row r="6" spans="1:11" x14ac:dyDescent="0.55000000000000004">
      <c r="A6" s="421" t="s">
        <v>5</v>
      </c>
      <c r="B6" s="414" t="s">
        <v>6</v>
      </c>
      <c r="D6" s="423">
        <v>295626866.82080007</v>
      </c>
      <c r="E6" s="423">
        <v>0</v>
      </c>
      <c r="F6" s="423">
        <v>0</v>
      </c>
      <c r="G6" s="423">
        <v>238997381.81220004</v>
      </c>
      <c r="H6" s="423">
        <v>55466167.008600026</v>
      </c>
      <c r="I6" s="423">
        <v>55466167.008600026</v>
      </c>
      <c r="J6" s="422"/>
      <c r="K6" s="422"/>
    </row>
    <row r="7" spans="1:11" ht="36.9" x14ac:dyDescent="0.55000000000000004">
      <c r="B7" s="416" t="s">
        <v>278</v>
      </c>
      <c r="C7" s="424"/>
      <c r="D7" s="418" t="s">
        <v>595</v>
      </c>
      <c r="E7" s="418" t="s">
        <v>596</v>
      </c>
      <c r="F7" s="419" t="s">
        <v>591</v>
      </c>
      <c r="G7" s="418" t="s">
        <v>592</v>
      </c>
      <c r="H7" s="420" t="s">
        <v>593</v>
      </c>
      <c r="I7" s="418" t="s">
        <v>594</v>
      </c>
      <c r="J7" s="422"/>
    </row>
    <row r="8" spans="1:11" x14ac:dyDescent="0.55000000000000004">
      <c r="A8" s="416" t="s">
        <v>279</v>
      </c>
      <c r="B8" s="421" t="s">
        <v>280</v>
      </c>
      <c r="G8" s="425"/>
      <c r="H8" s="426"/>
      <c r="J8" s="422"/>
      <c r="K8" s="422"/>
    </row>
    <row r="9" spans="1:11" x14ac:dyDescent="0.55000000000000004">
      <c r="A9" s="427" t="s">
        <v>7</v>
      </c>
      <c r="B9" s="421" t="s">
        <v>8</v>
      </c>
      <c r="D9" s="428">
        <v>16586183.23</v>
      </c>
      <c r="E9" s="428">
        <v>8318250.5647999998</v>
      </c>
      <c r="F9" s="428">
        <v>1168901</v>
      </c>
      <c r="G9" s="428">
        <v>2720696.6599999997</v>
      </c>
      <c r="H9" s="428">
        <v>21014836.134799998</v>
      </c>
      <c r="I9" s="423">
        <v>12696585.569999998</v>
      </c>
      <c r="J9" s="422"/>
      <c r="K9" s="422"/>
    </row>
    <row r="10" spans="1:11" x14ac:dyDescent="0.55000000000000004">
      <c r="A10" s="427" t="s">
        <v>9</v>
      </c>
      <c r="B10" s="421" t="s">
        <v>10</v>
      </c>
      <c r="D10" s="428">
        <v>2313575.88</v>
      </c>
      <c r="E10" s="428">
        <v>1767865.23</v>
      </c>
      <c r="F10" s="428">
        <v>860</v>
      </c>
      <c r="G10" s="428">
        <v>4915</v>
      </c>
      <c r="H10" s="428">
        <v>4075666.11</v>
      </c>
      <c r="I10" s="423">
        <v>2307800.88</v>
      </c>
      <c r="J10" s="422"/>
      <c r="K10" s="422"/>
    </row>
    <row r="11" spans="1:11" x14ac:dyDescent="0.55000000000000004">
      <c r="A11" s="427" t="s">
        <v>11</v>
      </c>
      <c r="B11" s="421" t="s">
        <v>12</v>
      </c>
      <c r="D11" s="428">
        <v>1476507.29</v>
      </c>
      <c r="E11" s="428">
        <v>662923.32000000007</v>
      </c>
      <c r="F11" s="428">
        <v>0</v>
      </c>
      <c r="G11" s="428">
        <v>226850</v>
      </c>
      <c r="H11" s="428">
        <v>1912580.6100000003</v>
      </c>
      <c r="I11" s="423">
        <v>1249657.2900000003</v>
      </c>
      <c r="J11" s="422"/>
      <c r="K11" s="422"/>
    </row>
    <row r="12" spans="1:11" x14ac:dyDescent="0.55000000000000004">
      <c r="A12" s="427" t="s">
        <v>13</v>
      </c>
      <c r="B12" s="421" t="s">
        <v>14</v>
      </c>
      <c r="D12" s="428">
        <v>24494851.740000002</v>
      </c>
      <c r="E12" s="428">
        <v>6700082.1199999992</v>
      </c>
      <c r="F12" s="428">
        <v>0</v>
      </c>
      <c r="G12" s="428">
        <v>10143430.07</v>
      </c>
      <c r="H12" s="428">
        <v>21051503.789999999</v>
      </c>
      <c r="I12" s="423">
        <v>0</v>
      </c>
      <c r="J12" s="422"/>
      <c r="K12" s="422"/>
    </row>
    <row r="13" spans="1:11" x14ac:dyDescent="0.55000000000000004">
      <c r="A13" s="427" t="s">
        <v>15</v>
      </c>
      <c r="B13" s="421" t="s">
        <v>16</v>
      </c>
      <c r="D13" s="428">
        <v>3008461.42</v>
      </c>
      <c r="E13" s="428">
        <v>2069623.9699999997</v>
      </c>
      <c r="F13" s="428">
        <v>0</v>
      </c>
      <c r="G13" s="428">
        <v>1028062.58</v>
      </c>
      <c r="H13" s="428">
        <v>4050022.8099999996</v>
      </c>
      <c r="I13" s="423">
        <v>1980398.8399999999</v>
      </c>
      <c r="J13" s="422"/>
      <c r="K13" s="422"/>
    </row>
    <row r="14" spans="1:11" x14ac:dyDescent="0.55000000000000004">
      <c r="A14" s="427" t="s">
        <v>17</v>
      </c>
      <c r="B14" s="421" t="s">
        <v>18</v>
      </c>
      <c r="D14" s="428">
        <v>972718.50999999989</v>
      </c>
      <c r="E14" s="428">
        <v>83166.03</v>
      </c>
      <c r="F14" s="428">
        <v>0</v>
      </c>
      <c r="G14" s="428">
        <v>27</v>
      </c>
      <c r="H14" s="428">
        <v>1055857.5399999998</v>
      </c>
      <c r="I14" s="423">
        <v>972691.50999999978</v>
      </c>
      <c r="J14" s="422"/>
      <c r="K14" s="422"/>
    </row>
    <row r="15" spans="1:11" x14ac:dyDescent="0.55000000000000004">
      <c r="A15" s="427" t="s">
        <v>19</v>
      </c>
      <c r="B15" s="421" t="s">
        <v>20</v>
      </c>
      <c r="D15" s="428">
        <v>7507569.2999999998</v>
      </c>
      <c r="E15" s="428">
        <v>3384860.92</v>
      </c>
      <c r="F15" s="428">
        <v>0</v>
      </c>
      <c r="G15" s="428">
        <v>1736398.5699999998</v>
      </c>
      <c r="H15" s="428">
        <v>9156031.6499999985</v>
      </c>
      <c r="I15" s="423">
        <v>5771170.7299999986</v>
      </c>
      <c r="J15" s="422"/>
      <c r="K15" s="422"/>
    </row>
    <row r="16" spans="1:11" x14ac:dyDescent="0.55000000000000004">
      <c r="A16" s="427" t="s">
        <v>21</v>
      </c>
      <c r="B16" s="421" t="s">
        <v>22</v>
      </c>
      <c r="D16" s="428">
        <v>1609452.1199999999</v>
      </c>
      <c r="E16" s="428">
        <v>553325.75</v>
      </c>
      <c r="F16" s="428">
        <v>0</v>
      </c>
      <c r="G16" s="428">
        <v>1471904</v>
      </c>
      <c r="H16" s="428">
        <v>690873.87000000011</v>
      </c>
      <c r="I16" s="423">
        <v>137548.12000000011</v>
      </c>
      <c r="J16" s="422"/>
      <c r="K16" s="422"/>
    </row>
    <row r="17" spans="1:15" x14ac:dyDescent="0.55000000000000004">
      <c r="A17" s="427" t="s">
        <v>23</v>
      </c>
      <c r="B17" s="421" t="s">
        <v>24</v>
      </c>
      <c r="D17" s="428">
        <v>75038637.929999992</v>
      </c>
      <c r="E17" s="428">
        <v>27107233.615399994</v>
      </c>
      <c r="F17" s="428">
        <v>9023985</v>
      </c>
      <c r="G17" s="428">
        <v>7838474.2199999997</v>
      </c>
      <c r="H17" s="428">
        <v>85283412.325399995</v>
      </c>
      <c r="I17" s="423">
        <v>58176178.710000001</v>
      </c>
      <c r="J17" s="422"/>
      <c r="K17" s="422"/>
    </row>
    <row r="18" spans="1:15" x14ac:dyDescent="0.55000000000000004">
      <c r="A18" s="429" t="s">
        <v>25</v>
      </c>
      <c r="B18" s="430" t="s">
        <v>130</v>
      </c>
      <c r="C18" s="431"/>
      <c r="D18" s="428">
        <v>9635783.9200000018</v>
      </c>
      <c r="E18" s="428">
        <v>4243382.4698000001</v>
      </c>
      <c r="F18" s="428">
        <v>685510</v>
      </c>
      <c r="G18" s="428">
        <v>1751807</v>
      </c>
      <c r="H18" s="428">
        <v>11441849.389800001</v>
      </c>
      <c r="I18" s="423">
        <v>7198466.9200000009</v>
      </c>
      <c r="J18" s="422"/>
      <c r="K18" s="422"/>
      <c r="L18" s="422"/>
      <c r="M18" s="422"/>
      <c r="N18" s="422"/>
      <c r="O18" s="422"/>
    </row>
    <row r="19" spans="1:15" x14ac:dyDescent="0.55000000000000004">
      <c r="C19" s="421"/>
      <c r="D19" s="432"/>
      <c r="E19" s="432"/>
      <c r="F19" s="432"/>
      <c r="G19" s="432"/>
      <c r="H19" s="432"/>
      <c r="I19" s="422"/>
      <c r="J19" s="422"/>
      <c r="K19" s="422"/>
    </row>
    <row r="20" spans="1:15" x14ac:dyDescent="0.55000000000000004">
      <c r="A20" s="416" t="s">
        <v>29</v>
      </c>
      <c r="B20" s="421" t="s">
        <v>281</v>
      </c>
      <c r="D20" s="423">
        <v>142643741.33999997</v>
      </c>
      <c r="E20" s="423">
        <v>54890713.989999995</v>
      </c>
      <c r="F20" s="423">
        <v>10879256</v>
      </c>
      <c r="G20" s="423">
        <v>26922565.100000001</v>
      </c>
      <c r="H20" s="423">
        <v>159732634.22999999</v>
      </c>
      <c r="I20" s="423">
        <v>104841920.23999999</v>
      </c>
      <c r="J20" s="422"/>
      <c r="K20" s="422"/>
    </row>
    <row r="21" spans="1:15" x14ac:dyDescent="0.55000000000000004">
      <c r="A21" s="416"/>
      <c r="B21" s="421"/>
      <c r="D21" s="433"/>
      <c r="E21" s="433"/>
      <c r="F21" s="433"/>
      <c r="G21" s="433"/>
      <c r="H21" s="433"/>
      <c r="I21" s="433"/>
      <c r="J21" s="422"/>
      <c r="K21" s="422"/>
    </row>
    <row r="22" spans="1:15" x14ac:dyDescent="0.55000000000000004">
      <c r="A22" s="416"/>
      <c r="B22" s="421"/>
      <c r="D22" s="422"/>
      <c r="E22" s="422"/>
      <c r="F22" s="422"/>
      <c r="G22" s="434"/>
      <c r="H22" s="434"/>
      <c r="I22" s="435"/>
      <c r="J22" s="422"/>
      <c r="K22" s="422"/>
    </row>
    <row r="23" spans="1:15" ht="50.25" customHeight="1" x14ac:dyDescent="0.55000000000000004">
      <c r="A23" s="436"/>
      <c r="B23" s="436"/>
      <c r="D23" s="418" t="s">
        <v>595</v>
      </c>
      <c r="E23" s="418" t="s">
        <v>596</v>
      </c>
      <c r="F23" s="419" t="s">
        <v>591</v>
      </c>
      <c r="G23" s="418" t="s">
        <v>592</v>
      </c>
      <c r="H23" s="420" t="s">
        <v>593</v>
      </c>
      <c r="I23" s="418" t="s">
        <v>594</v>
      </c>
      <c r="J23" s="422"/>
    </row>
    <row r="24" spans="1:15" x14ac:dyDescent="0.55000000000000004">
      <c r="A24" s="416" t="s">
        <v>597</v>
      </c>
      <c r="B24" s="421" t="s">
        <v>284</v>
      </c>
      <c r="G24" s="425"/>
      <c r="H24" s="426"/>
      <c r="J24" s="422"/>
      <c r="K24" s="422"/>
    </row>
    <row r="25" spans="1:15" x14ac:dyDescent="0.55000000000000004">
      <c r="A25" s="427" t="s">
        <v>30</v>
      </c>
      <c r="B25" s="421" t="s">
        <v>31</v>
      </c>
      <c r="C25" s="421"/>
      <c r="D25" s="428">
        <v>397318606.20000005</v>
      </c>
      <c r="E25" s="428">
        <v>202459862.29999998</v>
      </c>
      <c r="F25" s="428">
        <v>619923</v>
      </c>
      <c r="G25" s="428">
        <v>2930318.1</v>
      </c>
      <c r="H25" s="428">
        <v>596228227.39999998</v>
      </c>
      <c r="I25" s="423">
        <v>393768365.10000002</v>
      </c>
      <c r="J25" s="422"/>
      <c r="K25" s="422"/>
    </row>
    <row r="26" spans="1:15" x14ac:dyDescent="0.55000000000000004">
      <c r="A26" s="427" t="s">
        <v>32</v>
      </c>
      <c r="B26" s="421" t="s">
        <v>33</v>
      </c>
      <c r="D26" s="428">
        <v>36029551.089999996</v>
      </c>
      <c r="E26" s="428">
        <v>20805489.430000003</v>
      </c>
      <c r="F26" s="428">
        <v>3885052</v>
      </c>
      <c r="G26" s="428">
        <v>0</v>
      </c>
      <c r="H26" s="428">
        <v>52949988.519999996</v>
      </c>
      <c r="I26" s="423">
        <v>32144499.089999992</v>
      </c>
      <c r="J26" s="422"/>
      <c r="K26" s="422"/>
    </row>
    <row r="27" spans="1:15" x14ac:dyDescent="0.55000000000000004">
      <c r="A27" s="427" t="s">
        <v>34</v>
      </c>
      <c r="B27" s="421" t="s">
        <v>35</v>
      </c>
      <c r="C27" s="437"/>
      <c r="D27" s="428">
        <v>20620924.719999999</v>
      </c>
      <c r="E27" s="428">
        <v>10163456.280000003</v>
      </c>
      <c r="F27" s="428">
        <v>0</v>
      </c>
      <c r="G27" s="428">
        <v>143643</v>
      </c>
      <c r="H27" s="428">
        <v>30640738</v>
      </c>
      <c r="I27" s="423">
        <v>20477281.719999999</v>
      </c>
      <c r="J27" s="422"/>
      <c r="K27" s="422"/>
    </row>
    <row r="28" spans="1:15" x14ac:dyDescent="0.55000000000000004">
      <c r="A28" s="427" t="s">
        <v>36</v>
      </c>
      <c r="B28" s="421" t="s">
        <v>37</v>
      </c>
      <c r="D28" s="428">
        <v>3284005</v>
      </c>
      <c r="E28" s="428">
        <v>1640041.06</v>
      </c>
      <c r="F28" s="428">
        <v>320588</v>
      </c>
      <c r="G28" s="428">
        <v>0</v>
      </c>
      <c r="H28" s="428">
        <v>4603458.0600000005</v>
      </c>
      <c r="I28" s="423">
        <v>2963417.0000000005</v>
      </c>
      <c r="J28" s="422"/>
      <c r="K28" s="422"/>
    </row>
    <row r="29" spans="1:15" x14ac:dyDescent="0.55000000000000004">
      <c r="A29" s="429" t="s">
        <v>38</v>
      </c>
      <c r="B29" s="430" t="s">
        <v>130</v>
      </c>
      <c r="C29" s="408"/>
      <c r="D29" s="428">
        <v>1709214.2000000002</v>
      </c>
      <c r="E29" s="428">
        <v>1172549.74</v>
      </c>
      <c r="F29" s="428">
        <v>0</v>
      </c>
      <c r="G29" s="428">
        <v>446946.22</v>
      </c>
      <c r="H29" s="428">
        <v>2434817.7200000007</v>
      </c>
      <c r="I29" s="423">
        <v>1262267.9800000007</v>
      </c>
      <c r="J29" s="422"/>
      <c r="K29" s="422"/>
      <c r="L29" s="422"/>
      <c r="M29" s="422"/>
      <c r="N29" s="422"/>
      <c r="O29" s="422"/>
    </row>
    <row r="30" spans="1:15" x14ac:dyDescent="0.55000000000000004">
      <c r="A30" s="429"/>
      <c r="C30" s="438"/>
      <c r="D30" s="433"/>
      <c r="E30" s="433"/>
      <c r="F30" s="433"/>
      <c r="G30" s="433"/>
      <c r="H30" s="433"/>
      <c r="I30" s="439"/>
      <c r="J30" s="422"/>
      <c r="K30" s="422"/>
    </row>
    <row r="31" spans="1:15" x14ac:dyDescent="0.55000000000000004">
      <c r="A31" s="416" t="s">
        <v>41</v>
      </c>
      <c r="B31" s="421" t="s">
        <v>598</v>
      </c>
      <c r="D31" s="423">
        <v>458962301.20999998</v>
      </c>
      <c r="E31" s="423">
        <v>236241398.81</v>
      </c>
      <c r="F31" s="423">
        <v>4825563</v>
      </c>
      <c r="G31" s="423">
        <v>3520907.3200000003</v>
      </c>
      <c r="H31" s="423">
        <v>686857229.69999993</v>
      </c>
      <c r="I31" s="423">
        <v>450615830.88999993</v>
      </c>
      <c r="J31" s="422"/>
      <c r="K31" s="422"/>
    </row>
    <row r="32" spans="1:15" x14ac:dyDescent="0.55000000000000004">
      <c r="A32" s="436"/>
      <c r="B32" s="436"/>
      <c r="D32" s="422"/>
      <c r="E32" s="422"/>
      <c r="F32" s="422"/>
      <c r="G32" s="422"/>
      <c r="H32" s="433"/>
      <c r="I32" s="422"/>
      <c r="J32" s="422"/>
      <c r="K32" s="422"/>
    </row>
    <row r="33" spans="1:11" x14ac:dyDescent="0.55000000000000004">
      <c r="A33" s="436"/>
      <c r="B33" s="436"/>
      <c r="D33" s="422"/>
      <c r="E33" s="422"/>
      <c r="F33" s="422"/>
      <c r="G33" s="422"/>
      <c r="H33" s="422"/>
      <c r="I33" s="422"/>
      <c r="J33" s="422"/>
      <c r="K33" s="422"/>
    </row>
    <row r="34" spans="1:11" ht="36.9" x14ac:dyDescent="0.55000000000000004">
      <c r="A34" s="436"/>
      <c r="B34" s="436"/>
      <c r="D34" s="418" t="s">
        <v>595</v>
      </c>
      <c r="E34" s="418" t="s">
        <v>596</v>
      </c>
      <c r="F34" s="419" t="s">
        <v>591</v>
      </c>
      <c r="G34" s="418" t="s">
        <v>592</v>
      </c>
      <c r="H34" s="420" t="s">
        <v>593</v>
      </c>
      <c r="I34" s="418" t="s">
        <v>594</v>
      </c>
      <c r="J34" s="422"/>
      <c r="K34" s="440"/>
    </row>
    <row r="35" spans="1:11" x14ac:dyDescent="0.55000000000000004">
      <c r="A35" s="416" t="s">
        <v>599</v>
      </c>
      <c r="B35" s="421" t="s">
        <v>600</v>
      </c>
      <c r="G35" s="425"/>
      <c r="H35" s="426"/>
      <c r="J35" s="422"/>
      <c r="K35" s="422"/>
    </row>
    <row r="36" spans="1:11" x14ac:dyDescent="0.55000000000000004">
      <c r="A36" s="421" t="s">
        <v>53</v>
      </c>
      <c r="B36" s="421" t="s">
        <v>598</v>
      </c>
      <c r="C36" s="441"/>
      <c r="D36" s="442">
        <v>1537041477.4399996</v>
      </c>
      <c r="E36" s="442">
        <v>153401280.20999998</v>
      </c>
      <c r="F36" s="442">
        <v>66690</v>
      </c>
      <c r="G36" s="442">
        <v>857695496.91999996</v>
      </c>
      <c r="H36" s="442">
        <v>832680570.72999966</v>
      </c>
      <c r="I36" s="423">
        <v>679279290.51999974</v>
      </c>
      <c r="J36" s="433"/>
      <c r="K36" s="422"/>
    </row>
    <row r="37" spans="1:11" x14ac:dyDescent="0.55000000000000004">
      <c r="A37" s="427"/>
      <c r="B37" s="427"/>
      <c r="D37" s="443"/>
      <c r="E37" s="443"/>
      <c r="F37" s="443"/>
      <c r="G37" s="443"/>
      <c r="H37" s="433"/>
      <c r="I37" s="444"/>
      <c r="J37" s="433"/>
      <c r="K37" s="422"/>
    </row>
    <row r="38" spans="1:11" x14ac:dyDescent="0.55000000000000004">
      <c r="A38" s="427"/>
      <c r="B38" s="427"/>
      <c r="G38" s="425"/>
      <c r="H38" s="426"/>
      <c r="I38" s="422"/>
      <c r="J38" s="422"/>
      <c r="K38" s="422"/>
    </row>
    <row r="39" spans="1:11" ht="36.9" x14ac:dyDescent="0.55000000000000004">
      <c r="D39" s="418" t="s">
        <v>595</v>
      </c>
      <c r="E39" s="418" t="s">
        <v>596</v>
      </c>
      <c r="F39" s="419" t="s">
        <v>591</v>
      </c>
      <c r="G39" s="418" t="s">
        <v>592</v>
      </c>
      <c r="H39" s="420" t="s">
        <v>593</v>
      </c>
      <c r="I39" s="418" t="s">
        <v>594</v>
      </c>
      <c r="J39" s="422"/>
      <c r="K39" s="422"/>
    </row>
    <row r="40" spans="1:11" x14ac:dyDescent="0.55000000000000004">
      <c r="A40" s="416" t="s">
        <v>601</v>
      </c>
      <c r="B40" s="421" t="s">
        <v>292</v>
      </c>
      <c r="D40" s="418"/>
      <c r="E40" s="418"/>
      <c r="F40" s="419"/>
      <c r="G40" s="418"/>
      <c r="H40" s="420"/>
      <c r="I40" s="418"/>
      <c r="J40" s="422"/>
      <c r="K40" s="422"/>
    </row>
    <row r="41" spans="1:11" x14ac:dyDescent="0.55000000000000004">
      <c r="A41" s="427" t="s">
        <v>54</v>
      </c>
      <c r="B41" s="421" t="s">
        <v>55</v>
      </c>
      <c r="D41" s="428">
        <v>13313308.25</v>
      </c>
      <c r="E41" s="428">
        <v>4383265.8499999996</v>
      </c>
      <c r="F41" s="428">
        <v>0</v>
      </c>
      <c r="G41" s="428">
        <v>5751401.54</v>
      </c>
      <c r="H41" s="428">
        <v>11945172.560000002</v>
      </c>
      <c r="I41" s="423">
        <v>7561906.7100000028</v>
      </c>
      <c r="J41" s="422"/>
      <c r="K41" s="422"/>
    </row>
    <row r="42" spans="1:11" x14ac:dyDescent="0.55000000000000004">
      <c r="A42" s="427" t="s">
        <v>56</v>
      </c>
      <c r="B42" s="421" t="s">
        <v>57</v>
      </c>
      <c r="D42" s="428">
        <v>1142112.25</v>
      </c>
      <c r="E42" s="428">
        <v>380424.91</v>
      </c>
      <c r="F42" s="428">
        <v>0</v>
      </c>
      <c r="G42" s="428">
        <v>34937</v>
      </c>
      <c r="H42" s="428">
        <v>1487600.16</v>
      </c>
      <c r="I42" s="423">
        <v>1107175.25</v>
      </c>
      <c r="J42" s="422"/>
      <c r="K42" s="422"/>
    </row>
    <row r="43" spans="1:11" x14ac:dyDescent="0.55000000000000004">
      <c r="A43" s="427" t="s">
        <v>58</v>
      </c>
      <c r="B43" s="421" t="s">
        <v>130</v>
      </c>
      <c r="C43" s="421"/>
      <c r="D43" s="428">
        <v>663270</v>
      </c>
      <c r="E43" s="428">
        <v>279573</v>
      </c>
      <c r="F43" s="428">
        <v>0</v>
      </c>
      <c r="G43" s="428">
        <v>197315</v>
      </c>
      <c r="H43" s="428">
        <v>745528</v>
      </c>
      <c r="I43" s="423">
        <v>465955</v>
      </c>
      <c r="J43" s="422"/>
      <c r="K43" s="422"/>
    </row>
    <row r="44" spans="1:11" x14ac:dyDescent="0.55000000000000004">
      <c r="C44" s="421"/>
      <c r="D44" s="432"/>
      <c r="E44" s="432"/>
      <c r="F44" s="432"/>
      <c r="G44" s="432"/>
      <c r="H44" s="432"/>
      <c r="I44" s="422"/>
      <c r="J44" s="422"/>
      <c r="K44" s="422"/>
    </row>
    <row r="45" spans="1:11" x14ac:dyDescent="0.55000000000000004">
      <c r="A45" s="416" t="s">
        <v>59</v>
      </c>
      <c r="B45" s="421" t="s">
        <v>598</v>
      </c>
      <c r="D45" s="445">
        <v>15118690.5</v>
      </c>
      <c r="E45" s="445">
        <v>5043263.76</v>
      </c>
      <c r="F45" s="445">
        <v>0</v>
      </c>
      <c r="G45" s="445">
        <v>5983653.54</v>
      </c>
      <c r="H45" s="445">
        <v>14178300.720000003</v>
      </c>
      <c r="I45" s="445">
        <v>9135036.9600000028</v>
      </c>
      <c r="J45" s="422"/>
      <c r="K45" s="422"/>
    </row>
    <row r="46" spans="1:11" x14ac:dyDescent="0.55000000000000004">
      <c r="A46" s="427"/>
      <c r="B46" s="427"/>
      <c r="D46" s="446"/>
      <c r="E46" s="446"/>
      <c r="F46" s="446"/>
      <c r="G46" s="446"/>
      <c r="H46" s="433"/>
      <c r="I46" s="435"/>
      <c r="J46" s="422"/>
      <c r="K46" s="422"/>
    </row>
    <row r="47" spans="1:11" ht="36.9" x14ac:dyDescent="0.55000000000000004">
      <c r="D47" s="418" t="s">
        <v>595</v>
      </c>
      <c r="E47" s="418" t="s">
        <v>596</v>
      </c>
      <c r="F47" s="419" t="s">
        <v>591</v>
      </c>
      <c r="G47" s="418" t="s">
        <v>592</v>
      </c>
      <c r="H47" s="420" t="s">
        <v>593</v>
      </c>
      <c r="I47" s="418" t="s">
        <v>594</v>
      </c>
      <c r="J47" s="422"/>
      <c r="K47" s="422"/>
    </row>
    <row r="48" spans="1:11" x14ac:dyDescent="0.55000000000000004">
      <c r="A48" s="416" t="s">
        <v>602</v>
      </c>
      <c r="B48" s="447" t="s">
        <v>603</v>
      </c>
      <c r="D48" s="418"/>
      <c r="E48" s="418"/>
      <c r="F48" s="419"/>
      <c r="G48" s="418"/>
      <c r="H48" s="420"/>
      <c r="I48" s="418"/>
      <c r="J48" s="422"/>
      <c r="K48" s="422"/>
    </row>
    <row r="49" spans="1:11" x14ac:dyDescent="0.55000000000000004">
      <c r="A49" s="427" t="s">
        <v>61</v>
      </c>
      <c r="B49" s="416" t="s">
        <v>62</v>
      </c>
      <c r="D49" s="428">
        <v>12975235.789999999</v>
      </c>
      <c r="E49" s="428">
        <v>4734</v>
      </c>
      <c r="F49" s="428">
        <v>0</v>
      </c>
      <c r="G49" s="428">
        <v>1500</v>
      </c>
      <c r="H49" s="428">
        <v>12978469.789999999</v>
      </c>
      <c r="I49" s="423">
        <v>12973735.789999999</v>
      </c>
      <c r="J49" s="448"/>
      <c r="K49" s="422"/>
    </row>
    <row r="50" spans="1:11" x14ac:dyDescent="0.55000000000000004">
      <c r="A50" s="427" t="s">
        <v>63</v>
      </c>
      <c r="B50" s="416" t="s">
        <v>64</v>
      </c>
      <c r="D50" s="428">
        <v>5898467.4500000002</v>
      </c>
      <c r="E50" s="428">
        <v>0</v>
      </c>
      <c r="F50" s="428">
        <v>0</v>
      </c>
      <c r="G50" s="428">
        <v>3384457.1</v>
      </c>
      <c r="H50" s="428">
        <v>2514010.35</v>
      </c>
      <c r="I50" s="423">
        <v>2514010.35</v>
      </c>
      <c r="J50" s="448"/>
      <c r="K50" s="422"/>
    </row>
    <row r="51" spans="1:11" x14ac:dyDescent="0.55000000000000004">
      <c r="A51" s="427" t="s">
        <v>65</v>
      </c>
      <c r="B51" s="416" t="s">
        <v>66</v>
      </c>
      <c r="D51" s="428">
        <v>2427066.48</v>
      </c>
      <c r="E51" s="428">
        <v>29500</v>
      </c>
      <c r="F51" s="428">
        <v>0</v>
      </c>
      <c r="G51" s="428">
        <v>74215</v>
      </c>
      <c r="H51" s="428">
        <v>2382351.48</v>
      </c>
      <c r="I51" s="423">
        <v>2352851.48</v>
      </c>
      <c r="J51" s="422"/>
      <c r="K51" s="422"/>
    </row>
    <row r="52" spans="1:11" x14ac:dyDescent="0.55000000000000004">
      <c r="A52" s="427" t="s">
        <v>67</v>
      </c>
      <c r="B52" s="416" t="s">
        <v>68</v>
      </c>
      <c r="D52" s="428">
        <v>6578376.4900000002</v>
      </c>
      <c r="E52" s="428">
        <v>0</v>
      </c>
      <c r="F52" s="428">
        <v>0</v>
      </c>
      <c r="G52" s="428">
        <v>4326301</v>
      </c>
      <c r="H52" s="428">
        <v>2252075.4900000002</v>
      </c>
      <c r="I52" s="423">
        <v>2252075.4900000002</v>
      </c>
      <c r="J52" s="422"/>
      <c r="K52" s="422"/>
    </row>
    <row r="53" spans="1:11" x14ac:dyDescent="0.55000000000000004">
      <c r="A53" s="427"/>
      <c r="B53" s="449"/>
      <c r="D53" s="422"/>
      <c r="E53" s="422"/>
      <c r="F53" s="422"/>
      <c r="G53" s="422"/>
      <c r="H53" s="422"/>
      <c r="I53" s="422"/>
      <c r="J53" s="422"/>
      <c r="K53" s="422"/>
    </row>
    <row r="54" spans="1:11" x14ac:dyDescent="0.55000000000000004">
      <c r="A54" s="416" t="s">
        <v>69</v>
      </c>
      <c r="B54" s="416" t="s">
        <v>598</v>
      </c>
      <c r="C54" s="449"/>
      <c r="D54" s="445">
        <v>27879146.210000001</v>
      </c>
      <c r="E54" s="445">
        <v>34234</v>
      </c>
      <c r="F54" s="445">
        <v>0</v>
      </c>
      <c r="G54" s="445">
        <v>7786473.0999999996</v>
      </c>
      <c r="H54" s="445">
        <v>20126907.109999999</v>
      </c>
      <c r="I54" s="445">
        <v>20092673.109999999</v>
      </c>
      <c r="J54" s="422"/>
      <c r="K54" s="422"/>
    </row>
    <row r="55" spans="1:11" x14ac:dyDescent="0.55000000000000004">
      <c r="A55" s="427"/>
      <c r="B55" s="427"/>
      <c r="C55" s="449"/>
      <c r="D55" s="444"/>
      <c r="E55" s="444"/>
      <c r="F55" s="444"/>
      <c r="G55" s="444"/>
      <c r="H55" s="433"/>
      <c r="I55" s="444"/>
      <c r="J55" s="422"/>
      <c r="K55" s="422"/>
    </row>
    <row r="56" spans="1:11" x14ac:dyDescent="0.55000000000000004">
      <c r="A56" s="427"/>
      <c r="D56" s="450"/>
      <c r="E56" s="450"/>
      <c r="F56" s="450"/>
      <c r="G56" s="450"/>
      <c r="H56" s="450"/>
      <c r="I56" s="450"/>
      <c r="J56" s="422"/>
      <c r="K56" s="422"/>
    </row>
    <row r="57" spans="1:11" x14ac:dyDescent="0.55000000000000004">
      <c r="A57" s="427"/>
      <c r="B57" s="427"/>
      <c r="G57" s="425"/>
      <c r="H57" s="426"/>
      <c r="J57" s="422"/>
      <c r="K57" s="422"/>
    </row>
    <row r="58" spans="1:11" ht="36.9" x14ac:dyDescent="0.55000000000000004">
      <c r="D58" s="418" t="s">
        <v>595</v>
      </c>
      <c r="E58" s="418" t="s">
        <v>596</v>
      </c>
      <c r="F58" s="419" t="s">
        <v>591</v>
      </c>
      <c r="G58" s="418" t="s">
        <v>592</v>
      </c>
      <c r="H58" s="420" t="s">
        <v>593</v>
      </c>
      <c r="I58" s="418" t="s">
        <v>594</v>
      </c>
      <c r="J58" s="422"/>
      <c r="K58" s="422"/>
    </row>
    <row r="59" spans="1:11" x14ac:dyDescent="0.55000000000000004">
      <c r="A59" s="416" t="s">
        <v>604</v>
      </c>
      <c r="B59" s="421" t="s">
        <v>299</v>
      </c>
      <c r="G59" s="425"/>
      <c r="H59" s="426"/>
      <c r="J59" s="422"/>
      <c r="K59" s="422"/>
    </row>
    <row r="60" spans="1:11" x14ac:dyDescent="0.55000000000000004">
      <c r="A60" s="427" t="s">
        <v>70</v>
      </c>
      <c r="B60" s="421" t="s">
        <v>71</v>
      </c>
      <c r="D60" s="428">
        <v>1234790.01</v>
      </c>
      <c r="E60" s="428">
        <v>295018.33999999997</v>
      </c>
      <c r="F60" s="428">
        <v>0</v>
      </c>
      <c r="G60" s="428">
        <v>134362</v>
      </c>
      <c r="H60" s="428">
        <v>1395446.35</v>
      </c>
      <c r="I60" s="423">
        <v>1100428.0100000002</v>
      </c>
      <c r="J60" s="422"/>
      <c r="K60" s="422"/>
    </row>
    <row r="61" spans="1:11" x14ac:dyDescent="0.55000000000000004">
      <c r="A61" s="427" t="s">
        <v>72</v>
      </c>
      <c r="B61" s="421" t="s">
        <v>73</v>
      </c>
      <c r="C61" s="421"/>
      <c r="D61" s="428">
        <v>1468920.5200000003</v>
      </c>
      <c r="E61" s="428">
        <v>443861.35000000003</v>
      </c>
      <c r="F61" s="428">
        <v>0</v>
      </c>
      <c r="G61" s="428">
        <v>12500</v>
      </c>
      <c r="H61" s="428">
        <v>1900281.8700000003</v>
      </c>
      <c r="I61" s="423">
        <v>1456420.5200000003</v>
      </c>
      <c r="J61" s="422"/>
      <c r="K61" s="422"/>
    </row>
    <row r="62" spans="1:11" x14ac:dyDescent="0.55000000000000004">
      <c r="A62" s="427" t="s">
        <v>74</v>
      </c>
      <c r="B62" s="421" t="s">
        <v>75</v>
      </c>
      <c r="C62" s="421"/>
      <c r="D62" s="428">
        <v>6990614.1200000001</v>
      </c>
      <c r="E62" s="428">
        <v>2720875.5151999998</v>
      </c>
      <c r="F62" s="428">
        <v>878623</v>
      </c>
      <c r="G62" s="428">
        <v>2374570</v>
      </c>
      <c r="H62" s="428">
        <v>6458296.6351999994</v>
      </c>
      <c r="I62" s="423">
        <v>3737421.1199999996</v>
      </c>
      <c r="J62" s="422"/>
      <c r="K62" s="422"/>
    </row>
    <row r="63" spans="1:11" x14ac:dyDescent="0.55000000000000004">
      <c r="A63" s="427" t="s">
        <v>76</v>
      </c>
      <c r="B63" s="421" t="s">
        <v>77</v>
      </c>
      <c r="C63" s="421"/>
      <c r="D63" s="428">
        <v>678748.71000000008</v>
      </c>
      <c r="E63" s="428">
        <v>341310.38999999996</v>
      </c>
      <c r="F63" s="428">
        <v>0</v>
      </c>
      <c r="G63" s="428">
        <v>1000</v>
      </c>
      <c r="H63" s="428">
        <v>1019059.1000000001</v>
      </c>
      <c r="I63" s="423">
        <v>677748.7100000002</v>
      </c>
      <c r="J63" s="422"/>
      <c r="K63" s="422"/>
    </row>
    <row r="64" spans="1:11" x14ac:dyDescent="0.55000000000000004">
      <c r="A64" s="427" t="s">
        <v>78</v>
      </c>
      <c r="B64" s="421" t="s">
        <v>79</v>
      </c>
      <c r="C64" s="421"/>
      <c r="D64" s="428">
        <v>411572.44</v>
      </c>
      <c r="E64" s="428">
        <v>315612.08799999999</v>
      </c>
      <c r="F64" s="428">
        <v>0</v>
      </c>
      <c r="G64" s="428">
        <v>0</v>
      </c>
      <c r="H64" s="428">
        <v>727184.52799999993</v>
      </c>
      <c r="I64" s="423">
        <v>411572.43999999994</v>
      </c>
      <c r="J64" s="422"/>
      <c r="K64" s="422"/>
    </row>
    <row r="65" spans="1:11" x14ac:dyDescent="0.55000000000000004">
      <c r="A65" s="427" t="s">
        <v>80</v>
      </c>
      <c r="B65" s="421" t="s">
        <v>81</v>
      </c>
      <c r="C65" s="451"/>
      <c r="D65" s="428">
        <v>3931887.7299999995</v>
      </c>
      <c r="E65" s="428">
        <v>2133075.8699999996</v>
      </c>
      <c r="F65" s="428">
        <v>0</v>
      </c>
      <c r="G65" s="428">
        <v>82121</v>
      </c>
      <c r="H65" s="428">
        <v>5982842.5999999996</v>
      </c>
      <c r="I65" s="423">
        <v>3849766.73</v>
      </c>
      <c r="J65" s="422"/>
      <c r="K65" s="422"/>
    </row>
    <row r="66" spans="1:11" x14ac:dyDescent="0.55000000000000004">
      <c r="A66" s="427" t="s">
        <v>82</v>
      </c>
      <c r="B66" s="421" t="s">
        <v>83</v>
      </c>
      <c r="C66" s="421"/>
      <c r="D66" s="428">
        <v>1197008.4600000002</v>
      </c>
      <c r="E66" s="428">
        <v>230622.05999999997</v>
      </c>
      <c r="F66" s="428">
        <v>0</v>
      </c>
      <c r="G66" s="428">
        <v>0</v>
      </c>
      <c r="H66" s="428">
        <v>1427630.5200000003</v>
      </c>
      <c r="I66" s="423">
        <v>1197008.4600000002</v>
      </c>
      <c r="J66" s="422"/>
      <c r="K66" s="422"/>
    </row>
    <row r="67" spans="1:11" x14ac:dyDescent="0.55000000000000004">
      <c r="A67" s="427" t="s">
        <v>84</v>
      </c>
      <c r="B67" s="421" t="s">
        <v>85</v>
      </c>
      <c r="C67" s="421"/>
      <c r="D67" s="428">
        <v>3314486.5399999996</v>
      </c>
      <c r="E67" s="428">
        <v>1337858.7200000002</v>
      </c>
      <c r="F67" s="428">
        <v>0</v>
      </c>
      <c r="G67" s="428">
        <v>491189</v>
      </c>
      <c r="H67" s="428">
        <v>4161156.26</v>
      </c>
      <c r="I67" s="423">
        <v>2823297.5399999996</v>
      </c>
      <c r="J67" s="422"/>
      <c r="K67" s="422"/>
    </row>
    <row r="68" spans="1:11" x14ac:dyDescent="0.55000000000000004">
      <c r="A68" s="427" t="s">
        <v>86</v>
      </c>
      <c r="B68" s="421" t="s">
        <v>130</v>
      </c>
      <c r="C68" s="421"/>
      <c r="D68" s="428">
        <v>718576.97</v>
      </c>
      <c r="E68" s="428">
        <v>557584.28</v>
      </c>
      <c r="F68" s="428">
        <v>0</v>
      </c>
      <c r="G68" s="428">
        <v>0</v>
      </c>
      <c r="H68" s="428">
        <v>1276161.25</v>
      </c>
      <c r="I68" s="423">
        <v>718576.97</v>
      </c>
      <c r="J68" s="422"/>
      <c r="K68" s="422"/>
    </row>
    <row r="69" spans="1:11" x14ac:dyDescent="0.55000000000000004">
      <c r="C69" s="421"/>
      <c r="D69" s="435"/>
      <c r="E69" s="435"/>
      <c r="F69" s="435"/>
      <c r="G69" s="435"/>
      <c r="H69" s="435"/>
      <c r="I69" s="422"/>
      <c r="J69" s="422"/>
      <c r="K69" s="422"/>
    </row>
    <row r="70" spans="1:11" x14ac:dyDescent="0.55000000000000004">
      <c r="A70" s="416" t="s">
        <v>88</v>
      </c>
      <c r="B70" s="421" t="s">
        <v>598</v>
      </c>
      <c r="D70" s="452">
        <v>19946605.5</v>
      </c>
      <c r="E70" s="452">
        <v>8375818.6131999986</v>
      </c>
      <c r="F70" s="452">
        <v>878623</v>
      </c>
      <c r="G70" s="452">
        <v>3095742</v>
      </c>
      <c r="H70" s="442">
        <v>24348059.113200001</v>
      </c>
      <c r="I70" s="452">
        <v>15972240.500000002</v>
      </c>
      <c r="J70" s="422"/>
      <c r="K70" s="422"/>
    </row>
    <row r="71" spans="1:11" x14ac:dyDescent="0.55000000000000004">
      <c r="A71" s="427"/>
      <c r="B71" s="427"/>
      <c r="D71" s="443"/>
      <c r="E71" s="443"/>
      <c r="F71" s="443"/>
      <c r="G71" s="443"/>
      <c r="H71" s="433"/>
      <c r="I71" s="443"/>
      <c r="J71" s="422"/>
      <c r="K71" s="422"/>
    </row>
    <row r="72" spans="1:11" x14ac:dyDescent="0.55000000000000004">
      <c r="A72" s="436"/>
      <c r="B72" s="436"/>
      <c r="G72" s="425"/>
      <c r="H72" s="426"/>
      <c r="J72" s="422"/>
      <c r="K72" s="422"/>
    </row>
    <row r="73" spans="1:11" ht="36.9" x14ac:dyDescent="0.55000000000000004">
      <c r="D73" s="418" t="s">
        <v>595</v>
      </c>
      <c r="E73" s="418" t="s">
        <v>596</v>
      </c>
      <c r="F73" s="419" t="s">
        <v>591</v>
      </c>
      <c r="G73" s="418" t="s">
        <v>592</v>
      </c>
      <c r="H73" s="420" t="s">
        <v>593</v>
      </c>
      <c r="I73" s="418" t="s">
        <v>594</v>
      </c>
      <c r="J73" s="422"/>
      <c r="K73" s="422"/>
    </row>
    <row r="74" spans="1:11" x14ac:dyDescent="0.55000000000000004">
      <c r="A74" s="421" t="s">
        <v>605</v>
      </c>
      <c r="B74" s="421" t="s">
        <v>303</v>
      </c>
      <c r="G74" s="425"/>
      <c r="H74" s="426"/>
      <c r="J74" s="422"/>
      <c r="K74" s="422"/>
    </row>
    <row r="75" spans="1:11" x14ac:dyDescent="0.55000000000000004">
      <c r="A75" s="427" t="s">
        <v>89</v>
      </c>
      <c r="B75" s="421" t="s">
        <v>90</v>
      </c>
      <c r="D75" s="428">
        <v>9094011.0699999984</v>
      </c>
      <c r="E75" s="428">
        <v>4674054.7684999984</v>
      </c>
      <c r="F75" s="428">
        <v>0</v>
      </c>
      <c r="G75" s="428">
        <v>6558</v>
      </c>
      <c r="H75" s="428">
        <v>13761507.838499997</v>
      </c>
      <c r="I75" s="423">
        <v>9087453.0699999984</v>
      </c>
      <c r="J75" s="422"/>
      <c r="K75" s="422"/>
    </row>
    <row r="76" spans="1:11" x14ac:dyDescent="0.55000000000000004">
      <c r="A76" s="427" t="s">
        <v>91</v>
      </c>
      <c r="B76" s="421" t="s">
        <v>606</v>
      </c>
      <c r="D76" s="428">
        <v>483350.46</v>
      </c>
      <c r="E76" s="428">
        <v>365025.86999999994</v>
      </c>
      <c r="F76" s="428">
        <v>0</v>
      </c>
      <c r="G76" s="428">
        <v>11085</v>
      </c>
      <c r="H76" s="428">
        <v>837291.33</v>
      </c>
      <c r="I76" s="423">
        <v>472265.46</v>
      </c>
      <c r="J76" s="422"/>
      <c r="K76" s="422"/>
    </row>
    <row r="77" spans="1:11" x14ac:dyDescent="0.55000000000000004">
      <c r="A77" s="427" t="s">
        <v>93</v>
      </c>
      <c r="B77" s="421" t="s">
        <v>130</v>
      </c>
      <c r="C77" s="437"/>
      <c r="D77" s="428">
        <v>1741783.67</v>
      </c>
      <c r="E77" s="428">
        <v>475132.49</v>
      </c>
      <c r="F77" s="428">
        <v>0</v>
      </c>
      <c r="G77" s="428">
        <v>13856</v>
      </c>
      <c r="H77" s="428">
        <v>2203060.16</v>
      </c>
      <c r="I77" s="423">
        <v>1727927.6700000002</v>
      </c>
      <c r="J77" s="422"/>
      <c r="K77" s="422"/>
    </row>
    <row r="78" spans="1:11" x14ac:dyDescent="0.55000000000000004">
      <c r="A78" s="427"/>
      <c r="B78" s="421"/>
      <c r="J78" s="448"/>
      <c r="K78" s="422"/>
    </row>
    <row r="79" spans="1:11" x14ac:dyDescent="0.55000000000000004">
      <c r="A79" s="421" t="s">
        <v>95</v>
      </c>
      <c r="B79" s="421" t="s">
        <v>598</v>
      </c>
      <c r="C79" s="422"/>
      <c r="D79" s="452">
        <v>11319145.199999999</v>
      </c>
      <c r="E79" s="452">
        <v>5514213.1284999987</v>
      </c>
      <c r="F79" s="452">
        <v>0</v>
      </c>
      <c r="G79" s="452">
        <v>31499</v>
      </c>
      <c r="H79" s="442">
        <v>16801859.328499995</v>
      </c>
      <c r="I79" s="442">
        <v>11287646.199999999</v>
      </c>
      <c r="J79" s="422"/>
      <c r="K79" s="422"/>
    </row>
    <row r="80" spans="1:11" x14ac:dyDescent="0.55000000000000004">
      <c r="A80" s="436"/>
      <c r="B80" s="421"/>
      <c r="C80" s="422"/>
      <c r="D80" s="453"/>
      <c r="E80" s="453"/>
      <c r="F80" s="453"/>
      <c r="G80" s="453"/>
      <c r="H80" s="433"/>
      <c r="I80" s="422"/>
      <c r="J80" s="422"/>
      <c r="K80" s="422"/>
    </row>
    <row r="81" spans="1:11" x14ac:dyDescent="0.55000000000000004">
      <c r="A81" s="436"/>
      <c r="B81" s="421"/>
      <c r="C81" s="422"/>
      <c r="G81" s="425"/>
      <c r="H81" s="426"/>
      <c r="I81" s="422"/>
      <c r="J81" s="422"/>
      <c r="K81" s="422"/>
    </row>
    <row r="82" spans="1:11" x14ac:dyDescent="0.55000000000000004">
      <c r="G82" s="425"/>
      <c r="H82" s="426"/>
      <c r="J82" s="422"/>
      <c r="K82" s="422"/>
    </row>
    <row r="83" spans="1:11" x14ac:dyDescent="0.55000000000000004">
      <c r="A83" s="416" t="s">
        <v>607</v>
      </c>
      <c r="B83" s="421" t="s">
        <v>608</v>
      </c>
      <c r="D83" s="454">
        <v>452369803.99000001</v>
      </c>
      <c r="E83" s="455"/>
      <c r="F83" s="455"/>
      <c r="G83" s="425"/>
      <c r="H83" s="426"/>
      <c r="J83" s="422"/>
      <c r="K83" s="422"/>
    </row>
    <row r="84" spans="1:11" x14ac:dyDescent="0.55000000000000004">
      <c r="B84" s="416"/>
      <c r="G84" s="425"/>
      <c r="H84" s="426"/>
      <c r="J84" s="422"/>
      <c r="K84" s="422"/>
    </row>
    <row r="85" spans="1:11" x14ac:dyDescent="0.55000000000000004">
      <c r="A85" s="436"/>
      <c r="B85" s="436"/>
      <c r="G85" s="425"/>
      <c r="H85" s="426"/>
      <c r="J85" s="422"/>
      <c r="K85" s="422"/>
    </row>
    <row r="86" spans="1:11" ht="36.9" x14ac:dyDescent="0.55000000000000004">
      <c r="A86" s="436"/>
      <c r="B86" s="436"/>
      <c r="D86" s="418" t="s">
        <v>595</v>
      </c>
      <c r="E86" s="418" t="s">
        <v>596</v>
      </c>
      <c r="F86" s="419" t="s">
        <v>591</v>
      </c>
      <c r="G86" s="418" t="s">
        <v>592</v>
      </c>
      <c r="H86" s="420" t="s">
        <v>593</v>
      </c>
      <c r="I86" s="418" t="s">
        <v>594</v>
      </c>
      <c r="J86" s="422"/>
      <c r="K86" s="422"/>
    </row>
    <row r="87" spans="1:11" x14ac:dyDescent="0.55000000000000004">
      <c r="A87" s="416" t="s">
        <v>609</v>
      </c>
      <c r="B87" s="421" t="s">
        <v>318</v>
      </c>
      <c r="G87" s="425"/>
      <c r="H87" s="426"/>
      <c r="J87" s="422"/>
      <c r="K87" s="422"/>
    </row>
    <row r="88" spans="1:11" x14ac:dyDescent="0.55000000000000004">
      <c r="A88" s="427" t="s">
        <v>112</v>
      </c>
      <c r="B88" s="421" t="s">
        <v>113</v>
      </c>
      <c r="D88" s="456">
        <v>1273726.67</v>
      </c>
      <c r="E88" s="456">
        <v>458484.21</v>
      </c>
      <c r="F88" s="456">
        <v>0</v>
      </c>
      <c r="G88" s="456">
        <v>83082.489999999991</v>
      </c>
      <c r="H88" s="456">
        <v>1649128.39</v>
      </c>
      <c r="I88" s="423">
        <v>1190644.18</v>
      </c>
      <c r="J88" s="422"/>
      <c r="K88" s="422"/>
    </row>
    <row r="89" spans="1:11" x14ac:dyDescent="0.55000000000000004">
      <c r="A89" s="427" t="s">
        <v>114</v>
      </c>
      <c r="B89" s="421" t="s">
        <v>115</v>
      </c>
      <c r="D89" s="456">
        <v>687718.24</v>
      </c>
      <c r="E89" s="456">
        <v>282822</v>
      </c>
      <c r="F89" s="456">
        <v>0</v>
      </c>
      <c r="G89" s="456">
        <v>379855</v>
      </c>
      <c r="H89" s="456">
        <v>590685.24</v>
      </c>
      <c r="I89" s="423">
        <v>307863.24</v>
      </c>
      <c r="J89" s="422"/>
      <c r="K89" s="422"/>
    </row>
    <row r="90" spans="1:11" x14ac:dyDescent="0.55000000000000004">
      <c r="A90" s="427" t="s">
        <v>319</v>
      </c>
      <c r="B90" s="421" t="s">
        <v>130</v>
      </c>
      <c r="D90" s="456">
        <v>0</v>
      </c>
      <c r="E90" s="456">
        <v>11846</v>
      </c>
      <c r="F90" s="456">
        <v>0</v>
      </c>
      <c r="G90" s="456">
        <v>0</v>
      </c>
      <c r="H90" s="456">
        <v>11846</v>
      </c>
      <c r="I90" s="423">
        <v>0</v>
      </c>
      <c r="J90" s="422"/>
      <c r="K90" s="422"/>
    </row>
    <row r="91" spans="1:11" x14ac:dyDescent="0.55000000000000004">
      <c r="A91" s="427"/>
      <c r="B91" s="421"/>
      <c r="D91" s="433"/>
      <c r="E91" s="433"/>
      <c r="F91" s="433"/>
      <c r="G91" s="433"/>
      <c r="H91" s="433"/>
      <c r="I91" s="439"/>
      <c r="J91" s="422"/>
      <c r="K91" s="422"/>
    </row>
    <row r="92" spans="1:11" x14ac:dyDescent="0.55000000000000004">
      <c r="A92" s="416" t="s">
        <v>116</v>
      </c>
      <c r="B92" s="421" t="s">
        <v>598</v>
      </c>
      <c r="D92" s="442">
        <v>1961444.91</v>
      </c>
      <c r="E92" s="442">
        <v>753152.21</v>
      </c>
      <c r="F92" s="442">
        <v>0</v>
      </c>
      <c r="G92" s="442">
        <v>462937.49</v>
      </c>
      <c r="H92" s="442">
        <v>2251659.63</v>
      </c>
      <c r="I92" s="442">
        <v>1498507.42</v>
      </c>
      <c r="J92" s="422"/>
      <c r="K92" s="422"/>
    </row>
    <row r="93" spans="1:11" x14ac:dyDescent="0.55000000000000004">
      <c r="A93" s="416"/>
      <c r="B93" s="416"/>
      <c r="D93" s="435"/>
      <c r="E93" s="435"/>
      <c r="F93" s="435"/>
      <c r="G93" s="435"/>
      <c r="H93" s="433"/>
      <c r="I93" s="435"/>
    </row>
    <row r="94" spans="1:11" x14ac:dyDescent="0.55000000000000004">
      <c r="A94" s="436"/>
      <c r="B94" s="436"/>
      <c r="G94" s="425"/>
      <c r="H94" s="426"/>
    </row>
    <row r="95" spans="1:11" ht="36.9" x14ac:dyDescent="0.55000000000000004">
      <c r="A95" s="421"/>
      <c r="D95" s="418" t="s">
        <v>595</v>
      </c>
      <c r="E95" s="418" t="s">
        <v>596</v>
      </c>
      <c r="F95" s="419" t="s">
        <v>591</v>
      </c>
      <c r="G95" s="418" t="s">
        <v>592</v>
      </c>
      <c r="H95" s="420" t="s">
        <v>593</v>
      </c>
      <c r="I95" s="418" t="s">
        <v>594</v>
      </c>
    </row>
    <row r="96" spans="1:11" x14ac:dyDescent="0.55000000000000004">
      <c r="A96" s="421" t="s">
        <v>610</v>
      </c>
      <c r="B96" s="421" t="s">
        <v>117</v>
      </c>
      <c r="G96" s="425"/>
      <c r="H96" s="426"/>
    </row>
    <row r="97" spans="1:11" x14ac:dyDescent="0.55000000000000004">
      <c r="A97" s="427" t="s">
        <v>29</v>
      </c>
      <c r="B97" s="421" t="s">
        <v>118</v>
      </c>
      <c r="D97" s="423">
        <v>142643741.33999997</v>
      </c>
      <c r="E97" s="423">
        <v>54890713.989999995</v>
      </c>
      <c r="F97" s="423">
        <v>10879256</v>
      </c>
      <c r="G97" s="423">
        <v>26922565.100000001</v>
      </c>
      <c r="H97" s="423">
        <v>159732634.22999999</v>
      </c>
      <c r="I97" s="423">
        <v>104841920.23999998</v>
      </c>
      <c r="J97" s="422"/>
      <c r="K97" s="422"/>
    </row>
    <row r="98" spans="1:11" x14ac:dyDescent="0.55000000000000004">
      <c r="A98" s="427" t="s">
        <v>41</v>
      </c>
      <c r="B98" s="421" t="s">
        <v>119</v>
      </c>
      <c r="D98" s="423">
        <v>458962301.20999998</v>
      </c>
      <c r="E98" s="423">
        <v>236241398.81</v>
      </c>
      <c r="F98" s="423">
        <v>4825563</v>
      </c>
      <c r="G98" s="423">
        <v>3520907.3200000003</v>
      </c>
      <c r="H98" s="423">
        <v>686857229.69999993</v>
      </c>
      <c r="I98" s="423">
        <v>450615830.88999999</v>
      </c>
      <c r="J98" s="422"/>
      <c r="K98" s="422"/>
    </row>
    <row r="99" spans="1:11" x14ac:dyDescent="0.55000000000000004">
      <c r="A99" s="427" t="s">
        <v>53</v>
      </c>
      <c r="B99" s="421" t="s">
        <v>120</v>
      </c>
      <c r="D99" s="423">
        <v>1537041477.4399996</v>
      </c>
      <c r="E99" s="423">
        <v>153401280.20999998</v>
      </c>
      <c r="F99" s="423">
        <v>66690</v>
      </c>
      <c r="G99" s="423">
        <v>857695496.91999996</v>
      </c>
      <c r="H99" s="423">
        <v>832680570.72999966</v>
      </c>
      <c r="I99" s="423">
        <v>679279290.51999962</v>
      </c>
      <c r="J99" s="422"/>
      <c r="K99" s="422"/>
    </row>
    <row r="100" spans="1:11" x14ac:dyDescent="0.55000000000000004">
      <c r="A100" s="427" t="s">
        <v>59</v>
      </c>
      <c r="B100" s="421" t="s">
        <v>121</v>
      </c>
      <c r="D100" s="423">
        <v>15118690.5</v>
      </c>
      <c r="E100" s="423">
        <v>5043263.76</v>
      </c>
      <c r="F100" s="423">
        <v>0</v>
      </c>
      <c r="G100" s="423">
        <v>5983653.54</v>
      </c>
      <c r="H100" s="423">
        <v>14178300.719999999</v>
      </c>
      <c r="I100" s="423">
        <v>9135036.9600000009</v>
      </c>
      <c r="J100" s="422"/>
      <c r="K100" s="422"/>
    </row>
    <row r="101" spans="1:11" x14ac:dyDescent="0.55000000000000004">
      <c r="A101" s="427" t="s">
        <v>69</v>
      </c>
      <c r="B101" s="421" t="s">
        <v>122</v>
      </c>
      <c r="D101" s="423">
        <v>27879146.210000001</v>
      </c>
      <c r="E101" s="423">
        <v>34234</v>
      </c>
      <c r="F101" s="423">
        <v>0</v>
      </c>
      <c r="G101" s="423">
        <v>7786473.0999999996</v>
      </c>
      <c r="H101" s="423">
        <v>20126907.109999999</v>
      </c>
      <c r="I101" s="423">
        <v>20092673.109999999</v>
      </c>
      <c r="J101" s="422"/>
      <c r="K101" s="422"/>
    </row>
    <row r="102" spans="1:11" x14ac:dyDescent="0.55000000000000004">
      <c r="A102" s="427" t="s">
        <v>88</v>
      </c>
      <c r="B102" s="421" t="s">
        <v>123</v>
      </c>
      <c r="D102" s="423">
        <v>19946605.5</v>
      </c>
      <c r="E102" s="423">
        <v>8375818.6131999986</v>
      </c>
      <c r="F102" s="423">
        <v>878623</v>
      </c>
      <c r="G102" s="423">
        <v>3095742</v>
      </c>
      <c r="H102" s="423">
        <v>24348059.113199998</v>
      </c>
      <c r="I102" s="423">
        <v>15972240.5</v>
      </c>
      <c r="J102" s="422"/>
      <c r="K102" s="422"/>
    </row>
    <row r="103" spans="1:11" x14ac:dyDescent="0.55000000000000004">
      <c r="A103" s="427" t="s">
        <v>95</v>
      </c>
      <c r="B103" s="421" t="s">
        <v>124</v>
      </c>
      <c r="D103" s="423">
        <v>11319145.199999999</v>
      </c>
      <c r="E103" s="423">
        <v>5514213.1284999987</v>
      </c>
      <c r="F103" s="423">
        <v>0</v>
      </c>
      <c r="G103" s="423">
        <v>31499</v>
      </c>
      <c r="H103" s="423">
        <v>16801859.328499999</v>
      </c>
      <c r="I103" s="423">
        <v>11287646.199999999</v>
      </c>
      <c r="J103" s="422"/>
      <c r="K103" s="422"/>
    </row>
    <row r="104" spans="1:11" x14ac:dyDescent="0.55000000000000004">
      <c r="A104" s="427" t="s">
        <v>96</v>
      </c>
      <c r="B104" s="421" t="s">
        <v>125</v>
      </c>
      <c r="D104" s="423"/>
      <c r="E104" s="423">
        <v>0</v>
      </c>
      <c r="F104" s="423">
        <v>0</v>
      </c>
      <c r="G104" s="457">
        <v>0</v>
      </c>
      <c r="H104" s="423">
        <v>452369803.99000001</v>
      </c>
      <c r="I104" s="423">
        <v>452369803.99000001</v>
      </c>
      <c r="J104" s="422"/>
      <c r="K104" s="422"/>
    </row>
    <row r="105" spans="1:11" x14ac:dyDescent="0.55000000000000004">
      <c r="A105" s="427" t="s">
        <v>116</v>
      </c>
      <c r="B105" s="421" t="s">
        <v>127</v>
      </c>
      <c r="D105" s="423">
        <v>1961444.91</v>
      </c>
      <c r="E105" s="423">
        <v>753152.21</v>
      </c>
      <c r="F105" s="423">
        <v>0</v>
      </c>
      <c r="G105" s="423">
        <v>462937.49</v>
      </c>
      <c r="H105" s="423">
        <v>2251659.63</v>
      </c>
      <c r="I105" s="423">
        <v>1498507.42</v>
      </c>
      <c r="J105" s="422"/>
      <c r="K105" s="422"/>
    </row>
    <row r="106" spans="1:11" x14ac:dyDescent="0.55000000000000004">
      <c r="A106" s="427" t="s">
        <v>5</v>
      </c>
      <c r="B106" s="421" t="s">
        <v>6</v>
      </c>
      <c r="D106" s="423">
        <v>295626866.82080007</v>
      </c>
      <c r="E106" s="423">
        <v>0</v>
      </c>
      <c r="F106" s="423">
        <v>0</v>
      </c>
      <c r="G106" s="423">
        <v>238997381.81220004</v>
      </c>
      <c r="H106" s="423">
        <v>55466167.008600026</v>
      </c>
      <c r="I106" s="423">
        <v>55466167.008600026</v>
      </c>
      <c r="J106" s="422"/>
      <c r="K106" s="422"/>
    </row>
    <row r="107" spans="1:11" x14ac:dyDescent="0.55000000000000004">
      <c r="A107" s="427"/>
      <c r="B107" s="421"/>
      <c r="D107" s="435"/>
      <c r="E107" s="435"/>
      <c r="F107" s="435"/>
      <c r="G107" s="435"/>
      <c r="H107" s="435"/>
      <c r="I107" s="422"/>
    </row>
    <row r="108" spans="1:11" x14ac:dyDescent="0.55000000000000004">
      <c r="A108" s="416" t="s">
        <v>128</v>
      </c>
      <c r="B108" s="421" t="s">
        <v>117</v>
      </c>
      <c r="D108" s="458">
        <v>2510499419.1307993</v>
      </c>
      <c r="E108" s="458">
        <v>464254074.72169995</v>
      </c>
      <c r="F108" s="458">
        <v>16650132</v>
      </c>
      <c r="G108" s="458">
        <v>1144496656.2821999</v>
      </c>
      <c r="H108" s="458">
        <v>2264813191.5602999</v>
      </c>
      <c r="I108" s="458">
        <v>1800559116.8385997</v>
      </c>
      <c r="J108" s="415"/>
    </row>
    <row r="109" spans="1:11" x14ac:dyDescent="0.55000000000000004">
      <c r="A109" s="436"/>
      <c r="B109" s="421"/>
      <c r="D109" s="443"/>
      <c r="E109" s="443"/>
      <c r="F109" s="443"/>
      <c r="G109" s="459"/>
      <c r="H109" s="459"/>
      <c r="I109" s="459"/>
    </row>
    <row r="110" spans="1:11" x14ac:dyDescent="0.55000000000000004">
      <c r="A110" s="416"/>
      <c r="B110" s="421" t="s">
        <v>611</v>
      </c>
      <c r="C110" s="460"/>
      <c r="D110" s="454">
        <v>20151069757.650002</v>
      </c>
      <c r="G110" s="422"/>
      <c r="H110" s="448"/>
    </row>
    <row r="111" spans="1:11" x14ac:dyDescent="0.55000000000000004">
      <c r="A111" s="416"/>
      <c r="C111" s="421"/>
      <c r="G111" s="422"/>
      <c r="J111" s="426"/>
    </row>
    <row r="112" spans="1:11" x14ac:dyDescent="0.55000000000000004">
      <c r="A112" s="416"/>
      <c r="B112" s="421" t="s">
        <v>612</v>
      </c>
      <c r="C112" s="461"/>
      <c r="D112" s="462">
        <v>0.11239171015724875</v>
      </c>
      <c r="G112" s="422"/>
      <c r="H112" s="463"/>
      <c r="I112" s="425"/>
      <c r="J112" s="426"/>
    </row>
    <row r="113" spans="1:11" x14ac:dyDescent="0.55000000000000004">
      <c r="A113" s="436"/>
      <c r="C113" s="421"/>
      <c r="H113" s="464"/>
      <c r="I113" s="425"/>
      <c r="J113" s="426"/>
    </row>
    <row r="114" spans="1:11" x14ac:dyDescent="0.55000000000000004">
      <c r="A114" s="436"/>
      <c r="B114" s="421" t="s">
        <v>613</v>
      </c>
      <c r="C114" s="465"/>
      <c r="D114" s="462">
        <v>8.9410758659827838E-2</v>
      </c>
      <c r="H114" s="466"/>
      <c r="I114" s="425"/>
      <c r="J114" s="426"/>
    </row>
    <row r="115" spans="1:11" x14ac:dyDescent="0.55000000000000004">
      <c r="A115" s="436"/>
      <c r="H115" s="464"/>
      <c r="I115" s="425"/>
      <c r="J115" s="425"/>
      <c r="K115" s="426"/>
    </row>
    <row r="116" spans="1:11" x14ac:dyDescent="0.55000000000000004">
      <c r="H116" s="464"/>
    </row>
    <row r="117" spans="1:11" x14ac:dyDescent="0.55000000000000004">
      <c r="H117" s="467"/>
    </row>
  </sheetData>
  <mergeCells count="1">
    <mergeCell ref="A1:G1"/>
  </mergeCells>
  <pageMargins left="0.7" right="0.7" top="0.75" bottom="0.75" header="0.3" footer="0.3"/>
  <pageSetup scale="74" fitToHeight="0" orientation="landscape" r:id="rId1"/>
  <rowBreaks count="2" manualBreakCount="2">
    <brk id="37" max="16383" man="1"/>
    <brk id="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 E n r o l l e e _ Q R T 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 E n r o l l e e _ Q R T 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 C o l u m n s \ F i s c a l  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 C o l u m n s \ r e c i p n o 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 C o l u m n s \ S e r v i c e  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 3 1 < / H e i g h t > < / S a n d b o x E d i t o r . F o r m u l a B a r S t a t e > ] ] > < / C u s t o m C o n t e n t > < / G e m i n i > 
</file>

<file path=customXml/item3.xml>��< ? x m l   v e r s i o n = " 1 . 0 "   e n c o d i n g = " u t f - 1 6 " ? > < D a t a M a s h u p   s q m i d = " 1 1 e f a e d 4 - 4 a 7 f - 4 a 7 9 - b d 6 1 - 9 7 e d 0 2 4 b 7 5 e 5 "   x m l n s = " h t t p : / / s c h e m a s . m i c r o s o f t . c o m / D a t a M a s h u p " > A A A A A J 8 K A A B Q S w M E F A A C A A g A m F 1 J W S 3 e 0 R a k A A A A 9 g A A A B I A H A B D b 2 5 m a W c v U G F j a 2 F n Z S 5 4 b W w g o h g A K K A U A A A A A A A A A A A A A A A A A A A A A A A A A A A A h Y 9 N D o I w G E S v Q r q n f 8 T E k I + y c C u J C d G 4 b U r F R i i G F s v d X H g k r y B G U X c u 5 8 1 b z N y v N 8 j H t o k u u n e m s x l i m K J I W 9 V V x t Y Z G v w h X q J c w E a q k 6 x 1 N M n W p a O r M n T 0 / p w S E k L A I c F d X x N O K S P 7 Y l 2 q o 2 4 l + s j m v x w b 6 7 y 0 S i M B u 9 c Y w T F L G F 5 Q j i m Q G U J h 7 F f g 0 9 5 n + w N h N T R + 6 L X Q N t 6 W Q O Y I 5 P 1 B P A B Q S w M E F A A C A A g A m F 1 J W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h d S V n M C x 1 T o g c A A O w 9 A A A T A B w A R m 9 y b X V s Y X M v U 2 V j d G l v b j E u b S C i G A A o o B Q A A A A A A A A A A A A A A A A A A A A A A A A A A A D t W 2 1 P 4 z g Q / o 7 E f 7 C y + 6 F F o d u U 5 U 1 7 n F T S F A L b l G t S 7 k 4 I r U J q a L R p U u W F W 4 T 4 7 2 c 7 a e L E T g n h u N s T 2 S 8 s j 8 c z 4 7 E 9 f m Y i A m i F t u c C P f 4 p f d n Y C O a m D 2 e g 7 z j f T r 1 g a Y e m 8 2 1 g h i Y 4 A g 4 M N z c A + q d 7 k W 9 B h C g / L O h 0 5 M j 3 o R v + 7 v n f b z z v e 6 v 9 e K W Z C 3 g k G O a N A y X h + u l K 9 t w Q i V y L s Y I P g j w 3 3 T t k x 3 h Y I g m k i s h 2 D N 9 0 g 1 v P X 8 i e E y 1 c P B q 0 Y n P i 4 6 N w q s s T G a g D Q Q Q h G g I h / B E + P b V T r U P b C S F 2 f + L 9 F W R a d e i g B W K s V b Q s A m h a c 9 B C H s 7 g N f j l V + B G j g N M d w Y y S J D H o 9 F U U 4 0 / w b G i K U P V A H 3 Z U C 9 V Q 9 G F o u x U m y j q 6 H g 6 0 Z U B G C k D V e 6 r A y C P d U N o Z 5 4 O o q V j W 2 a I H I m X m n m b D s U D r e K y R O Q P s r b 6 C b a R h u W D k O n W 0 f w w U Q t u H g B a s W 9 a S A M g 4 b X x V l P B w d K p K d a v g h k R k A l I W z z T Q F t w / J C a y C y 0 W l Y b H K F 4 e i H 4 a g d h B 5 8 B 0 3 a D 1 q P Q F T o d 4 V B 4 E o H V F k H 2 O / m F s t a R C u Y 7 P Y H a 7 h H 0 8 U 7 + F k H f h t R + a z B A C z j z b L y i S t F g 7 S L f 0 F l B g b j z f D Q p D v i j k N y U G H j C z h V E s N V z 2 5 1 1 v s L b c B w h O 5 m / y o 8 l O i w 4 t L l J q d / x O P l / u i G F N X I s Y s 8 X i 8 i 1 w w d w D F 1 4 i 5 e b y G A X 1 4 9 n 3 k 3 g w r t P 9 5 0 K Z z y Q w K 3 S Z Y i P g u G h d F H c s v V 7 O I G e P y O H m 2 O X D G W G i x 4 i i 6 s c B X D G w Y a o F L F u 3 d Q l 0 q O b b R o f q B N F N s i N b X 1 s Y 0 T V W C y 2 c z L p a 4 b + a d I 3 F K B P L y 7 G E w M P j o 1 T Z Q L G w 6 G u G I a q n Y C J c q l o U y W Z q y l Y V S G l C G V 5 T C p J Z G z k 2 G Q m 9 L v d D p O i + o e H D H b c 7 b I Y R 0 7 m y M k c u Q F H b s C R U z h y C k d u y J E b c u R O O H I n H L l T j p z K w y Q O 1 u N g O x z s M w f b 5 W B 7 H G y f x c 4 4 / p 1 x 1 n b O k T v n y O k c z O D M n X L k L h H W J m D r 6 k P + D i W H A u V Z f P V k x C f o l 2 / q L u 1 7 L + R d + G R o H M 7 p W 1 + 4 D D i h / d O 3 H i f y f h j 6 9 g 1 K 2 H j 0 0 n Q i K N B Z y k W W u D k K D 2 T O s q v D v C W n W / a C E A x g Y P n 2 k j w + J E f H F r E f C y 9 y Q 6 G U 1 v R K 0 0 H e x T Q Z x A r J p n T j X a Q Q A Q g s Z o y N / l e A k 1 W b f R 5 S h k B F Y Y D e d 9 u 1 w u J u 9 a g Q 0 r z r G c L H N U b i G M d G B D H l t B 4 6 e A I K 1 e a G 7 X I N Z Y y 2 + J r X J r S 7 N K H N D M c 6 a H t D 2 z V d y 0 b H F B P o + g a f Z 9 D / G Y F u + H P D n x v + / K / z 5 / W v X O r T 6 t y T y S W P R o F R 5 6 / z U c J 1 P B 9 Q y A 6 D f G a Q X Q b Z Y 5 D 9 I o L 5 S H 2 m Q K + 2 A k m o Q w M q 8 X I O B Y i j G v o R L D 0 u U v l 5 K R I g m k / w c n f y S l b a c a o D Q h Z L 0 4 Q M E L a 2 V N d y o h k M U C a + R P n 4 D t 3 9 E K A 3 3 1 t A 4 N 2 C j z v i g b Q n 7 k p 7 W 1 v C s 9 O 3 p U N W g 9 Q V d / Y O x L 2 d V 6 g 4 F H c O J H H 3 Y L + 2 i h 1 x v 7 c n 9 n Y l n o b 0 0 m 3 f m A G c s Q K r M 1 c 2 7 n 4 y X 8 O p k p 2 t w U t L C B V T + 7 6 E l r 6 k h 8 f h p 3 X 4 n J Q j d C R d r v L f t + M H C 1 1 q X K q 8 i 1 b l U V L H 5 z L o M Y P I D D J g E I V B h g x y w i C n D H L G I D q D G K / K 8 S y X e / s 8 X 1 Z w l e b 5 9 a k U s F l B + 9 Q v r 6 W P C q U 0 C S d X i m E E 4 y X 0 T X y X g 0 q z I t u Z 2 e 4 d 6 C O K d o 9 4 H a w 0 7 R S a T j g H O v T v b W v d l K w c w l e M B H + 9 a 0 O U H G b E f z C M Y s J U X G L 5 5 M S t C 9 + 7 h U G A D Q F l F l l m T N 7 L Z o 3 g D G V H G 2 X a I E D T F i g R r H F w Z B P N Y O D b 9 9 B d R Q L v U o V w T G A A T d + a 5 9 + D i u m 8 c E D r 9 h g I I y 8 8 A e u I J Y f t P v N 0 F V e U K T j x v W j J 5 D + C l r x X r 2 3 8 c E K C K b c Z O i B 9 i M g F J u W W H i 3 S 3 k k 7 S e K 4 t s V u o v 8 s b q C f j 8 f S M S 3 k c R x k a u c I T t B W Y d V i 6 Z 0 Q U Z U S z E l K U N 1 t X A 8 V B R K 9 / s o A r i P F 6 q U K 7 a x U 6 m 1 h U S L / f l A w D v I r f a v Y + 8 4 v g H o b 8 7 u c N L R I X d X O 0 Y q C n X W 8 A h 2 F d 0 I q m v 5 N 0 7 9 p + j f N 9 8 / m + 2 f z / b P 5 / t l 8 / 2 y + f / 4 / v n 9 W r K o K n + 7 e p p 7 C 6 m r X U z R D z 6 0 l 9 y F 3 D q 3 v Q P F 9 z + f z c g 4 N 4 n H 6 N 4 h A a V P y D W w l p t i m S E U W V j J d W k f I k l p k n e 1 C T f 3 E I j X y y v N O i + z h Q 0 l u g Z v 6 p Z 6 k 6 Q b c + t 4 C J F t F 3 6 f + j B C 9 K A i 9 R e Y d Q l O C y u a d + H y u D r 9 9 C z R y u j s T 3 M 9 q t a 5 y X l 1 v X 7 E u X L f b R 1 2 A n g E X C C M z t O Y C g E 4 A E X N C x U Q M 5 G 5 K z k u 2 k u W 0 z d 5 F N f u / a J G f v 7 x p X r l S K R T O q w K l z g V k a 4 / a r c O K 7 L 7 k O S 8 3 Q v V 6 w D P t s x W b q 6 Q q 1 3 1 / y c S 1 D f l 6 i n g 9 + l q a m L Z 9 N S 2 E G Q 3 H U 2 3 Q N 9 S x x i n j X u L O + i b 9 C x T x O / G 1 F j e + U F A 5 i 4 t W 5 Y 8 L R d O p F l c V T / h t / U q 9 4 S L R x + x I 7 D L d V C K O 7 v J P U K d X / g i Q W 3 / u 6 e K o + L K 5 s Z k 9 Y e x f o r R 6 7 X f y g D X t 2 K Y d W 9 a O J d e g a c k 2 L d m m J d u 0 Z J u W b N O S b V q y P 1 V L t v x P U n L 0 l n 3 T 3 + g P U / 4 G U E s B A i 0 A F A A C A A g A m F 1 J W S 3 e 0 R a k A A A A 9 g A A A B I A A A A A A A A A A A A A A A A A A A A A A E N v b m Z p Z y 9 Q Y W N r Y W d l L n h t b F B L A Q I t A B Q A A g A I A J h d S V l T c j g s m w A A A O E A A A A T A A A A A A A A A A A A A A A A A P A A A A B b Q 2 9 u d G V u d F 9 U e X B l c 1 0 u e G 1 s U E s B A i 0 A F A A C A A g A m F 1 J W c w L H V O i B w A A 7 D 0 A A B M A A A A A A A A A A A A A A A A A 2 A E A A E Z v c m 1 1 b G F z L 1 N l Y 3 R p b 2 4 x L m 1 Q S w U G A A A A A A M A A w D C A A A A x w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I I A A A A A A A B q g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W x s X 0 h v c 3 B p d G F s X 0 R h d G E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Y z N G U 5 Y z c t Y 2 U 0 Z S 0 0 Z G Y 0 L W E z M W Q t Z T Y z M z E 4 N D F m Y T g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M Y X N 0 V X B k Y X R l Z C I g V m F s d W U 9 I m Q y M D I 0 L T E w L T A z V D E 5 O j M 0 O j M 2 L j I 5 M D c 0 O D F a I i A v P j x F b n R y e S B U e X B l P S J G a W x s Q 2 9 s d W 1 u V H l w Z X M i I F Z h b H V l P S J z Q U F Z Q U F B Q U d F U T 0 9 I i A v P j x F b n R y e S B U e X B l P S J G a W x s R X J y b 3 J D b 3 V u d C I g V m F s d W U 9 I m w w I i A v P j x F b n R y e S B U e X B l P S J G a W x s Q 2 9 s d W 1 u T m F t Z X M i I F Z h b H V l P S J z W y Z x d W 9 0 O 0 h v c 3 B p d G F s I E 5 h b W U m c X V v d D s s J n F 1 b 3 Q 7 S F N D U k M g S U Q m c X V v d D s s J n F 1 b 3 Q 7 Q 2 9 t b X V u a X R 5 I E J l b m V m a X Q g Q 2 F 0 Z W d v c n k m c X V v d D s s J n F 1 b 3 Q 7 Q 2 9 k Z S Z x d W 9 0 O y w m c X V v d D t T d W I t Q 2 F 0 Z W d v c n k m c X V v d D s s J n F 1 b 3 Q 7 Q 2 9 z d C B E Z X N j c m l w d G l v b i Z x d W 9 0 O y w m c X V v d D t B b W 9 1 b n Q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y O D I 4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G x f S G 9 z c G l 0 Y W x f R G F 0 Y S 9 B d X R v U m V t b 3 Z l Z E N v b H V t b n M x L n t I b 3 N w a X R h b C B O Y W 1 l L D B 9 J n F 1 b 3 Q 7 L C Z x d W 9 0 O 1 N l Y 3 R p b 2 4 x L 0 F s b F 9 I b 3 N w a X R h b F 9 E Y X R h L 0 F 1 d G 9 S Z W 1 v d m V k Q 2 9 s d W 1 u c z E u e 0 h T Q 1 J D I E l E L D F 9 J n F 1 b 3 Q 7 L C Z x d W 9 0 O 1 N l Y 3 R p b 2 4 x L 0 F s b F 9 I b 3 N w a X R h b F 9 E Y X R h L 0 F 1 d G 9 S Z W 1 v d m V k Q 2 9 s d W 1 u c z E u e 0 N v b W 1 1 b m l 0 e S B C Z W 5 l Z m l 0 I E N h d G V n b 3 J 5 L D J 9 J n F 1 b 3 Q 7 L C Z x d W 9 0 O 1 N l Y 3 R p b 2 4 x L 0 F s b F 9 I b 3 N w a X R h b F 9 E Y X R h L 0 F 1 d G 9 S Z W 1 v d m V k Q 2 9 s d W 1 u c z E u e 0 N v Z G U s M 3 0 m c X V v d D s s J n F 1 b 3 Q 7 U 2 V j d G l v b j E v Q W x s X 0 h v c 3 B p d G F s X 0 R h d G E v Q X V 0 b 1 J l b W 9 2 Z W R D b 2 x 1 b W 5 z M S 5 7 U 3 V i L U N h d G V n b 3 J 5 L D R 9 J n F 1 b 3 Q 7 L C Z x d W 9 0 O 1 N l Y 3 R p b 2 4 x L 0 F s b F 9 I b 3 N w a X R h b F 9 E Y X R h L 0 F 1 d G 9 S Z W 1 v d m V k Q 2 9 s d W 1 u c z E u e 0 N v c 3 Q g R G V z Y 3 J p c H R p b 2 4 s N X 0 m c X V v d D s s J n F 1 b 3 Q 7 U 2 V j d G l v b j E v Q W x s X 0 h v c 3 B p d G F s X 0 R h d G E v Q X V 0 b 1 J l b W 9 2 Z W R D b 2 x 1 b W 5 z M S 5 7 Q W 1 v d W 5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F s b F 9 I b 3 N w a X R h b F 9 E Y X R h L 0 F 1 d G 9 S Z W 1 v d m V k Q 2 9 s d W 1 u c z E u e 0 h v c 3 B p d G F s I E 5 h b W U s M H 0 m c X V v d D s s J n F 1 b 3 Q 7 U 2 V j d G l v b j E v Q W x s X 0 h v c 3 B p d G F s X 0 R h d G E v Q X V 0 b 1 J l b W 9 2 Z W R D b 2 x 1 b W 5 z M S 5 7 S F N D U k M g S U Q s M X 0 m c X V v d D s s J n F 1 b 3 Q 7 U 2 V j d G l v b j E v Q W x s X 0 h v c 3 B p d G F s X 0 R h d G E v Q X V 0 b 1 J l b W 9 2 Z W R D b 2 x 1 b W 5 z M S 5 7 Q 2 9 t b X V u a X R 5 I E J l b m V m a X Q g Q 2 F 0 Z W d v c n k s M n 0 m c X V v d D s s J n F 1 b 3 Q 7 U 2 V j d G l v b j E v Q W x s X 0 h v c 3 B p d G F s X 0 R h d G E v Q X V 0 b 1 J l b W 9 2 Z W R D b 2 x 1 b W 5 z M S 5 7 Q 2 9 k Z S w z f S Z x d W 9 0 O y w m c X V v d D t T Z W N 0 a W 9 u M S 9 B b G x f S G 9 z c G l 0 Y W x f R G F 0 Y S 9 B d X R v U m V t b 3 Z l Z E N v b H V t b n M x L n t T d W I t Q 2 F 0 Z W d v c n k s N H 0 m c X V v d D s s J n F 1 b 3 Q 7 U 2 V j d G l v b j E v Q W x s X 0 h v c 3 B p d G F s X 0 R h d G E v Q X V 0 b 1 J l b W 9 2 Z W R D b 2 x 1 b W 5 z M S 5 7 Q 2 9 z d C B E Z X N j c m l w d G l v b i w 1 f S Z x d W 9 0 O y w m c X V v d D t T Z W N 0 a W 9 u M S 9 B b G x f S G 9 z c G l 0 Y W x f R G F 0 Y S 9 B d X R v U m V t b 3 Z l Z E N v b H V t b n M x L n t B b W 9 1 b n Q s N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2 F 0 Z W d v c n k l M j B D b 2 R l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z L T E 0 V D E 5 O j E 3 O j E 3 L j c w O T c y N D Z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S I g L z 4 8 R W 5 0 c n k g V H l w Z T 0 i U X V l c n l J R C I g V m F s d W U 9 I n M 0 O W I z N j g 5 O S 1 h M T Z j L T Q 2 N z A t Y T A 3 M C 1 i N D g z Z m I 0 O D N j Y T k i I C 8 + P C 9 T d G F i b G V F b n R y a W V z P j w v S X R l b T 4 8 S X R l b T 4 8 S X R l b U x v Y 2 F 0 a W 9 u P j x J d G V t V H l w Z T 5 G b 3 J t d W x h P C 9 J d G V t V H l w Z T 4 8 S X R l b V B h d G g + U 2 V j d G l v b j E v R m l u Y W 5 j a W F s J T I w R G F 0 Y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Z j Q 4 Y m U 5 N i 0 w Y W Y 5 L T R k N j Y t O D d i N i 0 x N D g 1 N W I w N 2 F m M m M i I C 8 + P E V u d H J 5 I F R 5 c G U 9 I k Z p b G x M Y X N 0 V X B k Y X R l Z C I g V m F s d W U 9 I m Q y M D I 0 L T E w L T A z V D E 5 O j M 0 O j M 2 L j I 2 M j c 0 N z F a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G a W x s Q 2 9 s d W 1 u V H l w Z X M i I F Z h b H V l P S J z Q U F Z Q U F C R T 0 i I C 8 + P E V u d H J 5 I F R 5 c G U 9 I k Z p b G x F c n J v c k N v d W 5 0 I i B W Y W x 1 Z T 0 i b D A i I C 8 + P E V u d H J 5 I F R 5 c G U 9 I k Z p b G x D b 2 x 1 b W 5 O Y W 1 l c y I g V m F s d W U 9 I n N b J n F 1 b 3 Q 7 S G 9 z c G l 0 Y W w g T m F t Z S Z x d W 9 0 O y w m c X V v d D t I U 0 N S Q y B J R C Z x d W 9 0 O y w m c X V v d D t D b 2 R l J n F 1 b 3 Q 7 L C Z x d W 9 0 O 0 R l c 2 N y a X B 0 a W 9 u J n F 1 b 3 Q 7 L C Z x d W 9 0 O 0 F t b 3 V u d C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M 0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l u Y W 5 j a W F s I E R h d G E v Q X V 0 b 1 J l b W 9 2 Z W R D b 2 x 1 b W 5 z M S 5 7 S G 9 z c G l 0 Y W w g T m F t Z S w w f S Z x d W 9 0 O y w m c X V v d D t T Z W N 0 a W 9 u M S 9 G a W 5 h b m N p Y W w g R G F 0 Y S 9 B d X R v U m V t b 3 Z l Z E N v b H V t b n M x L n t I U 0 N S Q y B J R C w x f S Z x d W 9 0 O y w m c X V v d D t T Z W N 0 a W 9 u M S 9 G a W 5 h b m N p Y W w g R G F 0 Y S 9 B d X R v U m V t b 3 Z l Z E N v b H V t b n M x L n t D b 2 R l L D J 9 J n F 1 b 3 Q 7 L C Z x d W 9 0 O 1 N l Y 3 R p b 2 4 x L 0 Z p b m F u Y 2 l h b C B E Y X R h L 0 F 1 d G 9 S Z W 1 v d m V k Q 2 9 s d W 1 u c z E u e 0 R l c 2 N y a X B 0 a W 9 u L D N 9 J n F 1 b 3 Q 7 L C Z x d W 9 0 O 1 N l Y 3 R p b 2 4 x L 0 Z p b m F u Y 2 l h b C B E Y X R h L 0 F 1 d G 9 S Z W 1 v d m V k Q 2 9 s d W 1 u c z E u e 0 F t b 3 V u d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G a W 5 h b m N p Y W w g R G F 0 Y S 9 B d X R v U m V t b 3 Z l Z E N v b H V t b n M x L n t I b 3 N w a X R h b C B O Y W 1 l L D B 9 J n F 1 b 3 Q 7 L C Z x d W 9 0 O 1 N l Y 3 R p b 2 4 x L 0 Z p b m F u Y 2 l h b C B E Y X R h L 0 F 1 d G 9 S Z W 1 v d m V k Q 2 9 s d W 1 u c z E u e 0 h T Q 1 J D I E l E L D F 9 J n F 1 b 3 Q 7 L C Z x d W 9 0 O 1 N l Y 3 R p b 2 4 x L 0 Z p b m F u Y 2 l h b C B E Y X R h L 0 F 1 d G 9 S Z W 1 v d m V k Q 2 9 s d W 1 u c z E u e 0 N v Z G U s M n 0 m c X V v d D s s J n F 1 b 3 Q 7 U 2 V j d G l v b j E v R m l u Y W 5 j a W F s I E R h d G E v Q X V 0 b 1 J l b W 9 2 Z W R D b 2 x 1 b W 5 z M S 5 7 R G V z Y 3 J p c H R p b 2 4 s M 3 0 m c X V v d D s s J n F 1 b 3 Q 7 U 2 V j d G l v b j E v R m l u Y W 5 j a W F s I E R h d G E v Q X V 0 b 1 J l b W 9 2 Z W R D b 2 x 1 b W 5 z M S 5 7 Q W 1 v d W 5 0 L D R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o Z W N r J T I w R X J y b 3 I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I 3 N D d l M T c t Z m N k M y 0 0 O G Q 2 L T g 0 Z D U t M T N i Z G Q 0 N j k x M G U 3 I i A v P j x F b n R y e S B U e X B l P S J G a W x s T G F z d F V w Z G F 0 Z W Q i I F Z h b H V l P S J k M j A y N C 0 x M C 0 w M 1 Q x O T o z N D o z O C 4 0 N T A y O D I 4 W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Q 2 9 s d W 1 u V H l w Z X M i I F Z h b H V l P S J z Q U F Z Q U J n V U Z B Q T 0 9 I i A v P j x F b n R y e S B U e X B l P S J G a W x s R X J y b 3 J D b 3 V u d C I g V m F s d W U 9 I m w w I i A v P j x F b n R y e S B U e X B l P S J G a W x s Q 2 9 s d W 1 u T m F t Z X M i I F Z h b H V l P S J z W y Z x d W 9 0 O 0 h v c 3 B p d G F s I E 5 h b W U m c X V v d D s s J n F 1 b 3 Q 7 S F N D U k M g S U Q m c X V v d D s s J n F 1 b 3 Q 7 Q 2 9 t b X V u a X R 5 I E J l b m V m a X Q g Q 2 F 0 Z W d v c n k m c X V v d D s s J n F 1 b 3 Q 7 Q 2 9 z d C B E Z X N j c m l w d G l v b i Z x d W 9 0 O y w m c X V v d D t T d W 0 g b 2 Y g Q W 1 v d W 5 0 J n F 1 b 3 Q 7 L C Z x d W 9 0 O 0 F t b 3 V u d C B m c m 9 t I G N v Z G U 5 O S Z x d W 9 0 O y w m c X V v d D t D a G V j a y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y M D I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o Z W N r I E V y c m 9 y L 0 F 1 d G 9 S Z W 1 v d m V k Q 2 9 s d W 1 u c z E u e 0 h v c 3 B p d G F s I E 5 h b W U s M H 0 m c X V v d D s s J n F 1 b 3 Q 7 U 2 V j d G l v b j E v Q 2 h l Y 2 s g R X J y b 3 I v Q X V 0 b 1 J l b W 9 2 Z W R D b 2 x 1 b W 5 z M S 5 7 S F N D U k M g S U Q s M X 0 m c X V v d D s s J n F 1 b 3 Q 7 U 2 V j d G l v b j E v Q 2 h l Y 2 s g R X J y b 3 I v Q X V 0 b 1 J l b W 9 2 Z W R D b 2 x 1 b W 5 z M S 5 7 Q 2 9 t b X V u a X R 5 I E J l b m V m a X Q g Q 2 F 0 Z W d v c n k s M n 0 m c X V v d D s s J n F 1 b 3 Q 7 U 2 V j d G l v b j E v Q 2 h l Y 2 s g R X J y b 3 I v Q X V 0 b 1 J l b W 9 2 Z W R D b 2 x 1 b W 5 z M S 5 7 Q 2 9 z d C B E Z X N j c m l w d G l v b i w z f S Z x d W 9 0 O y w m c X V v d D t T Z W N 0 a W 9 u M S 9 D a G V j a y B F c n J v c i 9 B d X R v U m V t b 3 Z l Z E N v b H V t b n M x L n t T d W 0 g b 2 Y g Q W 1 v d W 5 0 L D R 9 J n F 1 b 3 Q 7 L C Z x d W 9 0 O 1 N l Y 3 R p b 2 4 x L 0 N o Z W N r I E V y c m 9 y L 0 F 1 d G 9 S Z W 1 v d m V k Q 2 9 s d W 1 u c z E u e 0 F t b 3 V u d C B m c m 9 t I G N v Z G U 5 O S w 1 f S Z x d W 9 0 O y w m c X V v d D t T Z W N 0 a W 9 u M S 9 D a G V j a y B F c n J v c i 9 B d X R v U m V t b 3 Z l Z E N v b H V t b n M x L n t D a G V j a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D a G V j a y B F c n J v c i 9 B d X R v U m V t b 3 Z l Z E N v b H V t b n M x L n t I b 3 N w a X R h b C B O Y W 1 l L D B 9 J n F 1 b 3 Q 7 L C Z x d W 9 0 O 1 N l Y 3 R p b 2 4 x L 0 N o Z W N r I E V y c m 9 y L 0 F 1 d G 9 S Z W 1 v d m V k Q 2 9 s d W 1 u c z E u e 0 h T Q 1 J D I E l E L D F 9 J n F 1 b 3 Q 7 L C Z x d W 9 0 O 1 N l Y 3 R p b 2 4 x L 0 N o Z W N r I E V y c m 9 y L 0 F 1 d G 9 S Z W 1 v d m V k Q 2 9 s d W 1 u c z E u e 0 N v b W 1 1 b m l 0 e S B C Z W 5 l Z m l 0 I E N h d G V n b 3 J 5 L D J 9 J n F 1 b 3 Q 7 L C Z x d W 9 0 O 1 N l Y 3 R p b 2 4 x L 0 N o Z W N r I E V y c m 9 y L 0 F 1 d G 9 S Z W 1 v d m V k Q 2 9 s d W 1 u c z E u e 0 N v c 3 Q g R G V z Y 3 J p c H R p b 2 4 s M 3 0 m c X V v d D s s J n F 1 b 3 Q 7 U 2 V j d G l v b j E v Q 2 h l Y 2 s g R X J y b 3 I v Q X V 0 b 1 J l b W 9 2 Z W R D b 2 x 1 b W 5 z M S 5 7 U 3 V t I G 9 m I E F t b 3 V u d C w 0 f S Z x d W 9 0 O y w m c X V v d D t T Z W N 0 a W 9 u M S 9 D a G V j a y B F c n J v c i 9 B d X R v U m V t b 3 Z l Z E N v b H V t b n M x L n t B b W 9 1 b n Q g Z n J v b S B j b 2 R l O T k s N X 0 m c X V v d D s s J n F 1 b 3 Q 7 U 2 V j d G l v b j E v Q 2 h l Y 2 s g R X J y b 3 I v Q X V 0 b 1 J l b W 9 2 Z W R D b 2 x 1 b W 5 z M S 5 7 Q 2 h l Y 2 s s N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9 0 Y W w l M j B C Z W 5 l Z m l 0 X 0 J 5 Y 2 9 k Z T k 5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E x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x N V Q x N z o 0 N D o y N y 4 2 M D k x N z M y W i I g L z 4 8 R W 5 0 c n k g V H l w Z T 0 i R m l s b E N v b H V t b l R 5 c G V z I i B W Y W x 1 Z T 0 i c 0 F B W U d C Z 1 U 9 I i A v P j x F b n R y e S B U e X B l P S J G a W x s Q 2 9 s d W 1 u T m F t Z X M i I F Z h b H V l P S J z W y Z x d W 9 0 O 0 h v c 3 B p d G F s I E 5 h b W U m c X V v d D s s J n F 1 b 3 Q 7 S F N D U k M g S U Q m c X V v d D s s J n F 1 b 3 Q 7 Q 2 9 t b X V u a X R 5 I E J l b m V m a X Q g Q 2 F 0 Z W d v c n k m c X V v d D s s J n F 1 b 3 Q 7 Q 2 9 z d C B E Z X N j c m l w d G l v b i Z x d W 9 0 O y w m c X V v d D t U b 2 F 0 b C B B b W 9 1 b n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g z N z R m O D Q t M 2 U 1 Y y 0 0 N G Z i L W F h Y m M t Y T U w O D U 0 M j k 2 Y m M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b 3 R h b C B C Z W 5 l Z m l 0 X 0 J 5 Y 2 9 k Z T k 5 L 0 F 1 d G 9 S Z W 1 v d m V k Q 2 9 s d W 1 u c z E u e 0 h v c 3 B p d G F s I E 5 h b W U s M H 0 m c X V v d D s s J n F 1 b 3 Q 7 U 2 V j d G l v b j E v V G 9 0 Y W w g Q m V u Z W Z p d F 9 C e W N v Z G U 5 O S 9 B d X R v U m V t b 3 Z l Z E N v b H V t b n M x L n t I U 0 N S Q y B J R C w x f S Z x d W 9 0 O y w m c X V v d D t T Z W N 0 a W 9 u M S 9 U b 3 R h b C B C Z W 5 l Z m l 0 X 0 J 5 Y 2 9 k Z T k 5 L 0 F 1 d G 9 S Z W 1 v d m V k Q 2 9 s d W 1 u c z E u e 0 N v b W 1 1 b m l 0 e S B C Z W 5 l Z m l 0 I E N h d G V n b 3 J 5 L D J 9 J n F 1 b 3 Q 7 L C Z x d W 9 0 O 1 N l Y 3 R p b 2 4 x L 1 R v d G F s I E J l b m V m a X R f Q n l j b 2 R l O T k v Q X V 0 b 1 J l b W 9 2 Z W R D b 2 x 1 b W 5 z M S 5 7 Q 2 9 z d C B E Z X N j c m l w d G l v b i w z f S Z x d W 9 0 O y w m c X V v d D t T Z W N 0 a W 9 u M S 9 U b 3 R h b C B C Z W 5 l Z m l 0 X 0 J 5 Y 2 9 k Z T k 5 L 0 F 1 d G 9 S Z W 1 v d m V k Q 2 9 s d W 1 u c z E u e 1 R v Y X R s I E F t b 3 V u d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b 3 R h b C B C Z W 5 l Z m l 0 X 0 J 5 Y 2 9 k Z T k 5 L 0 F 1 d G 9 S Z W 1 v d m V k Q 2 9 s d W 1 u c z E u e 0 h v c 3 B p d G F s I E 5 h b W U s M H 0 m c X V v d D s s J n F 1 b 3 Q 7 U 2 V j d G l v b j E v V G 9 0 Y W w g Q m V u Z W Z p d F 9 C e W N v Z G U 5 O S 9 B d X R v U m V t b 3 Z l Z E N v b H V t b n M x L n t I U 0 N S Q y B J R C w x f S Z x d W 9 0 O y w m c X V v d D t T Z W N 0 a W 9 u M S 9 U b 3 R h b C B C Z W 5 l Z m l 0 X 0 J 5 Y 2 9 k Z T k 5 L 0 F 1 d G 9 S Z W 1 v d m V k Q 2 9 s d W 1 u c z E u e 0 N v b W 1 1 b m l 0 e S B C Z W 5 l Z m l 0 I E N h d G V n b 3 J 5 L D J 9 J n F 1 b 3 Q 7 L C Z x d W 9 0 O 1 N l Y 3 R p b 2 4 x L 1 R v d G F s I E J l b m V m a X R f Q n l j b 2 R l O T k v Q X V 0 b 1 J l b W 9 2 Z W R D b 2 x 1 b W 5 z M S 5 7 Q 2 9 z d C B E Z X N j c m l w d G l v b i w z f S Z x d W 9 0 O y w m c X V v d D t T Z W N 0 a W 9 u M S 9 U b 3 R h b C B C Z W 5 l Z m l 0 X 0 J 5 Y 2 9 k Z T k 5 L 0 F 1 d G 9 S Z W 1 v d m V k Q 2 9 s d W 1 u c z E u e 1 R v Y X R s I E F t b 3 V u d C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9 0 Y W w l M j B C Z W 5 l Z m l 0 X 0 J 5 U 3 V t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z L T E 1 V D E 3 O j Q x O j M 2 L j c w M j c 0 N j B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s b F 9 I b 3 N w a X R h b F 9 E Y X R h L 0 F 1 d G 9 S Z W 1 v d m V k Q 2 9 s d W 1 u c z E u e 0 h v c 3 B p d G F s I E 5 h b W U s M H 0 m c X V v d D s s J n F 1 b 3 Q 7 U 2 V j d G l v b j E v Q W x s X 0 h v c 3 B p d G F s X 0 R h d G E v Q X V 0 b 1 J l b W 9 2 Z W R D b 2 x 1 b W 5 z M S 5 7 S F N D U k M g S U Q s M X 0 m c X V v d D s s J n F 1 b 3 Q 7 U 2 V j d G l v b j E v Q W x s X 0 h v c 3 B p d G F s X 0 R h d G E v Q X V 0 b 1 J l b W 9 2 Z W R D b 2 x 1 b W 5 z M S 5 7 Q 2 9 t b X V u a X R 5 I E J l b m V m a X Q g Q 2 F 0 Z W d v c n k s M n 0 m c X V v d D s s J n F 1 b 3 Q 7 U 2 V j d G l v b j E v Q W x s X 0 h v c 3 B p d G F s X 0 R h d G E v Q X V 0 b 1 J l b W 9 2 Z W R D b 2 x 1 b W 5 z M S 5 7 Q 2 9 k Z S w z f S Z x d W 9 0 O y w m c X V v d D t T Z W N 0 a W 9 u M S 9 B b G x f S G 9 z c G l 0 Y W x f R G F 0 Y S 9 B d X R v U m V t b 3 Z l Z E N v b H V t b n M x L n t T d W I t Q 2 F 0 Z W d v c n k s N H 0 m c X V v d D s s J n F 1 b 3 Q 7 U 2 V j d G l v b j E v Q W x s X 0 h v c 3 B p d G F s X 0 R h d G E v Q X V 0 b 1 J l b W 9 2 Z W R D b 2 x 1 b W 5 z M S 5 7 Q 2 9 z d C B E Z X N j c m l w d G l v b i w 1 f S Z x d W 9 0 O y w m c X V v d D t T Z W N 0 a W 9 u M S 9 B b G x f S G 9 z c G l 0 Y W x f R G F 0 Y S 9 B d X R v U m V t b 3 Z l Z E N v b H V t b n M x L n t B b W 9 1 b n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W x s X 0 h v c 3 B p d G F s X 0 R h d G E v Q X V 0 b 1 J l b W 9 2 Z W R D b 2 x 1 b W 5 z M S 5 7 S G 9 z c G l 0 Y W w g T m F t Z S w w f S Z x d W 9 0 O y w m c X V v d D t T Z W N 0 a W 9 u M S 9 B b G x f S G 9 z c G l 0 Y W x f R G F 0 Y S 9 B d X R v U m V t b 3 Z l Z E N v b H V t b n M x L n t I U 0 N S Q y B J R C w x f S Z x d W 9 0 O y w m c X V v d D t T Z W N 0 a W 9 u M S 9 B b G x f S G 9 z c G l 0 Y W x f R G F 0 Y S 9 B d X R v U m V t b 3 Z l Z E N v b H V t b n M x L n t D b 2 1 t d W 5 p d H k g Q m V u Z W Z p d C B D Y X R l Z 2 9 y e S w y f S Z x d W 9 0 O y w m c X V v d D t T Z W N 0 a W 9 u M S 9 B b G x f S G 9 z c G l 0 Y W x f R G F 0 Y S 9 B d X R v U m V t b 3 Z l Z E N v b H V t b n M x L n t D b 2 R l L D N 9 J n F 1 b 3 Q 7 L C Z x d W 9 0 O 1 N l Y 3 R p b 2 4 x L 0 F s b F 9 I b 3 N w a X R h b F 9 E Y X R h L 0 F 1 d G 9 S Z W 1 v d m V k Q 2 9 s d W 1 u c z E u e 1 N 1 Y i 1 D Y X R l Z 2 9 y e S w 0 f S Z x d W 9 0 O y w m c X V v d D t T Z W N 0 a W 9 u M S 9 B b G x f S G 9 z c G l 0 Y W x f R G F 0 Y S 9 B d X R v U m V t b 3 Z l Z E N v b H V t b n M x L n t D b 3 N 0 I E R l c 2 N y a X B 0 a W 9 u L D V 9 J n F 1 b 3 Q 7 L C Z x d W 9 0 O 1 N l Y 3 R p b 2 4 x L 0 F s b F 9 I b 3 N w a X R h b F 9 E Y X R h L 0 F 1 d G 9 S Z W 1 v d m V k Q 2 9 s d W 1 u c z E u e 0 F t b 3 V u d C w 2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S I g L z 4 8 R W 5 0 c n k g V H l w Z T 0 i T G 9 h Z G V k V G 9 B b m F s e X N p c 1 N l c n Z p Y 2 V z I i B W Y W x 1 Z T 0 i b D A i I C 8 + P E V u d H J 5 I F R 5 c G U 9 I l F 1 Z X J 5 S U Q i I F Z h b H V l P S J z M z F h N D U 2 Y j k t M z J h M i 0 0 M G V m L T g x M z k t Y T M w Z G I 1 N T F i Y z l i I i A v P j w v U 3 R h Y m x l R W 5 0 c m l l c z 4 8 L 0 l 0 Z W 0 + P E l 0 Z W 0 + P E l 0 Z W 1 M b 2 N h d G l v b j 4 8 S X R l b V R 5 c G U + R m 9 y b X V s Y T w v S X R l b V R 5 c G U + P E l 0 Z W 1 Q Y X R o P l N l Y 3 R p b 2 4 x L 1 R v d G F s J T I w Q 2 9 t b X V u a X R 5 J T I w Q m V u Z W Z p d D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O T V j N G R i O C 0 4 Z j l k L T Q 4 M 2 E t O D U 0 M S 0 2 Y W J k O D k 5 N 2 V l O D Q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0 L T E w L T A z V D E 5 O j M 0 O j M 2 L j M 0 N D c 1 M D B a I i A v P j x F b n R y e S B U e X B l P S J G a W x s Q 2 9 s d W 1 u V H l w Z X M i I F Z h b H V l P S J z Q U F Z Q U F B Q U F B Q U F B I i A v P j x F b n R y e S B U e X B l P S J G a W x s R X J y b 3 J D b 3 V u d C I g V m F s d W U 9 I m w w I i A v P j x F b n R y e S B U e X B l P S J G a W x s Q 2 9 s d W 1 u T m F t Z X M i I F Z h b H V l P S J z W y Z x d W 9 0 O 0 h v c 3 B p d G F s I E 5 h b W U m c X V v d D s s J n F 1 b 3 Q 7 S F N D U k M g S U Q m c X V v d D s s J n F 1 b 3 Q 7 Q 2 9 k Z S Z x d W 9 0 O y w m c X V v d D t D b 2 1 t d W 5 p d H k g Q m V u Z W Z p d C B D Y X R l Z 2 9 y e S Z x d W 9 0 O y w m c X V v d D t E S V J F Q 1 Q g Q 0 9 T V C g k K S Z x d W 9 0 O y w m c X V v d D t J T k R J U k V D V C B D T 1 N U K C Q p J n F 1 b 3 Q 7 L C Z x d W 9 0 O 0 h T Q 1 J D I E d S Q U 5 U U y 9 S Q V R F I F N V U F B P U l Q m c X V v d D s s J n F 1 b 3 Q 7 T 1 R I R V I g T 0 Z G U 0 V U V E l O R y B S R V Z F T l V F K C Q p J n F 1 b 3 Q 7 L C Z x d W 9 0 O 0 5 F V C B D T 0 1 N V U 5 J V F k g Q k V O R U Z J V C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U z O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0 Y W w g Q 2 9 t b X V u a X R 5 I E J l b m V m a X Q v Q X V 0 b 1 J l b W 9 2 Z W R D b 2 x 1 b W 5 z M S 5 7 S G 9 z c G l 0 Y W w g T m F t Z S w w f S Z x d W 9 0 O y w m c X V v d D t T Z W N 0 a W 9 u M S 9 U b 3 R h b C B D b 2 1 t d W 5 p d H k g Q m V u Z W Z p d C 9 B d X R v U m V t b 3 Z l Z E N v b H V t b n M x L n t I U 0 N S Q y B J R C w x f S Z x d W 9 0 O y w m c X V v d D t T Z W N 0 a W 9 u M S 9 U b 3 R h b C B D b 2 1 t d W 5 p d H k g Q m V u Z W Z p d C 9 B d X R v U m V t b 3 Z l Z E N v b H V t b n M x L n t D b 2 R l L D J 9 J n F 1 b 3 Q 7 L C Z x d W 9 0 O 1 N l Y 3 R p b 2 4 x L 1 R v d G F s I E N v b W 1 1 b m l 0 e S B C Z W 5 l Z m l 0 L 0 F 1 d G 9 S Z W 1 v d m V k Q 2 9 s d W 1 u c z E u e 0 N v b W 1 1 b m l 0 e S B C Z W 5 l Z m l 0 I E N h d G V n b 3 J 5 L D N 9 J n F 1 b 3 Q 7 L C Z x d W 9 0 O 1 N l Y 3 R p b 2 4 x L 1 R v d G F s I E N v b W 1 1 b m l 0 e S B C Z W 5 l Z m l 0 L 0 F 1 d G 9 S Z W 1 v d m V k Q 2 9 s d W 1 u c z E u e 0 R J U k V D V C B D T 1 N U K C Q p L D R 9 J n F 1 b 3 Q 7 L C Z x d W 9 0 O 1 N l Y 3 R p b 2 4 x L 1 R v d G F s I E N v b W 1 1 b m l 0 e S B C Z W 5 l Z m l 0 L 0 F 1 d G 9 S Z W 1 v d m V k Q 2 9 s d W 1 u c z E u e 0 l O R E l S R U N U I E N P U 1 Q o J C k s N X 0 m c X V v d D s s J n F 1 b 3 Q 7 U 2 V j d G l v b j E v V G 9 0 Y W w g Q 2 9 t b X V u a X R 5 I E J l b m V m a X Q v Q X V 0 b 1 J l b W 9 2 Z W R D b 2 x 1 b W 5 z M S 5 7 S F N D U k M g R 1 J B T l R T L 1 J B V E U g U 1 V Q U E 9 S V C w 2 f S Z x d W 9 0 O y w m c X V v d D t T Z W N 0 a W 9 u M S 9 U b 3 R h b C B D b 2 1 t d W 5 p d H k g Q m V u Z W Z p d C 9 B d X R v U m V t b 3 Z l Z E N v b H V t b n M x L n t P V E h F U i B P R k Z T R V R U S U 5 H I F J F V k V O V U U o J C k s N 3 0 m c X V v d D s s J n F 1 b 3 Q 7 U 2 V j d G l v b j E v V G 9 0 Y W w g Q 2 9 t b X V u a X R 5 I E J l b m V m a X Q v Q X V 0 b 1 J l b W 9 2 Z W R D b 2 x 1 b W 5 z M S 5 7 T k V U I E N P T U 1 V T k l U W S B C R U 5 F R k l U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v d G F s I E N v b W 1 1 b m l 0 e S B C Z W 5 l Z m l 0 L 0 F 1 d G 9 S Z W 1 v d m V k Q 2 9 s d W 1 u c z E u e 0 h v c 3 B p d G F s I E 5 h b W U s M H 0 m c X V v d D s s J n F 1 b 3 Q 7 U 2 V j d G l v b j E v V G 9 0 Y W w g Q 2 9 t b X V u a X R 5 I E J l b m V m a X Q v Q X V 0 b 1 J l b W 9 2 Z W R D b 2 x 1 b W 5 z M S 5 7 S F N D U k M g S U Q s M X 0 m c X V v d D s s J n F 1 b 3 Q 7 U 2 V j d G l v b j E v V G 9 0 Y W w g Q 2 9 t b X V u a X R 5 I E J l b m V m a X Q v Q X V 0 b 1 J l b W 9 2 Z W R D b 2 x 1 b W 5 z M S 5 7 Q 2 9 k Z S w y f S Z x d W 9 0 O y w m c X V v d D t T Z W N 0 a W 9 u M S 9 U b 3 R h b C B D b 2 1 t d W 5 p d H k g Q m V u Z W Z p d C 9 B d X R v U m V t b 3 Z l Z E N v b H V t b n M x L n t D b 2 1 t d W 5 p d H k g Q m V u Z W Z p d C B D Y X R l Z 2 9 y e S w z f S Z x d W 9 0 O y w m c X V v d D t T Z W N 0 a W 9 u M S 9 U b 3 R h b C B D b 2 1 t d W 5 p d H k g Q m V u Z W Z p d C 9 B d X R v U m V t b 3 Z l Z E N v b H V t b n M x L n t E S V J F Q 1 Q g Q 0 9 T V C g k K S w 0 f S Z x d W 9 0 O y w m c X V v d D t T Z W N 0 a W 9 u M S 9 U b 3 R h b C B D b 2 1 t d W 5 p d H k g Q m V u Z W Z p d C 9 B d X R v U m V t b 3 Z l Z E N v b H V t b n M x L n t J T k R J U k V D V C B D T 1 N U K C Q p L D V 9 J n F 1 b 3 Q 7 L C Z x d W 9 0 O 1 N l Y 3 R p b 2 4 x L 1 R v d G F s I E N v b W 1 1 b m l 0 e S B C Z W 5 l Z m l 0 L 0 F 1 d G 9 S Z W 1 v d m V k Q 2 9 s d W 1 u c z E u e 0 h T Q 1 J D I E d S Q U 5 U U y 9 S Q V R F I F N V U F B P U l Q s N n 0 m c X V v d D s s J n F 1 b 3 Q 7 U 2 V j d G l v b j E v V G 9 0 Y W w g Q 2 9 t b X V u a X R 5 I E J l b m V m a X Q v Q X V 0 b 1 J l b W 9 2 Z W R D b 2 x 1 b W 5 z M S 5 7 T 1 R I R V I g T 0 Z G U 0 V U V E l O R y B S R V Z F T l V F K C Q p L D d 9 J n F 1 b 3 Q 7 L C Z x d W 9 0 O 1 N l Y 3 R p b 2 4 x L 1 R v d G F s I E N v b W 1 1 b m l 0 e S B C Z W 5 l Z m l 0 L 0 F 1 d G 9 S Z W 1 v d m V k Q 2 9 s d W 1 u c z E u e 0 5 F V C B D T 0 1 N V U 5 J V F k g Q k V O R U Z J V C w 4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b G x f S G 9 z c G l 0 Y W x f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R l Z 2 9 y e S U y M E N v Z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v R H V w b G l j Y X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L 1 N w b G l 0 J T I w Q 2 9 s d W 1 u J T I w Y n k l M j B D a G F y Y W N 0 Z X I l M j B U c m F u c 2 l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L 0 V 4 c G F u Z G V k J T I w Q 2 F 0 Z W d v c n k l M j B D b 2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m N p Y W w l M j B E Y X R h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u Y 2 l h b C U y M E R h d G E v R H V w b G l j Y X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u Y 2 l h b C U y M E R h d G E v U 3 B s a X Q l M j B D b 2 x 1 b W 4 l M j B i e S U y M E N o Y X J h Y 3 R l c i U y M F R y Y W 5 z a X R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m N p Y W w l M j B E Y X R h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m N p Y W w l M j B E Y X R h L 0 V 4 c G F u Z G V k J T I w Q 2 F 0 Z W d v c n k l M j B D b 2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u Y 2 l h b C U y M E R h d G E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m N p Y W w l M j B E Y X R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m N p Y W w l M j B E Y X R h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G a W x 0 Z X J l Z E N v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m N p Y W w l M j B E Y X R h L 0 Z p b H R l c m V k J T I w Q W 1 v d W 5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G V j a y U y M E V y c m 9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Z W N r J T I w R X J y b 3 I v R X h w Y W 5 k Z W Q l M j B U b 3 R h b C U y M E N v b W 1 1 b m l 0 e S U y M E J l b m V m a X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l Y 2 s l M j B F c n J v c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Z W N r J T I w R X J y b 3 I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m N p Y W w l M j B E Y X R h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j b 2 R l O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Y 2 9 k Z T k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W N v Z G U 5 O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j b 2 R l O T k v V W 5 w a X Z v d G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W N v Z G U 5 O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Y 2 9 k Z T k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Y 2 9 k Z T k 5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Y 2 9 k Z T k 5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Y 2 9 k Z T k 5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j b 2 R l O T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j b 2 R l O T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V N 1 b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U 3 V t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V N 1 b S 9 E d X B s a W N h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U 3 V t L 1 N w b G l 0 J T I w Q 2 9 s d W 1 u J T I w Y n k l M j B D a G F y Y W N 0 Z X I l M j B U c m F u c 2 l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U 3 V t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R X h w Y W 5 k Z W Q l M j B D Y X R l Z 2 9 y e S U y M E N v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V N 1 b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U 3 V t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V N 1 b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V N 1 b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V N 1 b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2 9 t b X V u a X R 5 J T I w Q m V u Z W Z p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N v b W 1 1 b m l 0 e S U y M E J l b m V m a X Q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D b 2 1 t d W 5 p d H k l M j B C Z W 5 l Z m l 0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2 9 t b X V u a X R 5 J T I w Q m V u Z W Z p d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2 9 t b X V u a X R 5 J T I w Q m V u Z W Z p d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2 9 t b X V u a X R 5 J T I w Q m V u Z W Z p d C 9 G a W x 0 Z X J l Z C U y M F J v d 3 M x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v d G F s J T I w Q 2 9 t b X V u a X R 5 J T I w Q m V u Z W Z p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D b 2 1 t d W 5 p d H k l M j B C Z W 5 l Z m l 0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l M j A o M i k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w M z Q 2 Y T F h L W I z O W U t N G M x Y S 1 h M j U 4 L W Y 3 M j k x Z D d i Y j k 3 Z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x F b n R y e S B U e X B l P S J G a W x s R X J y b 3 J D b 3 V u d C I g V m F s d W U 9 I m w w I i A v P j x F b n R y e S B U e X B l P S J G a W x s T G F z d F V w Z G F 0 Z W Q i I F Z h b H V l P S J k M j A y N C 0 x M C 0 w N 1 Q x N z o z N z o w N C 4 5 M T k 1 M j g x W i I g L z 4 8 R W 5 0 c n k g V H l w Z T 0 i R m l s b E V y c m 9 y Q 2 9 k Z S I g V m F s d W U 9 I n N V b m t u b 3 d u I i A v P j x F b n R y e S B U e X B l P S J G a W x s Q 2 9 1 b n Q i I F Z h b H V l P S J s M C I g L z 4 8 R W 5 0 c n k g V H l w Z T 0 i R m l s b E N v b H V t b l R 5 c G V z I i B W Y W x 1 Z T 0 i c 0 F B W U F B Q U F H R V E 9 P S I g L z 4 8 R W 5 0 c n k g V H l w Z T 0 i R m l s b E N v b H V t b k 5 h b W V z I i B W Y W x 1 Z T 0 i c 1 s m c X V v d D t I b 3 N w a X R h b C B O Y W 1 l J n F 1 b 3 Q 7 L C Z x d W 9 0 O 0 h T Q 1 J D I E l E J n F 1 b 3 Q 7 L C Z x d W 9 0 O 0 N v b W 1 1 b m l 0 e S B C Z W 5 l Z m l 0 I E N h d G V n b 3 J 5 J n F 1 b 3 Q 7 L C Z x d W 9 0 O 0 N v Z G U m c X V v d D s s J n F 1 b 3 Q 7 U 3 V i L U N h d G V n b 3 J 5 J n F 1 b 3 Q 7 L C Z x d W 9 0 O 0 N v c 3 Q g R G V z Y 3 J p c H R p b 2 4 m c X V v d D s s J n F 1 b 3 Q 7 Q W 1 v d W 5 0 J n F 1 b 3 Q 7 X S I g L z 4 8 R W 5 0 c n k g V H l w Z T 0 i Q W R k Z W R U b 0 R h d G F N b 2 R l b C I g V m F s d W U 9 I m w w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s b F 9 I b 3 N w a X R h b F 9 E Y X R h L 0 F 1 d G 9 S Z W 1 v d m V k Q 2 9 s d W 1 u c z E u e 0 h v c 3 B p d G F s I E 5 h b W U s M H 0 m c X V v d D s s J n F 1 b 3 Q 7 U 2 V j d G l v b j E v Q W x s X 0 h v c 3 B p d G F s X 0 R h d G E v Q X V 0 b 1 J l b W 9 2 Z W R D b 2 x 1 b W 5 z M S 5 7 S F N D U k M g S U Q s M X 0 m c X V v d D s s J n F 1 b 3 Q 7 U 2 V j d G l v b j E v Q W x s X 0 h v c 3 B p d G F s X 0 R h d G E v Q X V 0 b 1 J l b W 9 2 Z W R D b 2 x 1 b W 5 z M S 5 7 Q 2 9 t b X V u a X R 5 I E J l b m V m a X Q g Q 2 F 0 Z W d v c n k s M n 0 m c X V v d D s s J n F 1 b 3 Q 7 U 2 V j d G l v b j E v Q W x s X 0 h v c 3 B p d G F s X 0 R h d G E v Q X V 0 b 1 J l b W 9 2 Z W R D b 2 x 1 b W 5 z M S 5 7 Q 2 9 k Z S w z f S Z x d W 9 0 O y w m c X V v d D t T Z W N 0 a W 9 u M S 9 B b G x f S G 9 z c G l 0 Y W x f R G F 0 Y S 9 B d X R v U m V t b 3 Z l Z E N v b H V t b n M x L n t T d W I t Q 2 F 0 Z W d v c n k s N H 0 m c X V v d D s s J n F 1 b 3 Q 7 U 2 V j d G l v b j E v Q W x s X 0 h v c 3 B p d G F s X 0 R h d G E v Q X V 0 b 1 J l b W 9 2 Z W R D b 2 x 1 b W 5 z M S 5 7 Q 2 9 z d C B E Z X N j c m l w d G l v b i w 1 f S Z x d W 9 0 O y w m c X V v d D t T Z W N 0 a W 9 u M S 9 B b G x f S G 9 z c G l 0 Y W x f R G F 0 Y S 9 B d X R v U m V t b 3 Z l Z E N v b H V t b n M x L n t B b W 9 1 b n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W x s X 0 h v c 3 B p d G F s X 0 R h d G E v Q X V 0 b 1 J l b W 9 2 Z W R D b 2 x 1 b W 5 z M S 5 7 S G 9 z c G l 0 Y W w g T m F t Z S w w f S Z x d W 9 0 O y w m c X V v d D t T Z W N 0 a W 9 u M S 9 B b G x f S G 9 z c G l 0 Y W x f R G F 0 Y S 9 B d X R v U m V t b 3 Z l Z E N v b H V t b n M x L n t I U 0 N S Q y B J R C w x f S Z x d W 9 0 O y w m c X V v d D t T Z W N 0 a W 9 u M S 9 B b G x f S G 9 z c G l 0 Y W x f R G F 0 Y S 9 B d X R v U m V t b 3 Z l Z E N v b H V t b n M x L n t D b 2 1 t d W 5 p d H k g Q m V u Z W Z p d C B D Y X R l Z 2 9 y e S w y f S Z x d W 9 0 O y w m c X V v d D t T Z W N 0 a W 9 u M S 9 B b G x f S G 9 z c G l 0 Y W x f R G F 0 Y S 9 B d X R v U m V t b 3 Z l Z E N v b H V t b n M x L n t D b 2 R l L D N 9 J n F 1 b 3 Q 7 L C Z x d W 9 0 O 1 N l Y 3 R p b 2 4 x L 0 F s b F 9 I b 3 N w a X R h b F 9 E Y X R h L 0 F 1 d G 9 S Z W 1 v d m V k Q 2 9 s d W 1 u c z E u e 1 N 1 Y i 1 D Y X R l Z 2 9 y e S w 0 f S Z x d W 9 0 O y w m c X V v d D t T Z W N 0 a W 9 u M S 9 B b G x f S G 9 z c G l 0 Y W x f R G F 0 Y S 9 B d X R v U m V t b 3 Z l Z E N v b H V t b n M x L n t D b 3 N 0 I E R l c 2 N y a X B 0 a W 9 u L D V 9 J n F 1 b 3 Q 7 L C Z x d W 9 0 O 1 N l Y 3 R p b 2 4 x L 0 F s b F 9 I b 3 N w a X R h b F 9 E Y X R h L 0 F 1 d G 9 S Z W 1 v d m V k Q 2 9 s d W 1 u c z E u e 0 F t b 3 V u d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x s X 0 h v c 3 B p d G F s X 0 R h d G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l M j A o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l M j A o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l M j A o M i k v R H V w b G l j Y X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J T I w K D I p L 1 N w b G l 0 J T I w Q 2 9 s d W 1 u J T I w Y n k l M j B D a G F y Y W N 0 Z X I l M j B U c m F u c 2 l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l M j A o M i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J T I w K D I p L 0 V 4 c G F u Z G V k J T I w Q 2 F 0 Z W d v c n k l M j B D b 2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l M j A o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U y M C g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l M j A o M i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J T I w K D I p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J T I w K D I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U y M C g y K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0 Z W d v c n k l M j B D b 2 R l J T I w K D I p P C 9 J d G V t U G F 0 a D 4 8 L 0 l 0 Z W 1 M b 2 N h d G l v b j 4 8 U 3 R h Y m x l R W 5 0 c m l l c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G a W x s R W 5 h Y m x l Z C I g V m F s d W U 9 I m w w I i A v P j x F b n R y e S B U e X B l P S J B Z G R l Z F R v R G F 0 Y U 1 v Z G V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x I i A v P j x F b n R y e S B U e X B l P S J R d W V y e U l E I i B W Y W x 1 Z T 0 i c 2 Q 4 N D Y y M 2 M w L W Q w M 2 Q t N D F l O C 0 4 M T E 1 L T Y y M 2 Y 0 Y T h i O D N h M y I g L z 4 8 R W 5 0 c n k g V H l w Z T 0 i R m l s b E x h c 3 R V c G R h d G V k I i B W Y W x 1 Z T 0 i Z D I w M j Q t M T A t M D R U M T g 6 N T U 6 M j M u N z I 4 M T k z N V o i I C 8 + P C 9 T d G F i b G V F b n R y a W V z P j w v S X R l b T 4 8 S X R l b T 4 8 S X R l b U x v Y 2 F 0 a W 9 u P j x J d G V t V H l w Z T 5 G b 3 J t d W x h P C 9 J d G V t V H l w Z T 4 8 S X R l b V B h d G g + U 2 V j d G l v b j E v Q 2 F 0 Z W d v c n k l M j B D b 2 R l J T I w K D I p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C k o 0 0 8 g h j T L z J Q s o V A h l X A A A A A A I A A A A A A A N m A A D A A A A A E A A A A J 4 Z e S S t A 2 K 8 J A z l d z d / h T Y A A A A A B I A A A K A A A A A Q A A A A + R 6 U V k B m n 1 D 9 Y o H 0 A B Q G Y V A A A A C Z N s N H a w L B r 3 s Z Y Y X 5 c 1 7 G G W q 3 Z 1 F v u u 3 e r j A e b v z p n m o X s m P L k 6 s G I j l 8 Q n 2 f z z S j K Q d V y m F f l P v G d L Z k B D h h W t / 3 3 T C 0 2 7 o 1 2 / + i C f o k q x Q A A A B I x X 5 z B 2 7 X I 1 L k Q 0 Y k Y 4 J G V E E 3 P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CA34F2-609E-46CF-89BF-37BA6CE45DF7}">
  <ds:schemaRefs/>
</ds:datastoreItem>
</file>

<file path=customXml/itemProps2.xml><?xml version="1.0" encoding="utf-8"?>
<ds:datastoreItem xmlns:ds="http://schemas.openxmlformats.org/officeDocument/2006/customXml" ds:itemID="{A7A8B3A1-BCA5-4684-8F3F-07CC4C84A4DD}">
  <ds:schemaRefs/>
</ds:datastoreItem>
</file>

<file path=customXml/itemProps3.xml><?xml version="1.0" encoding="utf-8"?>
<ds:datastoreItem xmlns:ds="http://schemas.openxmlformats.org/officeDocument/2006/customXml" ds:itemID="{618D244B-8378-41C8-96AE-9F2EDC90170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E71316B-DAE1-443E-AC8C-2EBDF78D309F}"/>
</file>

<file path=customXml/itemProps5.xml><?xml version="1.0" encoding="utf-8"?>
<ds:datastoreItem xmlns:ds="http://schemas.openxmlformats.org/officeDocument/2006/customXml" ds:itemID="{C6BC868C-2120-46DE-9128-3C051CE47472}"/>
</file>

<file path=customXml/itemProps6.xml><?xml version="1.0" encoding="utf-8"?>
<ds:datastoreItem xmlns:ds="http://schemas.openxmlformats.org/officeDocument/2006/customXml" ds:itemID="{CDD95A89-8EA1-40BC-9C0A-113D29305C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58</vt:i4>
      </vt:variant>
    </vt:vector>
  </HeadingPairs>
  <TitlesOfParts>
    <vt:vector size="117" baseType="lpstr">
      <vt:lpstr>Category Code</vt:lpstr>
      <vt:lpstr>DME-NSP-all</vt:lpstr>
      <vt:lpstr>HPE CHS Net CB</vt:lpstr>
      <vt:lpstr>Charity in Rates</vt:lpstr>
      <vt:lpstr>Figures</vt:lpstr>
      <vt:lpstr>CB Table 1</vt:lpstr>
      <vt:lpstr>Rate Support-Attachment I</vt:lpstr>
      <vt:lpstr>Attachment II-All Hospitals</vt:lpstr>
      <vt:lpstr>Attachment III-All</vt:lpstr>
      <vt:lpstr>App K CB Agg Fmtd</vt:lpstr>
      <vt:lpstr>0001_Meritus</vt:lpstr>
      <vt:lpstr>0002_UMMC</vt:lpstr>
      <vt:lpstr>0003_UM Capital Region</vt:lpstr>
      <vt:lpstr>0004_Holy Cross</vt:lpstr>
      <vt:lpstr>0005_Frederick</vt:lpstr>
      <vt:lpstr>0006_UM Harford Memorial</vt:lpstr>
      <vt:lpstr>0008_Mercy</vt:lpstr>
      <vt:lpstr>0009_JHH</vt:lpstr>
      <vt:lpstr>0011_Saint Agnes</vt:lpstr>
      <vt:lpstr>0012_Lifebridge Sinai</vt:lpstr>
      <vt:lpstr>0015_MedStar Franklin Square</vt:lpstr>
      <vt:lpstr>0016_White Oak</vt:lpstr>
      <vt:lpstr>0017_Garrett</vt:lpstr>
      <vt:lpstr>0018_MedStar Montgomery</vt:lpstr>
      <vt:lpstr>0019_TidalHealth Peninsula</vt:lpstr>
      <vt:lpstr>0022_Suburban</vt:lpstr>
      <vt:lpstr>0023_AAMC</vt:lpstr>
      <vt:lpstr>0024_MedStar Union Memorial</vt:lpstr>
      <vt:lpstr>0027_UPMC Western MD</vt:lpstr>
      <vt:lpstr>0028_MedStar St Marys</vt:lpstr>
      <vt:lpstr>0029_JH Bayview</vt:lpstr>
      <vt:lpstr>0030_UM Shore Chester</vt:lpstr>
      <vt:lpstr>0032_ChristianaCare Union</vt:lpstr>
      <vt:lpstr>0033_Carroll</vt:lpstr>
      <vt:lpstr>0034_MedStar Harbor</vt:lpstr>
      <vt:lpstr>0035_UM Charles Regional</vt:lpstr>
      <vt:lpstr>0037_UM Shore Easton</vt:lpstr>
      <vt:lpstr>0038_UMMC Midtown</vt:lpstr>
      <vt:lpstr>0039_Calvert</vt:lpstr>
      <vt:lpstr>0040_Lifebridge Northwest</vt:lpstr>
      <vt:lpstr>0043_UM BWMC</vt:lpstr>
      <vt:lpstr>0044_GBMC</vt:lpstr>
      <vt:lpstr>0045_McCready</vt:lpstr>
      <vt:lpstr>0048_JH Howard County</vt:lpstr>
      <vt:lpstr>0049_UM Upper Chesapeake</vt:lpstr>
      <vt:lpstr>0051_Doctors</vt:lpstr>
      <vt:lpstr>0056_MedStar Good Samaritan</vt:lpstr>
      <vt:lpstr>0057_Shady Grove</vt:lpstr>
      <vt:lpstr>0058_UMROI</vt:lpstr>
      <vt:lpstr>0060_Fort Washington</vt:lpstr>
      <vt:lpstr>0061_Atlantic General</vt:lpstr>
      <vt:lpstr>0062_MedStar Southern Maryland</vt:lpstr>
      <vt:lpstr>0063_UM St Joseph</vt:lpstr>
      <vt:lpstr>0064_Lifebridge Levindale</vt:lpstr>
      <vt:lpstr>0065_Holy Cross Germantown</vt:lpstr>
      <vt:lpstr>3029_Adventist Rehab</vt:lpstr>
      <vt:lpstr>3300_Mt Washington Peds</vt:lpstr>
      <vt:lpstr>4000_Sheppard Pratt</vt:lpstr>
      <vt:lpstr>4020_McNew</vt:lpstr>
      <vt:lpstr>'App K CB Agg Fmtd'!_ftn1</vt:lpstr>
      <vt:lpstr>'App K CB Agg Fmtd'!_ftn2</vt:lpstr>
      <vt:lpstr>'App K CB Agg Fmtd'!_ftnref1</vt:lpstr>
      <vt:lpstr>'App K CB Agg Fmtd'!_ftnref2</vt:lpstr>
      <vt:lpstr>'HPE CHS Net CB'!_Hlk119507044</vt:lpstr>
      <vt:lpstr>'0001_Meritus'!Print_Area</vt:lpstr>
      <vt:lpstr>'0002_UMMC'!Print_Area</vt:lpstr>
      <vt:lpstr>'0003_UM Capital Region'!Print_Area</vt:lpstr>
      <vt:lpstr>'0004_Holy Cross'!Print_Area</vt:lpstr>
      <vt:lpstr>'0005_Frederick'!Print_Area</vt:lpstr>
      <vt:lpstr>'0006_UM Harford Memorial'!Print_Area</vt:lpstr>
      <vt:lpstr>'0008_Mercy'!Print_Area</vt:lpstr>
      <vt:lpstr>'0011_Saint Agnes'!Print_Area</vt:lpstr>
      <vt:lpstr>'0012_Lifebridge Sinai'!Print_Area</vt:lpstr>
      <vt:lpstr>'0015_MedStar Franklin Square'!Print_Area</vt:lpstr>
      <vt:lpstr>'0016_White Oak'!Print_Area</vt:lpstr>
      <vt:lpstr>'0017_Garrett'!Print_Area</vt:lpstr>
      <vt:lpstr>'0018_MedStar Montgomery'!Print_Area</vt:lpstr>
      <vt:lpstr>'0019_TidalHealth Peninsula'!Print_Area</vt:lpstr>
      <vt:lpstr>'0022_Suburban'!Print_Area</vt:lpstr>
      <vt:lpstr>'0023_AAMC'!Print_Area</vt:lpstr>
      <vt:lpstr>'0024_MedStar Union Memorial'!Print_Area</vt:lpstr>
      <vt:lpstr>'0027_UPMC Western MD'!Print_Area</vt:lpstr>
      <vt:lpstr>'0028_MedStar St Marys'!Print_Area</vt:lpstr>
      <vt:lpstr>'0029_JH Bayview'!Print_Area</vt:lpstr>
      <vt:lpstr>'0030_UM Shore Chester'!Print_Area</vt:lpstr>
      <vt:lpstr>'0032_ChristianaCare Union'!Print_Area</vt:lpstr>
      <vt:lpstr>'0033_Carroll'!Print_Area</vt:lpstr>
      <vt:lpstr>'0034_MedStar Harbor'!Print_Area</vt:lpstr>
      <vt:lpstr>'0035_UM Charles Regional'!Print_Area</vt:lpstr>
      <vt:lpstr>'0037_UM Shore Easton'!Print_Area</vt:lpstr>
      <vt:lpstr>'0038_UMMC Midtown'!Print_Area</vt:lpstr>
      <vt:lpstr>'0039_Calvert'!Print_Area</vt:lpstr>
      <vt:lpstr>'0040_Lifebridge Northwest'!Print_Area</vt:lpstr>
      <vt:lpstr>'0043_UM BWMC'!Print_Area</vt:lpstr>
      <vt:lpstr>'0044_GBMC'!Print_Area</vt:lpstr>
      <vt:lpstr>'0045_McCready'!Print_Area</vt:lpstr>
      <vt:lpstr>'0048_JH Howard County'!Print_Area</vt:lpstr>
      <vt:lpstr>'0049_UM Upper Chesapeake'!Print_Area</vt:lpstr>
      <vt:lpstr>'0051_Doctors'!Print_Area</vt:lpstr>
      <vt:lpstr>'0056_MedStar Good Samaritan'!Print_Area</vt:lpstr>
      <vt:lpstr>'0057_Shady Grove'!Print_Area</vt:lpstr>
      <vt:lpstr>'0058_UMROI'!Print_Area</vt:lpstr>
      <vt:lpstr>'0060_Fort Washington'!Print_Area</vt:lpstr>
      <vt:lpstr>'0061_Atlantic General'!Print_Area</vt:lpstr>
      <vt:lpstr>'0062_MedStar Southern Maryland'!Print_Area</vt:lpstr>
      <vt:lpstr>'0063_UM St Joseph'!Print_Area</vt:lpstr>
      <vt:lpstr>'0064_Lifebridge Levindale'!Print_Area</vt:lpstr>
      <vt:lpstr>'0065_Holy Cross Germantown'!Print_Area</vt:lpstr>
      <vt:lpstr>'3029_Adventist Rehab'!Print_Area</vt:lpstr>
      <vt:lpstr>'3300_Mt Washington Peds'!Print_Area</vt:lpstr>
      <vt:lpstr>'4000_Sheppard Pratt'!Print_Area</vt:lpstr>
      <vt:lpstr>'4020_McNew'!Print_Area</vt:lpstr>
      <vt:lpstr>'Attachment II-All Hospitals'!Print_Area</vt:lpstr>
      <vt:lpstr>'CB Table 1'!Print_Area</vt:lpstr>
      <vt:lpstr>Figures!Print_Area</vt:lpstr>
      <vt:lpstr>'Rate Support-Attachment I'!Print_Area</vt:lpstr>
      <vt:lpstr>'Attachment III-All'!Print_Titles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Sun</dc:creator>
  <cp:lastModifiedBy>Lynne Diven</cp:lastModifiedBy>
  <dcterms:created xsi:type="dcterms:W3CDTF">2022-06-15T19:11:04Z</dcterms:created>
  <dcterms:modified xsi:type="dcterms:W3CDTF">2025-01-13T21:06:47Z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