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hmetrix.local\files\sas\hscrc\cmproc\docs\ProductionSchedule\FY2025\"/>
    </mc:Choice>
  </mc:AlternateContent>
  <xr:revisionPtr revIDLastSave="0" documentId="8_{4EF31EE3-0739-42AD-8710-D1E800BAD6E3}" xr6:coauthVersionLast="47" xr6:coauthVersionMax="47" xr10:uidLastSave="{00000000-0000-0000-0000-000000000000}"/>
  <bookViews>
    <workbookView xWindow="-120" yWindow="-120" windowWidth="29040" windowHeight="15990" xr2:uid="{826EA986-2F28-45F3-9C43-2F1AD84D82F4}"/>
  </bookViews>
  <sheets>
    <sheet name="Reporting Due Dates" sheetId="1" r:id="rId1"/>
  </sheets>
  <externalReferences>
    <externalReference r:id="rId2"/>
  </externalReferences>
  <definedNames>
    <definedName name="Z_31798695_DC73_4645_BD50_645C812AFF64_.wvu.Cols" localSheetId="0" hidden="1">'Reporting Due Dates'!$E:$E,'Reporting Due Dates'!$J:$J</definedName>
    <definedName name="Z_97A3B940_144B_4D32_991F_0C6EB706E5E2_.wvu.Cols" localSheetId="0" hidden="1">'Reporting Due Dates'!$E:$E,'Reporting Due Dates'!$J:$J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4" i="1"/>
  <c r="H19" i="1"/>
  <c r="H14" i="1"/>
  <c r="H9" i="1"/>
  <c r="B7" i="1"/>
  <c r="F6" i="1"/>
  <c r="E6" i="1"/>
  <c r="D6" i="1"/>
  <c r="C6" i="1"/>
  <c r="B8" i="1" l="1"/>
  <c r="F7" i="1"/>
  <c r="E7" i="1" s="1"/>
  <c r="D7" i="1"/>
  <c r="C7" i="1" s="1"/>
  <c r="B11" i="1" l="1"/>
  <c r="K9" i="1"/>
  <c r="I9" i="1"/>
  <c r="G9" i="1" s="1"/>
  <c r="D9" i="1"/>
  <c r="J8" i="1"/>
  <c r="F8" i="1"/>
  <c r="E8" i="1" s="1"/>
  <c r="D8" i="1"/>
  <c r="C8" i="1" s="1"/>
  <c r="F9" i="1" l="1"/>
  <c r="C9" i="1"/>
  <c r="B12" i="1"/>
  <c r="F11" i="1"/>
  <c r="E11" i="1" s="1"/>
  <c r="D11" i="1"/>
  <c r="C11" i="1" s="1"/>
  <c r="B13" i="1" l="1"/>
  <c r="F12" i="1"/>
  <c r="E12" i="1" s="1"/>
  <c r="D12" i="1"/>
  <c r="C12" i="1" s="1"/>
  <c r="B16" i="1" l="1"/>
  <c r="K14" i="1"/>
  <c r="I14" i="1"/>
  <c r="G14" i="1" s="1"/>
  <c r="D14" i="1"/>
  <c r="J13" i="1"/>
  <c r="F13" i="1"/>
  <c r="E13" i="1" s="1"/>
  <c r="D13" i="1"/>
  <c r="C13" i="1" s="1"/>
  <c r="F14" i="1" l="1"/>
  <c r="C14" i="1"/>
  <c r="B17" i="1"/>
  <c r="F16" i="1"/>
  <c r="E16" i="1" s="1"/>
  <c r="D16" i="1"/>
  <c r="C16" i="1" s="1"/>
  <c r="B18" i="1" l="1"/>
  <c r="F17" i="1"/>
  <c r="E17" i="1" s="1"/>
  <c r="D17" i="1"/>
  <c r="C17" i="1" s="1"/>
  <c r="B21" i="1" l="1"/>
  <c r="K19" i="1"/>
  <c r="I19" i="1"/>
  <c r="D19" i="1"/>
  <c r="C19" i="1" s="1"/>
  <c r="J18" i="1"/>
  <c r="F18" i="1"/>
  <c r="E18" i="1" s="1"/>
  <c r="D18" i="1"/>
  <c r="C18" i="1" s="1"/>
  <c r="B22" i="1" l="1"/>
  <c r="F21" i="1"/>
  <c r="D21" i="1"/>
  <c r="C21" i="1" s="1"/>
  <c r="E21" i="1" l="1"/>
  <c r="F19" i="1"/>
  <c r="B23" i="1"/>
  <c r="F22" i="1"/>
  <c r="E22" i="1" s="1"/>
  <c r="D22" i="1"/>
  <c r="C22" i="1" s="1"/>
  <c r="B26" i="1" l="1"/>
  <c r="K24" i="1"/>
  <c r="I24" i="1"/>
  <c r="D24" i="1"/>
  <c r="C24" i="1" s="1"/>
  <c r="J23" i="1"/>
  <c r="F23" i="1"/>
  <c r="E23" i="1" s="1"/>
  <c r="D23" i="1"/>
  <c r="C23" i="1" s="1"/>
  <c r="B27" i="1" l="1"/>
  <c r="F26" i="1"/>
  <c r="D26" i="1"/>
  <c r="C26" i="1" s="1"/>
  <c r="E26" i="1" l="1"/>
  <c r="F24" i="1"/>
  <c r="B28" i="1"/>
  <c r="F27" i="1"/>
  <c r="E27" i="1" s="1"/>
  <c r="D27" i="1"/>
  <c r="C27" i="1" s="1"/>
  <c r="B31" i="1" l="1"/>
  <c r="K29" i="1"/>
  <c r="I29" i="1"/>
  <c r="D29" i="1"/>
  <c r="C29" i="1" s="1"/>
  <c r="J28" i="1"/>
  <c r="F28" i="1"/>
  <c r="E28" i="1" s="1"/>
  <c r="D28" i="1"/>
  <c r="C28" i="1" s="1"/>
  <c r="B32" i="1" l="1"/>
  <c r="F31" i="1"/>
  <c r="D31" i="1"/>
  <c r="I31" i="1" l="1"/>
  <c r="G31" i="1" s="1"/>
  <c r="C31" i="1"/>
  <c r="E31" i="1"/>
  <c r="F29" i="1"/>
  <c r="F32" i="1"/>
  <c r="E32" i="1" s="1"/>
  <c r="D32" i="1"/>
  <c r="I32" i="1" l="1"/>
  <c r="G32" i="1" s="1"/>
  <c r="C32" i="1"/>
</calcChain>
</file>

<file path=xl/sharedStrings.xml><?xml version="1.0" encoding="utf-8"?>
<sst xmlns="http://schemas.openxmlformats.org/spreadsheetml/2006/main" count="150" uniqueCount="65">
  <si>
    <t>Table 1: FY 2025 Case Mix and Financial Reporting Due Dates</t>
  </si>
  <si>
    <t>Dataset</t>
  </si>
  <si>
    <t>Case Mix</t>
  </si>
  <si>
    <t>Financials</t>
  </si>
  <si>
    <t>UCC</t>
  </si>
  <si>
    <t xml:space="preserve"> Reconciliation Reports</t>
  </si>
  <si>
    <t>Submit to:</t>
  </si>
  <si>
    <t>hMetrix</t>
  </si>
  <si>
    <t>HSCRC</t>
  </si>
  <si>
    <t xml:space="preserve"> FY 2025 Production Schedule</t>
  </si>
  <si>
    <t>Mon/Qtr End date</t>
  </si>
  <si>
    <t>Days from End Date</t>
  </si>
  <si>
    <t>Due Date hMetrix</t>
  </si>
  <si>
    <t>Due Date to HSCRC</t>
  </si>
  <si>
    <t>Submission Start Date</t>
  </si>
  <si>
    <t>Variance Threshorld</t>
  </si>
  <si>
    <t>FY 2024 Q4</t>
  </si>
  <si>
    <t>April 2024</t>
  </si>
  <si>
    <t>N/A</t>
  </si>
  <si>
    <t>April &amp; May 2024</t>
  </si>
  <si>
    <t>April, May &amp; June 2024 (Prelim)</t>
  </si>
  <si>
    <t>4th Qtr Final</t>
  </si>
  <si>
    <t>FY 2025 Q1</t>
  </si>
  <si>
    <t>July 2024</t>
  </si>
  <si>
    <t>July &amp; August 2024</t>
  </si>
  <si>
    <t>Jul, Aug &amp; Sept 2024 (Prelim)</t>
  </si>
  <si>
    <t>1st Qtr Final</t>
  </si>
  <si>
    <t>FY 2025 Q2</t>
  </si>
  <si>
    <t>Oct 2024</t>
  </si>
  <si>
    <t>Oct &amp; Nov 2024</t>
  </si>
  <si>
    <t>Oct, Nov &amp; Dec 2024 (Prelim)</t>
  </si>
  <si>
    <t>2nd Qtr Final</t>
  </si>
  <si>
    <t>FY 2025 Q3</t>
  </si>
  <si>
    <t>Jan 2025</t>
  </si>
  <si>
    <t>Jan &amp; Feb 2025</t>
  </si>
  <si>
    <t>Jan, Feb &amp; Mar 2025 (Prelim)</t>
  </si>
  <si>
    <t>3rd Qtr Final</t>
  </si>
  <si>
    <t>FY 2025 Q4</t>
  </si>
  <si>
    <t>April 2025</t>
  </si>
  <si>
    <t>April &amp; May 2025</t>
  </si>
  <si>
    <t>April, May &amp; June 2025 (Prelim)</t>
  </si>
  <si>
    <t>FY 2024 Q1</t>
  </si>
  <si>
    <t>July 2023</t>
  </si>
  <si>
    <t>July &amp; August 2023</t>
  </si>
  <si>
    <t>M = Monthly</t>
  </si>
  <si>
    <t>QP= Quarter Preliminary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</si>
  <si>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</si>
  <si>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</si>
  <si>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</si>
  <si>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</si>
  <si>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</si>
  <si>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Uncompensated Care</t>
  </si>
  <si>
    <t>Federal &amp; State Holidays (April 24 - Sept 25)</t>
  </si>
  <si>
    <t>Memorial Day</t>
  </si>
  <si>
    <t>Juneteenth Independence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</si>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</sst>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0" tint="-0.14999847407452621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 wrapText="1"/>
    </xf>
    <xf numFmtId="14" fontId="2" fillId="5" borderId="4" xfId="0" applyNumberFormat="1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1" fillId="0" borderId="0" xfId="0" applyNumberFormat="1" applyFont="1"/>
    <xf numFmtId="49" fontId="4" fillId="0" borderId="5" xfId="0" applyNumberFormat="1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1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" fontId="4" fillId="4" borderId="2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" fontId="4" fillId="5" borderId="6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2" fillId="6" borderId="6" xfId="0" applyFont="1" applyFill="1" applyBorder="1"/>
    <xf numFmtId="14" fontId="2" fillId="6" borderId="6" xfId="0" applyNumberFormat="1" applyFont="1" applyFill="1" applyBorder="1"/>
    <xf numFmtId="14" fontId="2" fillId="6" borderId="4" xfId="0" applyNumberFormat="1" applyFont="1" applyFill="1" applyBorder="1"/>
    <xf numFmtId="17" fontId="3" fillId="0" borderId="5" xfId="0" quotePrefix="1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wrapText="1"/>
    </xf>
    <xf numFmtId="0" fontId="2" fillId="7" borderId="6" xfId="0" applyFont="1" applyFill="1" applyBorder="1"/>
    <xf numFmtId="14" fontId="2" fillId="7" borderId="6" xfId="0" applyNumberFormat="1" applyFont="1" applyFill="1" applyBorder="1"/>
    <xf numFmtId="14" fontId="2" fillId="7" borderId="4" xfId="0" applyNumberFormat="1" applyFont="1" applyFill="1" applyBorder="1"/>
    <xf numFmtId="17" fontId="3" fillId="0" borderId="11" xfId="0" quotePrefix="1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5" fillId="5" borderId="7" xfId="0" applyNumberFormat="1" applyFont="1" applyFill="1" applyBorder="1" applyAlignment="1">
      <alignment horizontal="center" vertic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5" borderId="9" xfId="0" applyNumberFormat="1" applyFont="1" applyFill="1" applyBorder="1" applyAlignment="1">
      <alignment horizontal="center" vertical="center"/>
    </xf>
    <xf numFmtId="14" fontId="5" fillId="5" borderId="10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14" fontId="5" fillId="5" borderId="11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/>
    </xf>
    <xf numFmtId="0" fontId="0" fillId="8" borderId="0" xfId="0" applyFill="1"/>
    <xf numFmtId="14" fontId="6" fillId="3" borderId="2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" fontId="5" fillId="5" borderId="6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4" fontId="5" fillId="7" borderId="2" xfId="0" applyNumberFormat="1" applyFont="1" applyFill="1" applyBorder="1" applyAlignment="1">
      <alignment horizontal="center" vertical="center"/>
    </xf>
    <xf numFmtId="1" fontId="5" fillId="7" borderId="2" xfId="0" applyNumberFormat="1" applyFont="1" applyFill="1" applyBorder="1" applyAlignment="1">
      <alignment horizontal="center" vertical="center"/>
    </xf>
    <xf numFmtId="14" fontId="5" fillId="7" borderId="6" xfId="0" applyNumberFormat="1" applyFont="1" applyFill="1" applyBorder="1" applyAlignment="1">
      <alignment horizontal="center" vertical="center"/>
    </xf>
    <xf numFmtId="0" fontId="2" fillId="7" borderId="2" xfId="0" applyFont="1" applyFill="1" applyBorder="1"/>
    <xf numFmtId="14" fontId="0" fillId="0" borderId="0" xfId="0" applyNumberFormat="1"/>
    <xf numFmtId="0" fontId="8" fillId="9" borderId="5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9" fillId="0" borderId="2" xfId="0" applyFont="1" applyBorder="1"/>
    <xf numFmtId="1" fontId="0" fillId="0" borderId="2" xfId="0" applyNumberFormat="1" applyBorder="1"/>
    <xf numFmtId="0" fontId="9" fillId="0" borderId="2" xfId="0" applyFont="1" applyBorder="1" applyAlignment="1">
      <alignment wrapText="1"/>
    </xf>
    <xf numFmtId="0" fontId="8" fillId="9" borderId="2" xfId="0" applyFont="1" applyFill="1" applyBorder="1" applyAlignment="1">
      <alignment horizontal="center"/>
    </xf>
    <xf numFmtId="14" fontId="9" fillId="0" borderId="2" xfId="0" applyNumberFormat="1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metrix.local\files\sas\hscrc\cmproc\docs\ProductionSchedule\FY2025\FY_2025_Production_Schedule_20240801a.xlsx" TargetMode="External"/><Relationship Id="rId1" Type="http://schemas.openxmlformats.org/officeDocument/2006/relationships/externalLinkPath" Target="FY_2025_Production_Schedule_2024080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ion Schedule FY 2017"/>
      <sheetName val="Reporting Due Dates"/>
      <sheetName val="FINAL-Production Schedule"/>
    </sheetNames>
    <sheetDataSet>
      <sheetData sheetId="0"/>
      <sheetData sheetId="1"/>
      <sheetData sheetId="2">
        <row r="6">
          <cell r="K6">
            <v>45502</v>
          </cell>
        </row>
        <row r="11">
          <cell r="K11">
            <v>45594</v>
          </cell>
        </row>
        <row r="16">
          <cell r="K16">
            <v>45688</v>
          </cell>
        </row>
        <row r="21">
          <cell r="K21">
            <v>45776</v>
          </cell>
        </row>
        <row r="26">
          <cell r="K26">
            <v>45867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71C8-EBF3-495C-B37D-A40E124EEE44}">
  <sheetPr>
    <pageSetUpPr fitToPage="1"/>
  </sheetPr>
  <dimension ref="A1:V60"/>
  <sheetViews>
    <sheetView tabSelected="1" workbookViewId="0">
      <selection activeCell="C14" sqref="C14"/>
    </sheetView>
  </sheetViews>
  <sheetFormatPr defaultColWidth="8.85546875" defaultRowHeight="15" x14ac:dyDescent="0.25"/>
  <cols>
    <col min="1" max="1" width="33.7109375" customWidth="1"/>
    <col min="2" max="2" width="30" style="73" bestFit="1" customWidth="1"/>
    <col min="3" max="3" width="12.7109375" customWidth="1"/>
    <col min="4" max="4" width="22.140625" style="73" bestFit="1" customWidth="1"/>
    <col min="5" max="5" width="12.7109375" hidden="1" customWidth="1"/>
    <col min="6" max="6" width="17.42578125" customWidth="1"/>
    <col min="7" max="7" width="12.7109375" hidden="1" customWidth="1"/>
    <col min="8" max="8" width="14.85546875" customWidth="1"/>
    <col min="9" max="9" width="17.42578125" customWidth="1"/>
    <col min="10" max="10" width="13.85546875" hidden="1" customWidth="1"/>
    <col min="11" max="11" width="16.42578125" customWidth="1"/>
    <col min="12" max="12" width="14.42578125" customWidth="1"/>
    <col min="14" max="14" width="25.5703125" customWidth="1"/>
    <col min="15" max="15" width="10.7109375" bestFit="1" customWidth="1"/>
    <col min="17" max="17" width="13.42578125" bestFit="1" customWidth="1"/>
    <col min="18" max="18" width="9.7109375" bestFit="1" customWidth="1"/>
  </cols>
  <sheetData>
    <row r="1" spans="1:2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15.75" x14ac:dyDescent="0.25">
      <c r="A2" s="2" t="s">
        <v>1</v>
      </c>
      <c r="B2" s="3"/>
      <c r="C2" s="4" t="s">
        <v>2</v>
      </c>
      <c r="D2" s="5"/>
      <c r="E2" s="6" t="s">
        <v>3</v>
      </c>
      <c r="F2" s="6"/>
      <c r="G2" s="7" t="s">
        <v>4</v>
      </c>
      <c r="H2" s="7"/>
      <c r="I2" s="7"/>
      <c r="J2" s="8" t="s">
        <v>5</v>
      </c>
      <c r="K2" s="9"/>
      <c r="L2" s="9"/>
      <c r="M2" s="10"/>
    </row>
    <row r="3" spans="1:22" ht="15.75" x14ac:dyDescent="0.25">
      <c r="A3" s="2" t="s">
        <v>6</v>
      </c>
      <c r="B3" s="3"/>
      <c r="C3" s="4" t="s">
        <v>7</v>
      </c>
      <c r="D3" s="5"/>
      <c r="E3" s="6" t="s">
        <v>8</v>
      </c>
      <c r="F3" s="6"/>
      <c r="G3" s="7" t="s">
        <v>7</v>
      </c>
      <c r="H3" s="7"/>
      <c r="I3" s="7"/>
      <c r="J3" s="8" t="s">
        <v>8</v>
      </c>
      <c r="K3" s="9"/>
      <c r="L3" s="9"/>
      <c r="M3" s="11"/>
      <c r="R3" s="12">
        <v>43191</v>
      </c>
    </row>
    <row r="4" spans="1:22" ht="37.5" x14ac:dyDescent="0.3">
      <c r="A4" s="13" t="s">
        <v>9</v>
      </c>
      <c r="B4" s="14" t="s">
        <v>10</v>
      </c>
      <c r="C4" s="15" t="s">
        <v>11</v>
      </c>
      <c r="D4" s="16" t="s">
        <v>12</v>
      </c>
      <c r="E4" s="17" t="s">
        <v>11</v>
      </c>
      <c r="F4" s="18" t="s">
        <v>13</v>
      </c>
      <c r="G4" s="19" t="s">
        <v>11</v>
      </c>
      <c r="H4" s="19" t="s">
        <v>14</v>
      </c>
      <c r="I4" s="20" t="s">
        <v>13</v>
      </c>
      <c r="J4" s="21" t="s">
        <v>11</v>
      </c>
      <c r="K4" s="22" t="s">
        <v>13</v>
      </c>
      <c r="L4" s="22" t="s">
        <v>15</v>
      </c>
    </row>
    <row r="5" spans="1:22" ht="15.75" x14ac:dyDescent="0.25">
      <c r="A5" s="23" t="s">
        <v>16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22" ht="15.75" x14ac:dyDescent="0.25">
      <c r="A6" s="26" t="s">
        <v>17</v>
      </c>
      <c r="B6" s="27">
        <v>45412</v>
      </c>
      <c r="C6" s="28">
        <f>_xlfn.DAYS(D6,B6)</f>
        <v>15</v>
      </c>
      <c r="D6" s="29">
        <f>IF(ISNA(VLOOKUP(B6+$B$37,$B$45:$B$60,1,FALSE)),IF(WEEKDAY(B6+$B$37,3)=5,B6+($B$37+2),IF(WEEKDAY(B6+$B$37,3)=6,B6+($B$37+1),B6+$B$37)),B6+($B$37+1))</f>
        <v>45427</v>
      </c>
      <c r="E6" s="30">
        <f>_xlfn.DAYS(F6,B6)</f>
        <v>30</v>
      </c>
      <c r="F6" s="31">
        <f>IF(ISNA(VLOOKUP(B6+$B$39,$B$45:$B$60,1,FALSE)),IF(WEEKDAY(B6+$B$39,3)=5,B6+$B$39+2,IF(WEEKDAY(B6+$B$39,3)=6,B6+$B$39+1,B6+$B$39)),B6+$B$39+1)</f>
        <v>45442</v>
      </c>
      <c r="G6" s="32" t="s">
        <v>18</v>
      </c>
      <c r="H6" s="32" t="s">
        <v>18</v>
      </c>
      <c r="I6" s="32" t="s">
        <v>18</v>
      </c>
      <c r="J6" s="33" t="s">
        <v>18</v>
      </c>
      <c r="K6" s="34" t="s">
        <v>18</v>
      </c>
      <c r="L6" s="35"/>
    </row>
    <row r="7" spans="1:22" ht="15.75" x14ac:dyDescent="0.25">
      <c r="A7" s="36" t="s">
        <v>19</v>
      </c>
      <c r="B7" s="27">
        <f>EOMONTH(B6,1)</f>
        <v>45443</v>
      </c>
      <c r="C7" s="28">
        <f>_xlfn.DAYS(D7,B7)</f>
        <v>17</v>
      </c>
      <c r="D7" s="29">
        <f>IF(ISNA(VLOOKUP(B7+$B$37,$B$45:$B$60,1,FALSE)),IF(WEEKDAY(B7+$B$37,3)=5,B7+($B$37+2),IF(WEEKDAY(B7+$B$37,3)=6,B7+($B$37+1),B7+$B$37)),B7+($B$37+1))</f>
        <v>45460</v>
      </c>
      <c r="E7" s="30">
        <f>_xlfn.DAYS(F7,B7)</f>
        <v>31</v>
      </c>
      <c r="F7" s="31">
        <f>IF(ISNA(VLOOKUP(B7+$B$39,$B$45:$B$60,1,FALSE)),IF(WEEKDAY(B7+$B$39,3)=5,B7+$B$39+2,IF(WEEKDAY(B7+$B$39,3)=6,B7+$B$39+1,B7+$B$39)),B7+$B$39+1)</f>
        <v>45474</v>
      </c>
      <c r="G7" s="32" t="s">
        <v>18</v>
      </c>
      <c r="H7" s="32" t="s">
        <v>18</v>
      </c>
      <c r="I7" s="32" t="s">
        <v>18</v>
      </c>
      <c r="J7" s="33" t="s">
        <v>18</v>
      </c>
      <c r="K7" s="37"/>
      <c r="L7" s="38"/>
    </row>
    <row r="8" spans="1:22" ht="15.75" x14ac:dyDescent="0.25">
      <c r="A8" s="39" t="s">
        <v>20</v>
      </c>
      <c r="B8" s="40">
        <f>EOMONTH(B7,1)</f>
        <v>45473</v>
      </c>
      <c r="C8" s="28">
        <f>_xlfn.DAYS(D8,B8)</f>
        <v>15</v>
      </c>
      <c r="D8" s="29">
        <f>IF(ISNA(VLOOKUP(B8+$B$37,$B$45:$B$60,1,FALSE)),IF(WEEKDAY(B8+$B$37,3)=5,B8+($B$37+2),IF(WEEKDAY(B8+$B$37,3)=6,B8+($B$37+1),B8+$B$37)),B8+($B$37+1))</f>
        <v>45488</v>
      </c>
      <c r="E8" s="30">
        <f>_xlfn.DAYS(F8,B8)</f>
        <v>30</v>
      </c>
      <c r="F8" s="31">
        <f>IF(ISNA(VLOOKUP(B8+$B$39,$B$45:$B$60,1,FALSE)),IF(WEEKDAY(B8+$B$39,3)=5,B8+$B$39+2,IF(WEEKDAY(B8+$B$39,3)=6,B8+$B$39+1,B8+$B$39)),B8+$B$39+1)</f>
        <v>45503</v>
      </c>
      <c r="G8" s="32" t="s">
        <v>18</v>
      </c>
      <c r="H8" s="32" t="s">
        <v>18</v>
      </c>
      <c r="I8" s="32" t="s">
        <v>18</v>
      </c>
      <c r="J8" s="33">
        <f>_xlfn.DAYS(K8,B8)</f>
        <v>-45473</v>
      </c>
      <c r="K8" s="41"/>
      <c r="L8" s="42"/>
    </row>
    <row r="9" spans="1:22" ht="15.75" x14ac:dyDescent="0.25">
      <c r="A9" s="43" t="s">
        <v>21</v>
      </c>
      <c r="B9" s="44"/>
      <c r="C9" s="28">
        <f>_xlfn.DAYS(D9,B8)</f>
        <v>60</v>
      </c>
      <c r="D9" s="29">
        <f>IF(ISNA(VLOOKUP(B8+$B$38,$B$45:$B$60,1,FALSE)),IF(WEEKDAY(B8+$B$38,3)=5,B8+($B$38+2),IF(WEEKDAY(B8+$B$38,3)=6,B8+($B$38+1),B8+$B$38)),B8+($B$38+1))</f>
        <v>45533</v>
      </c>
      <c r="E9" s="30" t="s">
        <v>18</v>
      </c>
      <c r="F9" s="31">
        <f>D9</f>
        <v>45533</v>
      </c>
      <c r="G9" s="32">
        <f>_xlfn.DAYS(I9,B8)</f>
        <v>60</v>
      </c>
      <c r="H9" s="45">
        <f>WORKDAY('[1]FINAL-Production Schedule'!K6,1,'Reporting Due Dates'!B$45:B$60)</f>
        <v>45503</v>
      </c>
      <c r="I9" s="45">
        <f>IF(ISNA(VLOOKUP(B8+$B$38,$B$45:$B$60,1,FALSE)),IF(WEEKDAY(B8+$B$38,3)=5,B8+($B$38+2),IF(WEEKDAY(B8+$B$38,3)=6,B8+($B$38+1),B8+$B$38)),B8+($B$38+1))</f>
        <v>45533</v>
      </c>
      <c r="J9" s="46" t="s">
        <v>18</v>
      </c>
      <c r="K9" s="47">
        <f>IF(ISNA(VLOOKUP(B8+$B$41,$B$45:$B$60,1,FALSE)),IF(WEEKDAY(B8+$B$41,3)=5,B8+$B$41+2,IF(WEEKDAY(B8+$B$41,3)=6,B8+$B$41+1,B8+$B$41)),B8+$B$41+1)+1</f>
        <v>45541</v>
      </c>
      <c r="L9" s="48">
        <v>0.02</v>
      </c>
    </row>
    <row r="10" spans="1:22" ht="15.75" x14ac:dyDescent="0.25">
      <c r="A10" s="49" t="s">
        <v>22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1"/>
    </row>
    <row r="11" spans="1:22" ht="15.75" x14ac:dyDescent="0.25">
      <c r="A11" s="52" t="s">
        <v>23</v>
      </c>
      <c r="B11" s="53">
        <f>EOMONTH(B8, 1)</f>
        <v>45504</v>
      </c>
      <c r="C11" s="28">
        <f t="shared" ref="C11:C28" si="0">_xlfn.DAYS(D11,B11)</f>
        <v>15</v>
      </c>
      <c r="D11" s="29">
        <f>IF(ISNA(VLOOKUP(B11+$B$37,$B$45:$B$60,1,FALSE)),IF(WEEKDAY(B11+$B$37,3)=5,B11+($B$37+2),IF(WEEKDAY(B11+$B$37,3)=6,B11+($B$37+1),B11+$B$37)),B11+($B$37+1))</f>
        <v>45519</v>
      </c>
      <c r="E11" s="30">
        <f>_xlfn.DAYS(F11,B11)</f>
        <v>30</v>
      </c>
      <c r="F11" s="31">
        <f>IF(ISNA(VLOOKUP(B11+$B$39,$B$45:$B$60,1,FALSE)),IF(WEEKDAY(B11+$B$39,3)=5,B11+$B$39+2,IF(WEEKDAY(B11+$B$39,3)=6,B11+$B$39+1,B11+$B$39)),B11+$B$39+1)</f>
        <v>45534</v>
      </c>
      <c r="G11" s="32" t="s">
        <v>18</v>
      </c>
      <c r="H11" s="32" t="s">
        <v>18</v>
      </c>
      <c r="I11" s="32" t="s">
        <v>18</v>
      </c>
      <c r="J11" s="46" t="s">
        <v>18</v>
      </c>
      <c r="K11" s="54" t="s">
        <v>18</v>
      </c>
      <c r="L11" s="55"/>
    </row>
    <row r="12" spans="1:22" ht="15.75" x14ac:dyDescent="0.25">
      <c r="A12" s="36" t="s">
        <v>24</v>
      </c>
      <c r="B12" s="27">
        <f>EOMONTH(B11, 1)</f>
        <v>45535</v>
      </c>
      <c r="C12" s="28">
        <f t="shared" si="0"/>
        <v>16</v>
      </c>
      <c r="D12" s="29">
        <f>IF(ISNA(VLOOKUP(B12+$B$37,$B$45:$B$60,1,FALSE)),IF(WEEKDAY(B12+$B$37,3)=5,B12+($B$37+2),IF(WEEKDAY(B12+$B$37,3)=6,B12+($B$37+1),B12+$B$37)),B12+($B$37+1))</f>
        <v>45551</v>
      </c>
      <c r="E12" s="30">
        <f>_xlfn.DAYS(F12,B12)</f>
        <v>30</v>
      </c>
      <c r="F12" s="31">
        <f>IF(ISNA(VLOOKUP(B12+$B$39,$B$45:$B$60,1,FALSE)),IF(WEEKDAY(B12+$B$39,3)=5,B12+$B$39+2,IF(WEEKDAY(B12+$B$39,3)=6,B12+$B$39+1,B12+$B$39)),B12+$B$39+1)</f>
        <v>45565</v>
      </c>
      <c r="G12" s="32" t="s">
        <v>18</v>
      </c>
      <c r="H12" s="32" t="s">
        <v>18</v>
      </c>
      <c r="I12" s="32" t="s">
        <v>18</v>
      </c>
      <c r="J12" s="46" t="s">
        <v>18</v>
      </c>
      <c r="K12" s="56"/>
      <c r="L12" s="57"/>
    </row>
    <row r="13" spans="1:22" ht="15.75" x14ac:dyDescent="0.25">
      <c r="A13" s="58" t="s">
        <v>25</v>
      </c>
      <c r="B13" s="40">
        <f>EOMONTH(B12, 1)</f>
        <v>45565</v>
      </c>
      <c r="C13" s="28">
        <f>_xlfn.DAYS(D13,B13)</f>
        <v>15</v>
      </c>
      <c r="D13" s="29">
        <f>IF(ISNA(VLOOKUP(B13+$B$37,$B$45:$B$60,1,FALSE)),IF(WEEKDAY(B13+$B$37,3)=5,B13+($B$37+2),IF(WEEKDAY(B13+$B$37,3)=6,B13+($B$37+1),B13+$B$37)),B13+($B$37+1))</f>
        <v>45580</v>
      </c>
      <c r="E13" s="30">
        <f>_xlfn.DAYS(F13,B13)</f>
        <v>30</v>
      </c>
      <c r="F13" s="31">
        <f>IF(ISNA(VLOOKUP(B13+$B$39,$B$45:$B$60,1,FALSE)),IF(WEEKDAY(B13+$B$39,3)=5,B13+$B$39+2,IF(WEEKDAY(B13+$B$39,3)=6,B13+$B$39+1,B13+$B$39)),B13+$B$39+1)</f>
        <v>45595</v>
      </c>
      <c r="G13" s="32" t="s">
        <v>18</v>
      </c>
      <c r="H13" s="32" t="s">
        <v>18</v>
      </c>
      <c r="I13" s="32" t="s">
        <v>18</v>
      </c>
      <c r="J13" s="33">
        <f>_xlfn.DAYS(K13,B13)</f>
        <v>-45565</v>
      </c>
      <c r="K13" s="59"/>
      <c r="L13" s="60"/>
    </row>
    <row r="14" spans="1:22" ht="15.75" x14ac:dyDescent="0.25">
      <c r="A14" s="43" t="s">
        <v>26</v>
      </c>
      <c r="B14" s="44"/>
      <c r="C14" s="28">
        <f>_xlfn.DAYS(D14,B13)</f>
        <v>63</v>
      </c>
      <c r="D14" s="29">
        <f>IF(ISNA(VLOOKUP(B13+$B$38,$B$45:$B$60,1,FALSE)),IF(WEEKDAY(B13+$B$38,3)=5,B13+($B$38+2),IF(WEEKDAY(B13+$B$38,3)=6,B13+($B$38+1),B13+$B$38)),B13+($B$38+1))+2</f>
        <v>45628</v>
      </c>
      <c r="E14" s="30" t="s">
        <v>18</v>
      </c>
      <c r="F14" s="31">
        <f>D14</f>
        <v>45628</v>
      </c>
      <c r="G14" s="32">
        <f>_xlfn.DAYS(I14,B13)</f>
        <v>63</v>
      </c>
      <c r="H14" s="45">
        <f>WORKDAY('[1]FINAL-Production Schedule'!K11,1,'Reporting Due Dates'!B$45:B$60)</f>
        <v>45595</v>
      </c>
      <c r="I14" s="45">
        <f>IF(ISNA(VLOOKUP(B13+$B$38,$B$45:$B$60,1,FALSE)),IF(WEEKDAY(B13+$B$38,3)=5,B13+($B$38+2),IF(WEEKDAY(B13+$B$38,3)=6,B13+($B$38+1),B13+$B$38)),B13+($B$38+1))+2</f>
        <v>45628</v>
      </c>
      <c r="J14" s="46" t="s">
        <v>18</v>
      </c>
      <c r="K14" s="47">
        <f>IF(ISNA(VLOOKUP(B13+$B$41,$B$45:$B$60,1,FALSE)),IF(WEEKDAY(B13+$B$41,3)=5,B13+$B$41+2,IF(WEEKDAY(B13+$B$41,3)=6,B13+$B$41+1,B13+$B$41)),B13+$B$41+1)</f>
        <v>45632</v>
      </c>
      <c r="L14" s="61">
        <v>0.02</v>
      </c>
    </row>
    <row r="15" spans="1:22" s="62" customFormat="1" ht="15.75" x14ac:dyDescent="0.25">
      <c r="A15" s="23" t="s">
        <v>27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N15"/>
      <c r="O15"/>
      <c r="P15"/>
      <c r="Q15"/>
      <c r="R15"/>
      <c r="S15"/>
      <c r="T15"/>
      <c r="U15"/>
      <c r="V15"/>
    </row>
    <row r="16" spans="1:22" ht="15.75" x14ac:dyDescent="0.25">
      <c r="A16" s="26" t="s">
        <v>28</v>
      </c>
      <c r="B16" s="27">
        <f>EOMONTH(B13,1)</f>
        <v>45596</v>
      </c>
      <c r="C16" s="28">
        <f t="shared" si="0"/>
        <v>15</v>
      </c>
      <c r="D16" s="29">
        <f>IF(ISNA(VLOOKUP(B16+$B$37,$B$45:$B$60,1,FALSE)),IF(WEEKDAY(B16+$B$37,3)=5,B16+($B$37+2),IF(WEEKDAY(B16+$B$37,3)=6,B16+($B$37+1),B16+$B$37)),B16+($B$37+1))</f>
        <v>45611</v>
      </c>
      <c r="E16" s="30">
        <f>_xlfn.DAYS(F16,B16)</f>
        <v>32</v>
      </c>
      <c r="F16" s="63">
        <f>IF(ISNA(VLOOKUP(B16+$B$39,$B$45:$B$60,1,FALSE)),IF(WEEKDAY(B16+$B$39,3)=5,B16+$B$39+2,IF(WEEKDAY(B16+$B$39,3)=6,B16+$B$39+1,B16+$B$39)),B16+$B$39+1)</f>
        <v>45628</v>
      </c>
      <c r="G16" s="32" t="s">
        <v>18</v>
      </c>
      <c r="H16" s="32" t="s">
        <v>18</v>
      </c>
      <c r="I16" s="32" t="s">
        <v>18</v>
      </c>
      <c r="J16" s="46" t="s">
        <v>18</v>
      </c>
      <c r="K16" s="54" t="s">
        <v>18</v>
      </c>
      <c r="L16" s="55"/>
    </row>
    <row r="17" spans="1:22" ht="15.75" x14ac:dyDescent="0.25">
      <c r="A17" s="36" t="s">
        <v>29</v>
      </c>
      <c r="B17" s="27">
        <f>EOMONTH(B16,1)</f>
        <v>45626</v>
      </c>
      <c r="C17" s="28">
        <f t="shared" si="0"/>
        <v>16</v>
      </c>
      <c r="D17" s="29">
        <f>IF(ISNA(VLOOKUP(B17+$B$37,$B$45:$B$60,1,FALSE)),IF(WEEKDAY(B17+$B$37,3)=5,B17+($B$37+2),IF(WEEKDAY(B17+$B$37,3)=6,B17+($B$37+1),B17+$B$37)),B17+($B$37+1))</f>
        <v>45642</v>
      </c>
      <c r="E17" s="30">
        <f>_xlfn.DAYS(F17,B17)</f>
        <v>31</v>
      </c>
      <c r="F17" s="63">
        <f>IF(ISNA(VLOOKUP(B17+$B$39,$B$45:$B$60,1,FALSE)),IF(WEEKDAY(B17+$B$39,3)=5,B17+$B$39+2,IF(WEEKDAY(B17+$B$39,3)=6,B17+$B$39+1,B17+$B$39)),B17+$B$39+1)+1</f>
        <v>45657</v>
      </c>
      <c r="G17" s="32" t="s">
        <v>18</v>
      </c>
      <c r="H17" s="32" t="s">
        <v>18</v>
      </c>
      <c r="I17" s="32" t="s">
        <v>18</v>
      </c>
      <c r="J17" s="46" t="s">
        <v>18</v>
      </c>
      <c r="K17" s="56"/>
      <c r="L17" s="57"/>
    </row>
    <row r="18" spans="1:22" ht="15.75" x14ac:dyDescent="0.25">
      <c r="A18" s="39" t="s">
        <v>30</v>
      </c>
      <c r="B18" s="40">
        <f>EOMONTH(B17,1)</f>
        <v>45657</v>
      </c>
      <c r="C18" s="28">
        <f t="shared" si="0"/>
        <v>16</v>
      </c>
      <c r="D18" s="29">
        <f>IF(ISNA(VLOOKUP(B18+$B$37,$B$45:$B$60,1,FALSE)),IF(WEEKDAY(B18+$B$37,3)=5,B18+($B$37+2),IF(WEEKDAY(B18+$B$37,3)=6,B18+($B$37+1),B18+$B$37)),B18+($B$37+1))+1</f>
        <v>45673</v>
      </c>
      <c r="E18" s="30">
        <f>_xlfn.DAYS(F18,B18)</f>
        <v>31</v>
      </c>
      <c r="F18" s="63">
        <f>IF(ISNA(VLOOKUP(B18+$B$39,$B$45:$B$60,1,FALSE)),IF(WEEKDAY(B18+$B$39,3)=5,B18+$B$39+2,IF(WEEKDAY(B18+$B$39,3)=6,B18+$B$39+1,B18+$B$39)),B18+$B$39+1)+1</f>
        <v>45688</v>
      </c>
      <c r="G18" s="32" t="s">
        <v>18</v>
      </c>
      <c r="H18" s="32" t="s">
        <v>18</v>
      </c>
      <c r="I18" s="32" t="s">
        <v>18</v>
      </c>
      <c r="J18" s="33">
        <f>_xlfn.DAYS(K18,B18)</f>
        <v>-45657</v>
      </c>
      <c r="K18" s="59"/>
      <c r="L18" s="60"/>
    </row>
    <row r="19" spans="1:22" ht="15.75" x14ac:dyDescent="0.25">
      <c r="A19" s="43" t="s">
        <v>31</v>
      </c>
      <c r="B19" s="44"/>
      <c r="C19" s="28">
        <f>_xlfn.DAYS(D19,B18)</f>
        <v>62</v>
      </c>
      <c r="D19" s="29">
        <f>IF(ISNA(VLOOKUP(B18+$B$38,$B$45:$B$60,1,FALSE)),IF(WEEKDAY(B18+$B$38,3)=5,B18+($B$38+2),IF(WEEKDAY(B18+$B$38,3)=6,B18+($B$38+1),B18+$B$38)),B18+($B$38+1))</f>
        <v>45719</v>
      </c>
      <c r="E19" s="30" t="s">
        <v>18</v>
      </c>
      <c r="F19" s="63">
        <f>F21</f>
        <v>45719</v>
      </c>
      <c r="G19" s="32">
        <v>60</v>
      </c>
      <c r="H19" s="45">
        <f>WORKDAY('[1]FINAL-Production Schedule'!K16,1,'Reporting Due Dates'!B$45:B$60)</f>
        <v>45691</v>
      </c>
      <c r="I19" s="45">
        <f>IF(ISNA(VLOOKUP(B18+$B$38,$B$45:$B$60,1,FALSE)),IF(WEEKDAY(B18+$B$38,3)=5,B18+($B$38+2),IF(WEEKDAY(B18+$B$38,3)=6,B18+($B$38+1),B18+$B$38)),B18+($B$38+1))</f>
        <v>45719</v>
      </c>
      <c r="J19" s="46" t="s">
        <v>18</v>
      </c>
      <c r="K19" s="47">
        <f>IF(ISNA(VLOOKUP(B18+$B$41,$B$45:$B$60,1,FALSE)),IF(WEEKDAY(B18+$B$41,3)=5,B18+$B$41+2,IF(WEEKDAY(B18+$B$41,3)=6,B18+$B$41+1,B18+$B$41)),B18+$B$41+1)</f>
        <v>45726</v>
      </c>
      <c r="L19" s="61">
        <v>0.02</v>
      </c>
    </row>
    <row r="20" spans="1:22" s="62" customFormat="1" ht="15.75" x14ac:dyDescent="0.25">
      <c r="A20" s="23" t="s">
        <v>32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N20"/>
      <c r="O20"/>
      <c r="P20"/>
      <c r="Q20"/>
      <c r="R20"/>
      <c r="S20"/>
      <c r="T20"/>
      <c r="U20"/>
      <c r="V20"/>
    </row>
    <row r="21" spans="1:22" ht="15.75" x14ac:dyDescent="0.25">
      <c r="A21" s="26" t="s">
        <v>33</v>
      </c>
      <c r="B21" s="27">
        <f>EOMONTH(B18,1)</f>
        <v>45688</v>
      </c>
      <c r="C21" s="28">
        <f t="shared" si="0"/>
        <v>18</v>
      </c>
      <c r="D21" s="29">
        <f>IF(ISNA(VLOOKUP(B21+$B$37,$B$45:$B$60,1,FALSE)),IF(WEEKDAY(B21+$B$37,3)=5,B21+($B$37+2),IF(WEEKDAY(B21+$B$37,3)=6,B21+($B$37+1),B21+$B$37)),B21+($B$37+1))+1</f>
        <v>45706</v>
      </c>
      <c r="E21" s="30">
        <f>_xlfn.DAYS(F21,B21)</f>
        <v>31</v>
      </c>
      <c r="F21" s="63">
        <f>IF(ISNA(VLOOKUP(B21+$B$39,$B$45:$B$60,1,FALSE)),IF(WEEKDAY(B21+$B$39,3)=5,B21+$B$39+2,IF(WEEKDAY(B21+$B$39,3)=6,B21+$B$39+1,B21+$B$39)),B21+$B$39+1)</f>
        <v>45719</v>
      </c>
      <c r="G21" s="32" t="s">
        <v>18</v>
      </c>
      <c r="H21" s="32" t="s">
        <v>18</v>
      </c>
      <c r="I21" s="32" t="s">
        <v>18</v>
      </c>
      <c r="J21" s="46" t="s">
        <v>18</v>
      </c>
      <c r="K21" s="54" t="s">
        <v>18</v>
      </c>
      <c r="L21" s="55"/>
    </row>
    <row r="22" spans="1:22" ht="15.75" x14ac:dyDescent="0.25">
      <c r="A22" s="36" t="s">
        <v>34</v>
      </c>
      <c r="B22" s="27">
        <f>EOMONTH(B21,1)</f>
        <v>45716</v>
      </c>
      <c r="C22" s="28">
        <f t="shared" si="0"/>
        <v>17</v>
      </c>
      <c r="D22" s="29">
        <f>IF(ISNA(VLOOKUP(B22+$B$37,$B$45:$B$60,1,FALSE)),IF(WEEKDAY(B22+$B$37,3)=5,B22+($B$37+2),IF(WEEKDAY(B22+$B$37,3)=6,B22+($B$37+1),B22+$B$37)),B22+($B$37+1))</f>
        <v>45733</v>
      </c>
      <c r="E22" s="30">
        <f>_xlfn.DAYS(F22,B22)</f>
        <v>32</v>
      </c>
      <c r="F22" s="63">
        <f>IF(ISNA(VLOOKUP(B22+$B$39,$B$45:$B$60,1,FALSE)),IF(WEEKDAY(B22+$B$39,3)=5,B22+$B$39+2,IF(WEEKDAY(B22+$B$39,3)=6,B22+$B$39+1,B22+$B$39)),B22+$B$39+1)+1</f>
        <v>45748</v>
      </c>
      <c r="G22" s="32" t="s">
        <v>18</v>
      </c>
      <c r="H22" s="32" t="s">
        <v>18</v>
      </c>
      <c r="I22" s="32" t="s">
        <v>18</v>
      </c>
      <c r="J22" s="46" t="s">
        <v>18</v>
      </c>
      <c r="K22" s="56"/>
      <c r="L22" s="57"/>
    </row>
    <row r="23" spans="1:22" ht="15.75" x14ac:dyDescent="0.25">
      <c r="A23" s="64" t="s">
        <v>35</v>
      </c>
      <c r="B23" s="65">
        <f>EOMONTH(B22,1)</f>
        <v>45747</v>
      </c>
      <c r="C23" s="28">
        <f t="shared" si="0"/>
        <v>15</v>
      </c>
      <c r="D23" s="29">
        <f>IF(ISNA(VLOOKUP(B23+$B$37,$B$45:$B$60,1,FALSE)),IF(WEEKDAY(B23+$B$37,3)=5,B23+($B$37+2),IF(WEEKDAY(B23+$B$37,3)=6,B23+($B$37+1),B23+$B$37)),B23+($B$37+1))</f>
        <v>45762</v>
      </c>
      <c r="E23" s="30">
        <f>_xlfn.DAYS(F23,B23)</f>
        <v>30</v>
      </c>
      <c r="F23" s="63">
        <f>IF(ISNA(VLOOKUP(B23+$B$39,$B$45:$B$60,1,FALSE)),IF(WEEKDAY(B23+$B$39,3)=5,B23+$B$39+2,IF(WEEKDAY(B23+$B$39,3)=6,B23+$B$39+1,B23+$B$39)),B23+$B$39+1)</f>
        <v>45777</v>
      </c>
      <c r="G23" s="32" t="s">
        <v>18</v>
      </c>
      <c r="H23" s="32" t="s">
        <v>18</v>
      </c>
      <c r="I23" s="32" t="s">
        <v>18</v>
      </c>
      <c r="J23" s="33">
        <f>_xlfn.DAYS(K23,B23)</f>
        <v>-45747</v>
      </c>
      <c r="K23" s="59"/>
      <c r="L23" s="60"/>
    </row>
    <row r="24" spans="1:22" ht="15.75" x14ac:dyDescent="0.25">
      <c r="A24" s="43" t="s">
        <v>36</v>
      </c>
      <c r="B24" s="66"/>
      <c r="C24" s="28">
        <f>_xlfn.DAYS(D24,B23)</f>
        <v>60</v>
      </c>
      <c r="D24" s="29">
        <f>IF(ISNA(VLOOKUP(B23+$B$38,$B$45:$B$60,1,FALSE)),IF(WEEKDAY(B23+$B$38,3)=5,B23+($B$38+2),IF(WEEKDAY(B23+$B$38,3)=6,B23+($B$38+1),B23+$B$38)),B23+($B$38+1))</f>
        <v>45807</v>
      </c>
      <c r="E24" s="30" t="s">
        <v>18</v>
      </c>
      <c r="F24" s="63">
        <f>F26</f>
        <v>45807</v>
      </c>
      <c r="G24" s="32">
        <v>60</v>
      </c>
      <c r="H24" s="45">
        <f>WORKDAY('[1]FINAL-Production Schedule'!K21,1,'Reporting Due Dates'!B$45:B$60)</f>
        <v>45777</v>
      </c>
      <c r="I24" s="45">
        <f>IF(ISNA(VLOOKUP(B23+$B$38,$B$45:$B$60,1,FALSE)),IF(WEEKDAY(B23+$B$38,3)=5,B23+($B$38+2),IF(WEEKDAY(B23+$B$38,3)=6,B23+($B$38+1),B23+$B$38)),B23+($B$38+1))</f>
        <v>45807</v>
      </c>
      <c r="J24" s="46" t="s">
        <v>18</v>
      </c>
      <c r="K24" s="47">
        <f>IF(ISNA(VLOOKUP(B23+$B$41,$B$45:$B$60,1,FALSE)),IF(WEEKDAY(B23+$B$41,3)=5,B23+$B$41+2,IF(WEEKDAY(B23+$B$41,3)=6,B23+$B$41+1,B23+$B$41)),B23+$B$41+1)</f>
        <v>45814</v>
      </c>
      <c r="L24" s="61">
        <v>0.02</v>
      </c>
    </row>
    <row r="25" spans="1:22" s="62" customFormat="1" ht="15.75" x14ac:dyDescent="0.25">
      <c r="A25" s="23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  <c r="N25"/>
      <c r="O25"/>
      <c r="P25"/>
      <c r="Q25"/>
      <c r="R25"/>
      <c r="S25"/>
      <c r="T25"/>
      <c r="U25"/>
      <c r="V25"/>
    </row>
    <row r="26" spans="1:22" ht="15.75" x14ac:dyDescent="0.25">
      <c r="A26" s="26" t="s">
        <v>38</v>
      </c>
      <c r="B26" s="27">
        <f>EOMONTH(B23,1)</f>
        <v>45777</v>
      </c>
      <c r="C26" s="28">
        <f t="shared" si="0"/>
        <v>15</v>
      </c>
      <c r="D26" s="29">
        <f>IF(ISNA(VLOOKUP(B26+$B$37,$B$45:$B$60,1,FALSE)),IF(WEEKDAY(B26+$B$37,3)=5,B26+($B$37+2),IF(WEEKDAY(B26+$B$37,3)=6,B26+($B$37+1),B26+$B$37)),B26+($B$37+1))</f>
        <v>45792</v>
      </c>
      <c r="E26" s="30">
        <f>_xlfn.DAYS(F26,B26)</f>
        <v>30</v>
      </c>
      <c r="F26" s="63">
        <f>IF(ISNA(VLOOKUP(B26+$B$39,$B$45:$B$60,1,FALSE)),IF(WEEKDAY(B26+$B$39,3)=5,B26+$B$39+2,IF(WEEKDAY(B26+$B$39,3)=6,B26+$B$39+1,B26+$B$39)),B26+$B$39+1)</f>
        <v>45807</v>
      </c>
      <c r="G26" s="32" t="s">
        <v>18</v>
      </c>
      <c r="H26" s="32" t="s">
        <v>18</v>
      </c>
      <c r="I26" s="32" t="s">
        <v>18</v>
      </c>
      <c r="J26" s="46" t="s">
        <v>18</v>
      </c>
      <c r="K26" s="54" t="s">
        <v>18</v>
      </c>
      <c r="L26" s="55"/>
    </row>
    <row r="27" spans="1:22" ht="15.75" x14ac:dyDescent="0.25">
      <c r="A27" s="36" t="s">
        <v>39</v>
      </c>
      <c r="B27" s="27">
        <f>EOMONTH(B26,1)</f>
        <v>45808</v>
      </c>
      <c r="C27" s="28">
        <f t="shared" si="0"/>
        <v>16</v>
      </c>
      <c r="D27" s="29">
        <f>IF(ISNA(VLOOKUP(B27+$B$37,$B$45:$B$60,1,FALSE)),IF(WEEKDAY(B27+$B$37,3)=5,B27+($B$37+2),IF(WEEKDAY(B27+$B$37,3)=6,B27+($B$37+1),B27+$B$37)),B27+($B$37+1))</f>
        <v>45824</v>
      </c>
      <c r="E27" s="30">
        <f>_xlfn.DAYS(F27,B27)</f>
        <v>30</v>
      </c>
      <c r="F27" s="63">
        <f>IF(ISNA(VLOOKUP(B27+$B$39,$B$45:$B$60,1,FALSE)),IF(WEEKDAY(B27+$B$39,3)=5,B27+$B$39+2,IF(WEEKDAY(B27+$B$39,3)=6,B27+$B$39+1,B27+$B$39)),B27+$B$39+1)</f>
        <v>45838</v>
      </c>
      <c r="G27" s="32" t="s">
        <v>18</v>
      </c>
      <c r="H27" s="32" t="s">
        <v>18</v>
      </c>
      <c r="I27" s="32" t="s">
        <v>18</v>
      </c>
      <c r="J27" s="46" t="s">
        <v>18</v>
      </c>
      <c r="K27" s="56"/>
      <c r="L27" s="57"/>
    </row>
    <row r="28" spans="1:22" ht="15.75" x14ac:dyDescent="0.25">
      <c r="A28" s="64" t="s">
        <v>40</v>
      </c>
      <c r="B28" s="65">
        <f>EOMONTH(B27,1)</f>
        <v>45838</v>
      </c>
      <c r="C28" s="28">
        <f t="shared" si="0"/>
        <v>15</v>
      </c>
      <c r="D28" s="29">
        <f>IF(ISNA(VLOOKUP(B28+$B$37,$B$45:$B$60,1,FALSE)),IF(WEEKDAY(B28+$B$37,3)=5,B28+($B$37+2),IF(WEEKDAY(B28+$B$37,3)=6,B28+($B$37+1),B28+$B$37)),B28+($B$37+1))</f>
        <v>45853</v>
      </c>
      <c r="E28" s="30">
        <f>_xlfn.DAYS(F28,B28)</f>
        <v>31</v>
      </c>
      <c r="F28" s="63">
        <f>IF(ISNA(VLOOKUP(B28+$B$39,$B$45:$B$60,1,FALSE)),IF(WEEKDAY(B28+$B$39,3)=5,B28+$B$39+2,IF(WEEKDAY(B28+$B$39,3)=6,B28+$B$39+1,B28+$B$39)),B28+$B$39+1)+1</f>
        <v>45869</v>
      </c>
      <c r="G28" s="32" t="s">
        <v>18</v>
      </c>
      <c r="H28" s="32" t="s">
        <v>18</v>
      </c>
      <c r="I28" s="32" t="s">
        <v>18</v>
      </c>
      <c r="J28" s="33">
        <f>_xlfn.DAYS(K28,B28)</f>
        <v>-45838</v>
      </c>
      <c r="K28" s="59"/>
      <c r="L28" s="60"/>
    </row>
    <row r="29" spans="1:22" ht="15.75" x14ac:dyDescent="0.25">
      <c r="A29" s="43" t="s">
        <v>21</v>
      </c>
      <c r="B29" s="66"/>
      <c r="C29" s="28">
        <f>_xlfn.DAYS(D29,B28)</f>
        <v>60</v>
      </c>
      <c r="D29" s="29">
        <f>IF(ISNA(VLOOKUP(B28+$B$38,$B$45:$B$60,1,FALSE)),IF(WEEKDAY(B28+$B$38,3)=5,B28+($B$38+2),IF(WEEKDAY(B28+$B$38,3)=6,B28+($B$38+1),B28+$B$38)),B28+($B$38+1))</f>
        <v>45898</v>
      </c>
      <c r="E29" s="30" t="s">
        <v>18</v>
      </c>
      <c r="F29" s="63">
        <f>F31+4</f>
        <v>45905</v>
      </c>
      <c r="G29" s="32">
        <v>60</v>
      </c>
      <c r="H29" s="45">
        <f>WORKDAY('[1]FINAL-Production Schedule'!K26,1,'Reporting Due Dates'!B$45:B$60)</f>
        <v>45868</v>
      </c>
      <c r="I29" s="45">
        <f>IF(ISNA(VLOOKUP(B28+$B$38,$B$45:$B$60,1,FALSE)),IF(WEEKDAY(B28+$B$38,3)=5,B28+($B$38+2),IF(WEEKDAY(B28+$B$38,3)=6,B28+($B$38+1),B28+$B$38)),B28+($B$38+1))</f>
        <v>45898</v>
      </c>
      <c r="J29" s="67" t="s">
        <v>18</v>
      </c>
      <c r="K29" s="47">
        <f>IF(ISNA(VLOOKUP(B28+$B$41,$B$45:$B$60,1,FALSE)),IF(WEEKDAY(B28+$B$41,3)=5,B28+$B$41+2,IF(WEEKDAY(B28+$B$41,3)=6,B28+$B$41+1,B28+$B$41)),B28+$B$41+1)</f>
        <v>45905</v>
      </c>
      <c r="L29" s="61">
        <v>0.02</v>
      </c>
    </row>
    <row r="30" spans="1:22" ht="15.75" hidden="1" x14ac:dyDescent="0.25">
      <c r="A30" s="49" t="s">
        <v>41</v>
      </c>
      <c r="B30" s="50"/>
      <c r="C30" s="68"/>
      <c r="D30" s="69"/>
      <c r="E30" s="70"/>
      <c r="F30" s="70"/>
      <c r="G30" s="70"/>
      <c r="H30" s="70"/>
      <c r="I30" s="70"/>
      <c r="J30" s="71"/>
      <c r="K30" s="69"/>
      <c r="L30" s="72"/>
    </row>
    <row r="31" spans="1:22" ht="15.75" hidden="1" x14ac:dyDescent="0.25">
      <c r="A31" s="52" t="s">
        <v>42</v>
      </c>
      <c r="B31" s="53">
        <f>EOMONTH(B28, 1)</f>
        <v>45869</v>
      </c>
      <c r="C31" s="28">
        <f t="shared" ref="C31:C32" si="1">_xlfn.DAYS(D31,B31)</f>
        <v>15</v>
      </c>
      <c r="D31" s="29">
        <f>IF(ISNA(VLOOKUP(B31+$B$37,$B$45:$B$60,1,FALSE)),IF(WEEKDAY(B31+$B$37,3)=5,B31+($B$37+2),IF(WEEKDAY(B31+$B$37,3)=6,B31+($B$37+1),B31+$B$37)),B31+($B$37+1))</f>
        <v>45884</v>
      </c>
      <c r="E31" s="30">
        <f>_xlfn.DAYS(F31,B31)</f>
        <v>32</v>
      </c>
      <c r="F31" s="31">
        <f>IF(ISNA(VLOOKUP(B31+$B$39,$B$45:$B$60,1,FALSE)),IF(WEEKDAY(B31+$B$39,3)=5,B31+$B$39+2,IF(WEEKDAY(B31+$B$39,3)=6,B31+$B$39+1,B31+$B$39)),B31+$B$39+1)</f>
        <v>45901</v>
      </c>
      <c r="G31" s="30">
        <f>_xlfn.DAYS(I31,D31)</f>
        <v>31</v>
      </c>
      <c r="H31" s="30"/>
      <c r="I31" s="31">
        <f>IF(ISNA(VLOOKUP(D31+$B$39,$B$45:$B$60,1,FALSE)),IF(WEEKDAY(D31+$B$39,3)=5,D31+$B$39+2,IF(WEEKDAY(D31+$B$39,3)=6,D31+$B$39+1,D31+$B$39)),D31+$B$39+1)</f>
        <v>45915</v>
      </c>
      <c r="J31" s="46" t="s">
        <v>18</v>
      </c>
      <c r="K31" s="54" t="s">
        <v>18</v>
      </c>
      <c r="L31" s="55"/>
    </row>
    <row r="32" spans="1:22" ht="15.75" hidden="1" x14ac:dyDescent="0.25">
      <c r="A32" s="36" t="s">
        <v>43</v>
      </c>
      <c r="B32" s="27">
        <f>EOMONTH(B31, 1)</f>
        <v>45900</v>
      </c>
      <c r="C32" s="28">
        <f t="shared" si="1"/>
        <v>15</v>
      </c>
      <c r="D32" s="29">
        <f>IF(ISNA(VLOOKUP(B32+$B$37,$B$45:$B$60,1,FALSE)),IF(WEEKDAY(B32+$B$37,3)=5,B32+($B$37+2),IF(WEEKDAY(B32+$B$37,3)=6,B32+($B$37+1),B32+$B$37)),B32+($B$37+1))</f>
        <v>45915</v>
      </c>
      <c r="E32" s="30">
        <f>_xlfn.DAYS(F32,B32)</f>
        <v>30</v>
      </c>
      <c r="F32" s="31">
        <f>IF(ISNA(VLOOKUP(B32+$B$39,$B$45:$B$60,1,FALSE)),IF(WEEKDAY(B32+$B$39,3)=5,B32+$B$39+2,IF(WEEKDAY(B32+$B$39,3)=6,B32+$B$39+1,B32+$B$39)),B32+$B$39+1)</f>
        <v>45930</v>
      </c>
      <c r="G32" s="30">
        <f>_xlfn.DAYS(I32,D32)</f>
        <v>30</v>
      </c>
      <c r="H32" s="30"/>
      <c r="I32" s="31">
        <f>IF(ISNA(VLOOKUP(D32+$B$39,$B$45:$B$60,1,FALSE)),IF(WEEKDAY(D32+$B$39,3)=5,D32+$B$39+2,IF(WEEKDAY(D32+$B$39,3)=6,D32+$B$39+1,D32+$B$39)),D32+$B$39+1)</f>
        <v>45945</v>
      </c>
      <c r="J32" s="46" t="s">
        <v>18</v>
      </c>
      <c r="K32" s="56"/>
      <c r="L32" s="57"/>
    </row>
    <row r="33" spans="1:17" ht="15.75" x14ac:dyDescent="0.25">
      <c r="A33" s="10" t="s">
        <v>44</v>
      </c>
    </row>
    <row r="34" spans="1:17" ht="15.75" x14ac:dyDescent="0.25">
      <c r="A34" s="11" t="s">
        <v>45</v>
      </c>
    </row>
    <row r="35" spans="1:17" ht="15.75" x14ac:dyDescent="0.25">
      <c r="A35" s="11"/>
      <c r="I35" s="73"/>
    </row>
    <row r="36" spans="1:17" ht="15.75" x14ac:dyDescent="0.25">
      <c r="A36" s="74" t="s">
        <v>46</v>
      </c>
      <c r="B36" s="75"/>
      <c r="I36" s="73"/>
    </row>
    <row r="37" spans="1:17" ht="15.75" x14ac:dyDescent="0.25">
      <c r="A37" s="76" t="s">
        <v>47</v>
      </c>
      <c r="B37" s="77">
        <v>15</v>
      </c>
      <c r="I37" s="73"/>
    </row>
    <row r="38" spans="1:17" ht="15.75" x14ac:dyDescent="0.25">
      <c r="A38" s="76" t="s">
        <v>48</v>
      </c>
      <c r="B38" s="77">
        <v>60</v>
      </c>
      <c r="I38" s="73"/>
    </row>
    <row r="39" spans="1:17" ht="15.75" x14ac:dyDescent="0.25">
      <c r="A39" s="78" t="s">
        <v>3</v>
      </c>
      <c r="B39" s="77">
        <v>30</v>
      </c>
    </row>
    <row r="40" spans="1:17" ht="15.75" x14ac:dyDescent="0.25">
      <c r="A40" s="76" t="s">
        <v>49</v>
      </c>
      <c r="B40" s="77">
        <v>50</v>
      </c>
    </row>
    <row r="41" spans="1:17" ht="15.75" x14ac:dyDescent="0.25">
      <c r="A41" s="76" t="s">
        <v>50</v>
      </c>
      <c r="B41" s="77">
        <v>67</v>
      </c>
    </row>
    <row r="42" spans="1:17" ht="15.75" x14ac:dyDescent="0.25">
      <c r="A42" s="76" t="s">
        <v>51</v>
      </c>
      <c r="B42" s="77">
        <v>60</v>
      </c>
    </row>
    <row r="44" spans="1:17" ht="15.75" x14ac:dyDescent="0.25">
      <c r="A44" s="79" t="s">
        <v>52</v>
      </c>
      <c r="B44" s="79"/>
    </row>
    <row r="45" spans="1:17" ht="15.75" x14ac:dyDescent="0.25">
      <c r="A45" s="76" t="s">
        <v>53</v>
      </c>
      <c r="B45" s="80">
        <v>45439</v>
      </c>
    </row>
    <row r="46" spans="1:17" ht="15.75" x14ac:dyDescent="0.25">
      <c r="A46" s="76" t="s">
        <v>54</v>
      </c>
      <c r="B46" s="80">
        <v>45462</v>
      </c>
    </row>
    <row r="47" spans="1:17" ht="15.75" x14ac:dyDescent="0.25">
      <c r="A47" s="76" t="s">
        <v>55</v>
      </c>
      <c r="B47" s="80">
        <v>45477</v>
      </c>
    </row>
    <row r="48" spans="1:17" ht="15.75" x14ac:dyDescent="0.25">
      <c r="A48" s="76" t="s">
        <v>56</v>
      </c>
      <c r="B48" s="80">
        <v>45537</v>
      </c>
      <c r="P48" s="73"/>
      <c r="Q48" s="73"/>
    </row>
    <row r="49" spans="1:17" ht="15.75" x14ac:dyDescent="0.25">
      <c r="A49" s="76" t="s">
        <v>57</v>
      </c>
      <c r="B49" s="80">
        <v>45579</v>
      </c>
      <c r="P49" s="73"/>
      <c r="Q49" s="73"/>
    </row>
    <row r="50" spans="1:17" ht="15.75" x14ac:dyDescent="0.25">
      <c r="A50" s="76" t="s">
        <v>58</v>
      </c>
      <c r="B50" s="80">
        <v>45607</v>
      </c>
      <c r="P50" s="73"/>
      <c r="Q50" s="73"/>
    </row>
    <row r="51" spans="1:17" ht="15.75" x14ac:dyDescent="0.25">
      <c r="A51" s="76" t="s">
        <v>59</v>
      </c>
      <c r="B51" s="80">
        <v>45624</v>
      </c>
      <c r="P51" s="73"/>
      <c r="Q51" s="73"/>
    </row>
    <row r="52" spans="1:17" ht="15.75" x14ac:dyDescent="0.25">
      <c r="A52" s="76" t="s">
        <v>60</v>
      </c>
      <c r="B52" s="80">
        <v>45625</v>
      </c>
      <c r="P52" s="73"/>
      <c r="Q52" s="73"/>
    </row>
    <row r="53" spans="1:17" ht="15.75" x14ac:dyDescent="0.25">
      <c r="A53" s="76" t="s">
        <v>61</v>
      </c>
      <c r="B53" s="80">
        <v>45651</v>
      </c>
      <c r="P53" s="73"/>
      <c r="Q53" s="73"/>
    </row>
    <row r="54" spans="1:17" ht="15.75" x14ac:dyDescent="0.25">
      <c r="A54" s="76" t="s">
        <v>62</v>
      </c>
      <c r="B54" s="80">
        <v>45658</v>
      </c>
      <c r="P54" s="73"/>
      <c r="Q54" s="73"/>
    </row>
    <row r="55" spans="1:17" ht="15.75" x14ac:dyDescent="0.25">
      <c r="A55" s="76" t="s">
        <v>63</v>
      </c>
      <c r="B55" s="80">
        <v>45677</v>
      </c>
      <c r="P55" s="73"/>
      <c r="Q55" s="73"/>
    </row>
    <row r="56" spans="1:17" ht="15.75" x14ac:dyDescent="0.25">
      <c r="A56" s="76" t="s">
        <v>64</v>
      </c>
      <c r="B56" s="80">
        <v>45705</v>
      </c>
      <c r="P56" s="73"/>
      <c r="Q56" s="73"/>
    </row>
    <row r="57" spans="1:17" ht="15.75" x14ac:dyDescent="0.25">
      <c r="A57" s="76" t="s">
        <v>53</v>
      </c>
      <c r="B57" s="80">
        <v>45803</v>
      </c>
    </row>
    <row r="58" spans="1:17" ht="15.75" x14ac:dyDescent="0.25">
      <c r="A58" s="76" t="s">
        <v>54</v>
      </c>
      <c r="B58" s="80">
        <v>45827</v>
      </c>
    </row>
    <row r="59" spans="1:17" ht="15.75" x14ac:dyDescent="0.25">
      <c r="A59" s="76" t="s">
        <v>55</v>
      </c>
      <c r="B59" s="80">
        <v>45842</v>
      </c>
    </row>
    <row r="60" spans="1:17" ht="15.75" x14ac:dyDescent="0.25">
      <c r="A60" s="76" t="s">
        <v>56</v>
      </c>
      <c r="B60" s="80">
        <v>45901</v>
      </c>
    </row>
  </sheetData>
  <mergeCells count="24">
    <mergeCell ref="K26:L28"/>
    <mergeCell ref="B28:B29"/>
    <mergeCell ref="K31:L32"/>
    <mergeCell ref="A36:B36"/>
    <mergeCell ref="A44:B44"/>
    <mergeCell ref="K11:L13"/>
    <mergeCell ref="B13:B14"/>
    <mergeCell ref="K16:L18"/>
    <mergeCell ref="B18:B19"/>
    <mergeCell ref="K21:L23"/>
    <mergeCell ref="B23:B24"/>
    <mergeCell ref="A3:B3"/>
    <mergeCell ref="C3:D3"/>
    <mergeCell ref="E3:F3"/>
    <mergeCell ref="G3:I3"/>
    <mergeCell ref="J3:L3"/>
    <mergeCell ref="K6:L8"/>
    <mergeCell ref="B8:B9"/>
    <mergeCell ref="A1:L1"/>
    <mergeCell ref="A2:B2"/>
    <mergeCell ref="C2:D2"/>
    <mergeCell ref="E2:F2"/>
    <mergeCell ref="G2:I2"/>
    <mergeCell ref="J2:L2"/>
  </mergeCells>
  <conditionalFormatting sqref="A6:A32">
    <cfRule type="expression" dxfId="5" priority="5">
      <formula>ISNA(VLOOKUP(A6,$B$45:$B$60,1,FALSE))=FALSE</formula>
    </cfRule>
  </conditionalFormatting>
  <conditionalFormatting sqref="C6:I9 C11:I14 C16:I19 C21:I24 C26:I32">
    <cfRule type="expression" dxfId="4" priority="3">
      <formula>ISNA(VLOOKUP(C6,$B$45:$B$60,1,FALSE))=FALSE</formula>
    </cfRule>
  </conditionalFormatting>
  <conditionalFormatting sqref="D6:K9 D11:K14 D16:K19 D21:K24 D26:K29">
    <cfRule type="expression" dxfId="3" priority="2">
      <formula>WEEKDAY(D6,2)&gt;5</formula>
    </cfRule>
  </conditionalFormatting>
  <conditionalFormatting sqref="J6:K6 J7:J8 J9:L9 J11:K11 J12:J13 J14:L14 J16:K16 J17:J18 J19:L19 J21:K21 J22:J23 J24:L24 J26:K26 J27:J28 J29:L30 J31:J32">
    <cfRule type="expression" dxfId="2" priority="6">
      <formula>ISNA(VLOOKUP(J6,$B$45:$B$60,1,FALSE))=FALSE</formula>
    </cfRule>
  </conditionalFormatting>
  <conditionalFormatting sqref="K31">
    <cfRule type="expression" dxfId="1" priority="4">
      <formula>ISNA(VLOOKUP(K31,$B$45:$B$60,1,FALSE))=FALSE</formula>
    </cfRule>
  </conditionalFormatting>
  <conditionalFormatting sqref="N6:U29">
    <cfRule type="cellIs" dxfId="0" priority="1" operator="greaterThan">
      <formula>5</formula>
    </cfRule>
  </conditionalFormatting>
  <pageMargins left="0.7" right="0.7" top="0.75" bottom="0.75" header="0.3" footer="0.3"/>
  <pageSetup paperSize="5" scale="56" orientation="landscape" r:id="rId1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C51A1F-0867-430C-A920-191860BDBE44}"/>
</file>

<file path=customXml/itemProps2.xml><?xml version="1.0" encoding="utf-8"?>
<ds:datastoreItem xmlns:ds="http://schemas.openxmlformats.org/officeDocument/2006/customXml" ds:itemID="{9C224AC4-0A00-49F5-86C5-D9F36B993262}"/>
</file>

<file path=customXml/itemProps3.xml><?xml version="1.0" encoding="utf-8"?>
<ds:datastoreItem xmlns:ds="http://schemas.openxmlformats.org/officeDocument/2006/customXml" ds:itemID="{ABB000C1-7F79-4B09-86DA-2F7FF9A58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Due Dates</vt:lpstr>
    </vt:vector>
  </TitlesOfParts>
  <Company>hMetrix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Shivani Bhatt</dc:creator>
  <cp:lastModifiedBy>Shivani Bhatt</cp:lastModifiedBy>
  <dcterms:created xsi:type="dcterms:W3CDTF">2024-08-02T20:33:46Z</dcterms:created>
  <dcterms:modified xsi:type="dcterms:W3CDTF">2024-08-02T20:34:15Z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