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O:\Financial Data\UCC_Data\HSCRC web page materials\2022 December - Copy\"/>
    </mc:Choice>
  </mc:AlternateContent>
  <xr:revisionPtr revIDLastSave="0" documentId="13_ncr:1_{7E6F0BDE-B486-42CE-A59F-07D606C341F1}" xr6:coauthVersionLast="47" xr6:coauthVersionMax="47" xr10:uidLastSave="{00000000-0000-0000-0000-000000000000}"/>
  <bookViews>
    <workbookView xWindow="-96" yWindow="-96" windowWidth="23232" windowHeight="13992" firstSheet="1" activeTab="1" xr2:uid="{00000000-000D-0000-FFFF-FFFF00000000}"/>
  </bookViews>
  <sheets>
    <sheet name="Production Schedule FY 2017" sheetId="1" state="hidden" r:id="rId1"/>
    <sheet name="Reporting Due Dates" sheetId="2" r:id="rId2"/>
  </sheets>
  <definedNames>
    <definedName name="_xlnm.Print_Area" localSheetId="0">'Production Schedule FY 2017'!$A$1:$P$34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Dates'!$E:$E,'Reporting Due Dates'!$G:$G</definedName>
    <definedName name="Z_31798695_DC73_4645_BD50_645C812AFF64_.wvu.PrintArea" localSheetId="0" hidden="1">'Production Schedule FY 2017'!$A$1:$P$34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Dates'!$E:$E,'Reporting Due Dates'!$G:$G</definedName>
    <definedName name="Z_97A3B940_144B_4D32_991F_0C6EB706E5E2_.wvu.PrintArea" localSheetId="0" hidden="1">'Production Schedule FY 2017'!$A$1:$P$34</definedName>
  </definedNames>
  <calcPr calcId="191029"/>
  <customWorkbookViews>
    <customWorkbookView name="Arun Shankar - Personal View" guid="{97A3B940-144B-4D32-991F-0C6EB706E5E2}" mergeInterval="0" personalView="1" maximized="1" xWindow="-8" yWindow="-8" windowWidth="1936" windowHeight="1056" activeSheetId="2"/>
    <customWorkbookView name="Maria Manavalan - Personal View" guid="{31798695-DC73-4645-BD50-645C812AFF64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" l="1"/>
  <c r="K14" i="2"/>
  <c r="F17" i="2"/>
  <c r="J9" i="2"/>
  <c r="F6" i="2"/>
  <c r="E6" i="2" s="1"/>
  <c r="B7" i="2" l="1"/>
  <c r="D7" i="2" l="1"/>
  <c r="F7" i="2"/>
  <c r="E7" i="2" s="1"/>
  <c r="D6" i="2"/>
  <c r="C6" i="2" s="1"/>
  <c r="C7" i="2" l="1"/>
  <c r="B8" i="2"/>
  <c r="F8" i="2" l="1"/>
  <c r="E8" i="2" s="1"/>
  <c r="D8" i="2"/>
  <c r="H9" i="2"/>
  <c r="G8" i="2"/>
  <c r="B11" i="2"/>
  <c r="D9" i="2"/>
  <c r="F11" i="2" l="1"/>
  <c r="E11" i="2" s="1"/>
  <c r="C9" i="2"/>
  <c r="C8" i="2"/>
  <c r="B12" i="2"/>
  <c r="F12" i="2" s="1"/>
  <c r="E12" i="2" s="1"/>
  <c r="D11" i="2"/>
  <c r="C11" i="2" l="1"/>
  <c r="D12" i="2"/>
  <c r="B13" i="2"/>
  <c r="F13" i="2" l="1"/>
  <c r="E13" i="2" s="1"/>
  <c r="H14" i="2"/>
  <c r="D14" i="2"/>
  <c r="D13" i="2"/>
  <c r="C12" i="2"/>
  <c r="G13" i="2"/>
  <c r="B16" i="2"/>
  <c r="F16" i="2" s="1"/>
  <c r="E16" i="2" s="1"/>
  <c r="C13" i="2" l="1"/>
  <c r="C14" i="2"/>
  <c r="B17" i="2"/>
  <c r="E17" i="2" s="1"/>
  <c r="D16" i="2"/>
  <c r="C16" i="2" l="1"/>
  <c r="D17" i="2"/>
  <c r="B18" i="2"/>
  <c r="F18" i="2" s="1"/>
  <c r="E18" i="2" s="1"/>
  <c r="H19" i="2" l="1"/>
  <c r="D18" i="2"/>
  <c r="C17" i="2"/>
  <c r="D19" i="2"/>
  <c r="K19" i="2" s="1"/>
  <c r="B21" i="2"/>
  <c r="F21" i="2" s="1"/>
  <c r="E21" i="2" s="1"/>
  <c r="G18" i="2"/>
  <c r="D21" i="2" l="1"/>
  <c r="C19" i="2"/>
  <c r="J19" i="2" s="1"/>
  <c r="C18" i="2"/>
  <c r="B22" i="2"/>
  <c r="F22" i="2" s="1"/>
  <c r="E22" i="2" s="1"/>
  <c r="C21" i="2" l="1"/>
  <c r="D22" i="2"/>
  <c r="B23" i="2"/>
  <c r="F23" i="2" s="1"/>
  <c r="E23" i="2" s="1"/>
  <c r="H24" i="2" l="1"/>
  <c r="D24" i="2"/>
  <c r="K24" i="2" s="1"/>
  <c r="D23" i="2"/>
  <c r="C22" i="2"/>
  <c r="G23" i="2"/>
  <c r="B26" i="2"/>
  <c r="F26" i="2" s="1"/>
  <c r="E26" i="2" s="1"/>
  <c r="B27" i="2" l="1"/>
  <c r="F27" i="2" s="1"/>
  <c r="E27" i="2" s="1"/>
  <c r="C23" i="2"/>
  <c r="C24" i="2"/>
  <c r="J24" i="2" s="1"/>
  <c r="D26" i="2"/>
  <c r="B28" i="2" l="1"/>
  <c r="D27" i="2"/>
  <c r="C26" i="2"/>
  <c r="F28" i="2" l="1"/>
  <c r="E28" i="2" s="1"/>
  <c r="H29" i="2"/>
  <c r="B31" i="2"/>
  <c r="D29" i="2"/>
  <c r="K29" i="2" s="1"/>
  <c r="D28" i="2"/>
  <c r="C27" i="2"/>
  <c r="G28" i="2"/>
  <c r="F31" i="2" l="1"/>
  <c r="E31" i="2" s="1"/>
  <c r="B32" i="2"/>
  <c r="D31" i="2"/>
  <c r="C31" i="2" s="1"/>
  <c r="C28" i="2"/>
  <c r="C29" i="2"/>
  <c r="J29" i="2" s="1"/>
  <c r="F32" i="2" l="1"/>
  <c r="E32" i="2" s="1"/>
  <c r="D32" i="2"/>
  <c r="C32" i="2" s="1"/>
  <c r="D14" i="1"/>
  <c r="E14" i="1" s="1"/>
  <c r="D16" i="1"/>
  <c r="E16" i="1" s="1"/>
  <c r="D13" i="1"/>
  <c r="E13" i="1" s="1"/>
  <c r="D24" i="1"/>
  <c r="E24" i="1" s="1"/>
  <c r="D22" i="1"/>
  <c r="E22" i="1" s="1"/>
  <c r="D7" i="1"/>
  <c r="E7" i="1"/>
  <c r="I7" i="1" s="1"/>
  <c r="J7" i="1" s="1"/>
  <c r="K7" i="1" s="1"/>
  <c r="D23" i="1"/>
  <c r="E23" i="1" s="1"/>
  <c r="D21" i="1"/>
  <c r="E21" i="1" s="1"/>
  <c r="D17" i="1"/>
  <c r="E17" i="1" s="1"/>
  <c r="D18" i="1"/>
  <c r="E18" i="1" s="1"/>
  <c r="D12" i="1"/>
  <c r="E12" i="1" s="1"/>
  <c r="I12" i="1" s="1"/>
  <c r="J12" i="1" s="1"/>
  <c r="K12" i="1" s="1"/>
  <c r="D11" i="1"/>
  <c r="E11" i="1" s="1"/>
  <c r="D8" i="1"/>
  <c r="E8" i="1" s="1"/>
  <c r="I8" i="1" s="1"/>
  <c r="J8" i="1" s="1"/>
  <c r="K8" i="1" s="1"/>
  <c r="D9" i="1"/>
  <c r="E9" i="1" s="1"/>
  <c r="I9" i="1" s="1"/>
  <c r="J9" i="1" s="1"/>
  <c r="K9" i="1" s="1"/>
  <c r="D6" i="1"/>
  <c r="E6" i="1" s="1"/>
  <c r="D19" i="1"/>
  <c r="E19" i="1" s="1"/>
  <c r="I16" i="1" l="1"/>
  <c r="J16" i="1" s="1"/>
  <c r="K16" i="1" s="1"/>
  <c r="T16" i="1" s="1"/>
  <c r="U16" i="1" s="1"/>
  <c r="F16" i="1"/>
  <c r="G16" i="1" s="1"/>
  <c r="F21" i="1"/>
  <c r="G21" i="1" s="1"/>
  <c r="I21" i="1"/>
  <c r="J21" i="1" s="1"/>
  <c r="K21" i="1" s="1"/>
  <c r="F17" i="1"/>
  <c r="G17" i="1" s="1"/>
  <c r="I17" i="1"/>
  <c r="J17" i="1" s="1"/>
  <c r="K17" i="1" s="1"/>
  <c r="L17" i="1" s="1"/>
  <c r="N17" i="1" s="1"/>
  <c r="O17" i="1" s="1"/>
  <c r="F24" i="1"/>
  <c r="G24" i="1" s="1"/>
  <c r="I24" i="1"/>
  <c r="J24" i="1" s="1"/>
  <c r="K24" i="1" s="1"/>
  <c r="Q24" i="1" s="1"/>
  <c r="R24" i="1" s="1"/>
  <c r="F7" i="1"/>
  <c r="G7" i="1" s="1"/>
  <c r="F8" i="1"/>
  <c r="G8" i="1" s="1"/>
  <c r="M7" i="1"/>
  <c r="Q7" i="1"/>
  <c r="R7" i="1" s="1"/>
  <c r="L7" i="1"/>
  <c r="N7" i="1" s="1"/>
  <c r="O7" i="1" s="1"/>
  <c r="T7" i="1"/>
  <c r="U7" i="1" s="1"/>
  <c r="Q12" i="1"/>
  <c r="R12" i="1" s="1"/>
  <c r="L12" i="1"/>
  <c r="N12" i="1" s="1"/>
  <c r="O12" i="1" s="1"/>
  <c r="M12" i="1"/>
  <c r="T12" i="1"/>
  <c r="U12" i="1" s="1"/>
  <c r="F13" i="1"/>
  <c r="G13" i="1" s="1"/>
  <c r="I13" i="1"/>
  <c r="J13" i="1" s="1"/>
  <c r="K13" i="1" s="1"/>
  <c r="M9" i="1"/>
  <c r="T9" i="1"/>
  <c r="U9" i="1" s="1"/>
  <c r="L9" i="1"/>
  <c r="N9" i="1" s="1"/>
  <c r="O9" i="1" s="1"/>
  <c r="Q9" i="1"/>
  <c r="R9" i="1" s="1"/>
  <c r="M21" i="1"/>
  <c r="T21" i="1"/>
  <c r="U21" i="1" s="1"/>
  <c r="L21" i="1"/>
  <c r="N21" i="1" s="1"/>
  <c r="O21" i="1" s="1"/>
  <c r="Q21" i="1"/>
  <c r="R21" i="1" s="1"/>
  <c r="L8" i="1"/>
  <c r="N8" i="1" s="1"/>
  <c r="O8" i="1" s="1"/>
  <c r="Q8" i="1"/>
  <c r="R8" i="1" s="1"/>
  <c r="T8" i="1"/>
  <c r="U8" i="1" s="1"/>
  <c r="M8" i="1"/>
  <c r="I22" i="1"/>
  <c r="J22" i="1" s="1"/>
  <c r="K22" i="1" s="1"/>
  <c r="F22" i="1"/>
  <c r="G22" i="1" s="1"/>
  <c r="F11" i="1"/>
  <c r="G11" i="1" s="1"/>
  <c r="I11" i="1"/>
  <c r="J11" i="1" s="1"/>
  <c r="K11" i="1" s="1"/>
  <c r="I18" i="1"/>
  <c r="J18" i="1" s="1"/>
  <c r="K18" i="1" s="1"/>
  <c r="F18" i="1"/>
  <c r="G18" i="1" s="1"/>
  <c r="I14" i="1"/>
  <c r="J14" i="1" s="1"/>
  <c r="K14" i="1" s="1"/>
  <c r="F14" i="1"/>
  <c r="G14" i="1" s="1"/>
  <c r="I19" i="1"/>
  <c r="J19" i="1" s="1"/>
  <c r="K19" i="1" s="1"/>
  <c r="F19" i="1"/>
  <c r="G19" i="1" s="1"/>
  <c r="I6" i="1"/>
  <c r="J6" i="1" s="1"/>
  <c r="K6" i="1" s="1"/>
  <c r="F6" i="1"/>
  <c r="G6" i="1" s="1"/>
  <c r="M16" i="1"/>
  <c r="Q16" i="1"/>
  <c r="R16" i="1" s="1"/>
  <c r="I23" i="1"/>
  <c r="J23" i="1" s="1"/>
  <c r="K23" i="1" s="1"/>
  <c r="F23" i="1"/>
  <c r="G23" i="1" s="1"/>
  <c r="F9" i="1"/>
  <c r="G9" i="1" s="1"/>
  <c r="F12" i="1"/>
  <c r="G12" i="1" s="1"/>
  <c r="M17" i="1" l="1"/>
  <c r="T17" i="1"/>
  <c r="U17" i="1" s="1"/>
  <c r="L16" i="1"/>
  <c r="N16" i="1" s="1"/>
  <c r="O16" i="1" s="1"/>
  <c r="Q17" i="1"/>
  <c r="R17" i="1" s="1"/>
  <c r="T24" i="1"/>
  <c r="U24" i="1" s="1"/>
  <c r="L24" i="1"/>
  <c r="N24" i="1" s="1"/>
  <c r="W24" i="1" s="1"/>
  <c r="X24" i="1" s="1"/>
  <c r="M24" i="1"/>
  <c r="M23" i="1"/>
  <c r="Q23" i="1"/>
  <c r="R23" i="1" s="1"/>
  <c r="T23" i="1"/>
  <c r="U23" i="1" s="1"/>
  <c r="L23" i="1"/>
  <c r="N23" i="1" s="1"/>
  <c r="O23" i="1" s="1"/>
  <c r="M19" i="1"/>
  <c r="Q19" i="1"/>
  <c r="R19" i="1" s="1"/>
  <c r="T19" i="1"/>
  <c r="U19" i="1" s="1"/>
  <c r="L19" i="1"/>
  <c r="N19" i="1" s="1"/>
  <c r="O19" i="1" s="1"/>
  <c r="Q18" i="1"/>
  <c r="R18" i="1" s="1"/>
  <c r="L18" i="1"/>
  <c r="N18" i="1" s="1"/>
  <c r="O18" i="1" s="1"/>
  <c r="M18" i="1"/>
  <c r="T18" i="1"/>
  <c r="U18" i="1" s="1"/>
  <c r="Q22" i="1"/>
  <c r="R22" i="1" s="1"/>
  <c r="M22" i="1"/>
  <c r="T22" i="1"/>
  <c r="U22" i="1" s="1"/>
  <c r="L22" i="1"/>
  <c r="N22" i="1" s="1"/>
  <c r="O22" i="1" s="1"/>
  <c r="T11" i="1"/>
  <c r="U11" i="1" s="1"/>
  <c r="L11" i="1"/>
  <c r="N11" i="1" s="1"/>
  <c r="O11" i="1" s="1"/>
  <c r="Q11" i="1"/>
  <c r="R11" i="1" s="1"/>
  <c r="M11" i="1"/>
  <c r="M13" i="1"/>
  <c r="T13" i="1"/>
  <c r="U13" i="1" s="1"/>
  <c r="L13" i="1"/>
  <c r="N13" i="1" s="1"/>
  <c r="O13" i="1" s="1"/>
  <c r="Q13" i="1"/>
  <c r="R13" i="1" s="1"/>
  <c r="O24" i="1"/>
  <c r="M6" i="1"/>
  <c r="T6" i="1"/>
  <c r="U6" i="1" s="1"/>
  <c r="L6" i="1"/>
  <c r="N6" i="1" s="1"/>
  <c r="O6" i="1" s="1"/>
  <c r="Q6" i="1"/>
  <c r="R6" i="1" s="1"/>
  <c r="T14" i="1"/>
  <c r="U14" i="1" s="1"/>
  <c r="Q14" i="1"/>
  <c r="R14" i="1" s="1"/>
  <c r="L14" i="1"/>
  <c r="N14" i="1" s="1"/>
  <c r="M14" i="1"/>
  <c r="O14" i="1" l="1"/>
  <c r="W14" i="1"/>
  <c r="X14" i="1" s="1"/>
</calcChain>
</file>

<file path=xl/sharedStrings.xml><?xml version="1.0" encoding="utf-8"?>
<sst xmlns="http://schemas.openxmlformats.org/spreadsheetml/2006/main" count="260" uniqueCount="130">
  <si>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</si>
  <si>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</si>
  <si>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</si>
  <si>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</si>
  <si>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</si>
  <si>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</si>
  <si>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</si>
  <si>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</si>
  <si>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</si>
  <si>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</si>
  <si>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</si>
  <si>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</si>
  <si>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</si>
  <si>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</si>
  <si>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</si>
  <si>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</si>
  <si>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</si>
  <si>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</si>
  <si>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</si>
  <si>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</si>
  <si>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</si>
  <si>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</si>
  <si>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</si>
  <si>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</si>
  <si>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</si>
  <si>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</si>
  <si>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</si>
  <si>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</si>
  <si>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</si>
  <si>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</si>
  <si>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</si>
  <si>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</si>
  <si>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</si>
  <si>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</si>
  <si>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</si>
  <si>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</si>
  <si>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</si>
  <si>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</si>
  <si>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</si>
  <si>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</si>
  <si>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</si>
  <si>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</si>
  <si>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</si>
  <si>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</si>
  <si>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</si>
  <si>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</si>
  <si>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</si>
  <si>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</si>
  <si>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</si>
  <si>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</si>
  <si>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</si>
  <si>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</si>
  <si>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</si>
  <si>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</si>
  <si>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</si>
  <si>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</si>
  <si>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</si>
  <si>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</si>
  <si>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</si>
  <si>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</si>
  <si>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</si>
  <si>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</si>
  <si>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</si>
  <si>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</si>
  <si>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</si>
  <si>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</si>
  <si>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</si>
  <si>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</si>
  <si>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</si>
  <si>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</si>
  <si>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</si>
  <si>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</si>
  <si>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</si>
  <si>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</si>
  <si>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</si>
  <si>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</si>
  <si>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</si>
  <si>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</si>
  <si>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</si>
  <si>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</si>
  <si>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</si>
  <si>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</si>
  <si>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</si>
  <si>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Variance Threshorld</t>
  </si>
  <si>
    <t>N/A</t>
  </si>
  <si>
    <t>hMetrix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</si>
  <si>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</si>
  <si>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</si>
  <si>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</si>
  <si>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</si>
  <si>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</si>
  <si>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Memorial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</si>
  <si>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</si>
  <si>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</si>
  <si>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</si>
  <si>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</si>
  <si>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</si>
  <si>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</si>
  <si>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</si>
  <si>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</si>
  <si>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</si>
  <si>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</si>
  <si>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Due Date hMetrix</t>
  </si>
  <si>
    <t>FY 2023 Q4</t>
  </si>
  <si>
    <t>April 2023</t>
  </si>
  <si>
    <t>April &amp; May 2023</t>
  </si>
  <si>
    <t>April, May &amp; June 2023 (Prelim)</t>
  </si>
  <si>
    <t>Juneteenth Independence Day</t>
  </si>
  <si>
    <t>FY 2024 Q1</t>
  </si>
  <si>
    <t>July &amp; August 2023</t>
  </si>
  <si>
    <t>July 2023</t>
  </si>
  <si>
    <t>Uncompensated Care</t>
  </si>
  <si>
    <t>Due Date HSCRC</t>
  </si>
  <si>
    <t>Uncompensated Care (Qtr)</t>
  </si>
  <si>
    <t>Federal &amp; State Holidays (April 23 - Sept 24)</t>
  </si>
  <si>
    <t xml:space="preserve"> FY 2024 Production Schedule</t>
  </si>
  <si>
    <t>Table 1: FY 2024 Case Mix and Financial Reporting Due Dates</t>
  </si>
  <si>
    <t>Jul, Aug &amp; Sept 2023 (Prelim)</t>
  </si>
  <si>
    <t>FY 2024 Q2</t>
  </si>
  <si>
    <t>Oct 2023</t>
  </si>
  <si>
    <t>Oct &amp; Nov 2023</t>
  </si>
  <si>
    <t>Oct, Nov &amp; Dec 2023 (Prelim)</t>
  </si>
  <si>
    <t>FY 2024 Q3</t>
  </si>
  <si>
    <t>Jan 2024</t>
  </si>
  <si>
    <t>Jan &amp; Feb 2024</t>
  </si>
  <si>
    <t>Jan, Feb &amp; Mar 2024 (Prelim)</t>
  </si>
  <si>
    <t>FY 2024 Q4</t>
  </si>
  <si>
    <t>April 2024</t>
  </si>
  <si>
    <t>April &amp; May 2024</t>
  </si>
  <si>
    <t>April, May &amp; June 2024 (Prelim)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</si>
</sst>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1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/>
    <xf numFmtId="0" fontId="3" fillId="0" borderId="6" xfId="0" applyFont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3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2" borderId="4" xfId="0" applyFont="1" applyFill="1" applyBorder="1"/>
    <xf numFmtId="0" fontId="4" fillId="5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14" fontId="0" fillId="0" borderId="0" xfId="0" applyNumberFormat="1"/>
    <xf numFmtId="0" fontId="9" fillId="12" borderId="1" xfId="0" applyFont="1" applyFill="1" applyBorder="1" applyAlignment="1">
      <alignment horizontal="center" vertical="center"/>
    </xf>
    <xf numFmtId="0" fontId="0" fillId="11" borderId="0" xfId="0" applyFill="1"/>
    <xf numFmtId="14" fontId="8" fillId="12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8" fillId="7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12" borderId="1" xfId="0" applyNumberFormat="1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9" fontId="8" fillId="5" borderId="1" xfId="0" applyNumberFormat="1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3" borderId="4" xfId="0" applyNumberFormat="1" applyFont="1" applyFill="1" applyBorder="1"/>
    <xf numFmtId="14" fontId="5" fillId="12" borderId="4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3" xfId="0" quotePrefix="1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4" fontId="5" fillId="13" borderId="2" xfId="0" applyNumberFormat="1" applyFont="1" applyFill="1" applyBorder="1"/>
    <xf numFmtId="14" fontId="5" fillId="12" borderId="2" xfId="0" applyNumberFormat="1" applyFont="1" applyFill="1" applyBorder="1"/>
    <xf numFmtId="1" fontId="4" fillId="15" borderId="1" xfId="0" applyNumberFormat="1" applyFont="1" applyFill="1" applyBorder="1" applyAlignment="1">
      <alignment horizontal="center" wrapText="1"/>
    </xf>
    <xf numFmtId="14" fontId="8" fillId="15" borderId="1" xfId="0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9" fontId="0" fillId="15" borderId="1" xfId="0" applyNumberFormat="1" applyFill="1" applyBorder="1" applyAlignment="1">
      <alignment horizontal="center" vertical="center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0" fontId="0" fillId="15" borderId="15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wrapText="1"/>
    </xf>
    <xf numFmtId="0" fontId="10" fillId="14" borderId="1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/>
    </xf>
    <xf numFmtId="0" fontId="10" fillId="14" borderId="2" xfId="0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5" fillId="0" borderId="32" xfId="0" applyNumberFormat="1" applyFont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14" fontId="8" fillId="5" borderId="15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4" fontId="8" fillId="5" borderId="16" xfId="0" applyNumberFormat="1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1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workbookViewId="0">
      <selection activeCell="G18" sqref="G18"/>
    </sheetView>
  </sheetViews>
  <sheetFormatPr defaultColWidth="8.83984375" defaultRowHeight="14.4" x14ac:dyDescent="0.55000000000000004"/>
  <cols>
    <col min="1" max="1" width="31.83984375" bestFit="1" customWidth="1"/>
    <col min="2" max="2" width="15.68359375" bestFit="1" customWidth="1"/>
    <col min="3" max="3" width="14.26171875" customWidth="1"/>
    <col min="4" max="4" width="16.41796875" bestFit="1" customWidth="1"/>
    <col min="5" max="5" width="16.26171875" bestFit="1" customWidth="1"/>
    <col min="6" max="7" width="16.26171875" customWidth="1"/>
    <col min="8" max="8" width="8.68359375" customWidth="1"/>
    <col min="9" max="9" width="16.26171875" bestFit="1" customWidth="1"/>
    <col min="10" max="10" width="20.15625" customWidth="1"/>
    <col min="11" max="11" width="19" customWidth="1"/>
    <col min="12" max="15" width="16.26171875" bestFit="1" customWidth="1"/>
    <col min="16" max="16" width="8.68359375" bestFit="1" customWidth="1"/>
    <col min="17" max="18" width="16.26171875" hidden="1" customWidth="1"/>
    <col min="19" max="19" width="8.83984375" hidden="1" customWidth="1"/>
    <col min="20" max="21" width="16.26171875" hidden="1" customWidth="1"/>
    <col min="22" max="22" width="8.83984375" hidden="1" customWidth="1"/>
    <col min="23" max="23" width="19.68359375" hidden="1" customWidth="1"/>
    <col min="24" max="24" width="18.15625" hidden="1" customWidth="1"/>
    <col min="25" max="25" width="8.83984375" hidden="1" customWidth="1"/>
  </cols>
  <sheetData>
    <row r="1" spans="1:25" ht="20.399999999999999" x14ac:dyDescent="0.75">
      <c r="A1" s="147" t="s">
        <v>0</v>
      </c>
      <c r="B1" s="148"/>
      <c r="C1" s="149" t="s">
        <v>1</v>
      </c>
      <c r="D1" s="150"/>
      <c r="E1" s="151"/>
      <c r="F1" s="152" t="s">
        <v>2</v>
      </c>
      <c r="G1" s="153"/>
      <c r="H1" s="154"/>
      <c r="I1" s="155" t="s">
        <v>3</v>
      </c>
      <c r="J1" s="155"/>
      <c r="K1" s="155"/>
      <c r="L1" s="174" t="s">
        <v>4</v>
      </c>
      <c r="M1" s="175"/>
      <c r="N1" s="175"/>
      <c r="O1" s="175"/>
      <c r="P1" s="176"/>
      <c r="Q1" s="159" t="s">
        <v>5</v>
      </c>
      <c r="R1" s="159"/>
      <c r="S1" s="159"/>
      <c r="T1" s="160" t="s">
        <v>6</v>
      </c>
      <c r="U1" s="160"/>
      <c r="V1" s="160"/>
      <c r="W1" s="173" t="s">
        <v>7</v>
      </c>
      <c r="X1" s="173"/>
      <c r="Y1" s="173"/>
    </row>
    <row r="2" spans="1:25" ht="20.399999999999999" x14ac:dyDescent="0.75">
      <c r="A2" s="147" t="s">
        <v>8</v>
      </c>
      <c r="B2" s="148"/>
      <c r="C2" s="149" t="s">
        <v>9</v>
      </c>
      <c r="D2" s="150"/>
      <c r="E2" s="151"/>
      <c r="F2" s="152" t="s">
        <v>9</v>
      </c>
      <c r="G2" s="153"/>
      <c r="H2" s="154"/>
      <c r="I2" s="155" t="s">
        <v>10</v>
      </c>
      <c r="J2" s="155"/>
      <c r="K2" s="155"/>
      <c r="L2" s="156" t="s">
        <v>11</v>
      </c>
      <c r="M2" s="157"/>
      <c r="N2" s="157"/>
      <c r="O2" s="157"/>
      <c r="P2" s="158"/>
      <c r="Q2" s="159" t="s">
        <v>12</v>
      </c>
      <c r="R2" s="159"/>
      <c r="S2" s="159"/>
      <c r="T2" s="160" t="s">
        <v>13</v>
      </c>
      <c r="U2" s="160"/>
      <c r="V2" s="160"/>
      <c r="W2" s="173" t="s">
        <v>14</v>
      </c>
      <c r="X2" s="173"/>
      <c r="Y2" s="173"/>
    </row>
    <row r="3" spans="1:25" ht="20.399999999999999" x14ac:dyDescent="0.75">
      <c r="A3" s="147" t="s">
        <v>15</v>
      </c>
      <c r="B3" s="148"/>
      <c r="C3" s="149" t="s">
        <v>16</v>
      </c>
      <c r="D3" s="150"/>
      <c r="E3" s="151"/>
      <c r="F3" s="152" t="s">
        <v>17</v>
      </c>
      <c r="G3" s="153"/>
      <c r="H3" s="154"/>
      <c r="I3" s="155" t="s">
        <v>18</v>
      </c>
      <c r="J3" s="155"/>
      <c r="K3" s="155"/>
      <c r="L3" s="156" t="s">
        <v>19</v>
      </c>
      <c r="M3" s="157"/>
      <c r="N3" s="157"/>
      <c r="O3" s="157"/>
      <c r="P3" s="158"/>
      <c r="Q3" s="159" t="s">
        <v>20</v>
      </c>
      <c r="R3" s="159"/>
      <c r="S3" s="159"/>
      <c r="T3" s="160" t="s">
        <v>21</v>
      </c>
      <c r="U3" s="160"/>
      <c r="V3" s="160"/>
      <c r="W3" s="161" t="s">
        <v>22</v>
      </c>
      <c r="X3" s="162"/>
      <c r="Y3" s="163"/>
    </row>
    <row r="4" spans="1:25" ht="45" customHeight="1" x14ac:dyDescent="0.75">
      <c r="A4" s="36" t="s">
        <v>23</v>
      </c>
      <c r="B4" s="47" t="s">
        <v>24</v>
      </c>
      <c r="C4" s="38" t="s">
        <v>25</v>
      </c>
      <c r="D4" s="37" t="s">
        <v>26</v>
      </c>
      <c r="E4" s="74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07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0.399999999999999" x14ac:dyDescent="0.7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0.399999999999999" x14ac:dyDescent="0.55000000000000004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164"/>
      <c r="X6" s="165"/>
      <c r="Y6" s="166"/>
    </row>
    <row r="7" spans="1:25" ht="20.399999999999999" x14ac:dyDescent="0.55000000000000004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167"/>
      <c r="X7" s="168"/>
      <c r="Y7" s="169"/>
    </row>
    <row r="8" spans="1:25" ht="20.7" thickBot="1" x14ac:dyDescent="0.6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79">
        <f>E8+B$30+2</f>
        <v>42668</v>
      </c>
      <c r="J8" s="80">
        <f>I8+B$31</f>
        <v>42670</v>
      </c>
      <c r="K8" s="80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167"/>
      <c r="X8" s="168"/>
      <c r="Y8" s="169"/>
    </row>
    <row r="9" spans="1:25" ht="20.7" thickTop="1" x14ac:dyDescent="0.55000000000000004">
      <c r="A9" s="9" t="s">
        <v>50</v>
      </c>
      <c r="B9" s="66"/>
      <c r="C9" s="52">
        <v>60</v>
      </c>
      <c r="D9" s="25">
        <f>B8+C9</f>
        <v>42703</v>
      </c>
      <c r="E9" s="81">
        <f>D9+B$29</f>
        <v>42706</v>
      </c>
      <c r="F9" s="82">
        <f>E9</f>
        <v>42706</v>
      </c>
      <c r="G9" s="82">
        <f>F9+7</f>
        <v>42713</v>
      </c>
      <c r="H9" s="82" t="s">
        <v>51</v>
      </c>
      <c r="I9" s="76">
        <f>E9+B$30+2</f>
        <v>42711</v>
      </c>
      <c r="J9" s="77">
        <f>I9+B$31</f>
        <v>42713</v>
      </c>
      <c r="K9" s="78">
        <f>J9+B$32+2</f>
        <v>42717</v>
      </c>
      <c r="L9" s="83">
        <f>K9</f>
        <v>42717</v>
      </c>
      <c r="M9" s="83">
        <f t="shared" si="0"/>
        <v>42719</v>
      </c>
      <c r="N9" s="83">
        <f t="shared" si="0"/>
        <v>42719</v>
      </c>
      <c r="O9" s="83">
        <f>N9+2+2</f>
        <v>42723</v>
      </c>
      <c r="P9" s="84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170"/>
      <c r="X9" s="171"/>
      <c r="Y9" s="172"/>
    </row>
    <row r="10" spans="1:25" ht="20.399999999999999" x14ac:dyDescent="0.7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0.399999999999999" x14ac:dyDescent="0.55000000000000004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138" t="s">
        <v>54</v>
      </c>
      <c r="X11" s="139"/>
      <c r="Y11" s="140"/>
    </row>
    <row r="12" spans="1:25" ht="20.399999999999999" x14ac:dyDescent="0.55000000000000004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141"/>
      <c r="X12" s="142"/>
      <c r="Y12" s="143"/>
    </row>
    <row r="13" spans="1:25" ht="20.7" thickBot="1" x14ac:dyDescent="0.6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5">
        <f>E13+B$30+2</f>
        <v>42759</v>
      </c>
      <c r="J13" s="80">
        <f>I13+B$31</f>
        <v>42761</v>
      </c>
      <c r="K13" s="86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144"/>
      <c r="X13" s="145"/>
      <c r="Y13" s="146"/>
    </row>
    <row r="14" spans="1:25" ht="20.7" thickTop="1" x14ac:dyDescent="0.55000000000000004">
      <c r="A14" s="9" t="s">
        <v>57</v>
      </c>
      <c r="B14" s="68"/>
      <c r="C14" s="52">
        <v>61</v>
      </c>
      <c r="D14" s="25">
        <f>B13+C14</f>
        <v>42796</v>
      </c>
      <c r="E14" s="81">
        <f>D14+B$29+2</f>
        <v>42801</v>
      </c>
      <c r="F14" s="82">
        <f>E14</f>
        <v>42801</v>
      </c>
      <c r="G14" s="82">
        <f>F14+7</f>
        <v>42808</v>
      </c>
      <c r="H14" s="82" t="s">
        <v>51</v>
      </c>
      <c r="I14" s="76">
        <f>E14+B$30</f>
        <v>42804</v>
      </c>
      <c r="J14" s="77">
        <f>I14+B$31+2</f>
        <v>42808</v>
      </c>
      <c r="K14" s="78">
        <f>J14+B$32</f>
        <v>42810</v>
      </c>
      <c r="L14" s="83">
        <f>K14</f>
        <v>42810</v>
      </c>
      <c r="M14" s="83">
        <f>K14+$B$33+2</f>
        <v>42814</v>
      </c>
      <c r="N14" s="83">
        <f>L14+$B$33+2</f>
        <v>42814</v>
      </c>
      <c r="O14" s="83">
        <f t="shared" si="1"/>
        <v>42816</v>
      </c>
      <c r="P14" s="84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0.399999999999999" x14ac:dyDescent="0.7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0.399999999999999" x14ac:dyDescent="0.55000000000000004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164"/>
      <c r="X16" s="165"/>
      <c r="Y16" s="166"/>
    </row>
    <row r="17" spans="1:25" ht="20.399999999999999" x14ac:dyDescent="0.55000000000000004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167"/>
      <c r="X17" s="168"/>
      <c r="Y17" s="169"/>
    </row>
    <row r="18" spans="1:25" ht="20.7" thickBot="1" x14ac:dyDescent="0.6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5">
        <f>E18+B$30+2</f>
        <v>42850</v>
      </c>
      <c r="J18" s="80">
        <f>I18+B$31</f>
        <v>42852</v>
      </c>
      <c r="K18" s="86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167"/>
      <c r="X18" s="168"/>
      <c r="Y18" s="169"/>
    </row>
    <row r="19" spans="1:25" ht="20.7" thickTop="1" x14ac:dyDescent="0.55000000000000004">
      <c r="A19" s="9" t="s">
        <v>62</v>
      </c>
      <c r="B19" s="66"/>
      <c r="C19" s="52">
        <v>64</v>
      </c>
      <c r="D19" s="25">
        <f>B18+C19</f>
        <v>42889</v>
      </c>
      <c r="E19" s="81">
        <f>D19+B$29</f>
        <v>42892</v>
      </c>
      <c r="F19" s="82">
        <f>E19</f>
        <v>42892</v>
      </c>
      <c r="G19" s="82">
        <f>F19+7</f>
        <v>42899</v>
      </c>
      <c r="H19" s="82" t="s">
        <v>51</v>
      </c>
      <c r="I19" s="76">
        <f>E19+B$30</f>
        <v>42895</v>
      </c>
      <c r="J19" s="77">
        <f>I19+B$31+2</f>
        <v>42899</v>
      </c>
      <c r="K19" s="78">
        <f>J19+B$32</f>
        <v>42901</v>
      </c>
      <c r="L19" s="83">
        <f>K19</f>
        <v>42901</v>
      </c>
      <c r="M19" s="83">
        <f>K19+$B$33+2</f>
        <v>42905</v>
      </c>
      <c r="N19" s="83">
        <f>L19+$B$33+2</f>
        <v>42905</v>
      </c>
      <c r="O19" s="83">
        <f t="shared" si="1"/>
        <v>42907</v>
      </c>
      <c r="P19" s="84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170"/>
      <c r="X19" s="171"/>
      <c r="Y19" s="172"/>
    </row>
    <row r="20" spans="1:25" ht="20.399999999999999" x14ac:dyDescent="0.7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0.399999999999999" x14ac:dyDescent="0.55000000000000004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138" t="s">
        <v>65</v>
      </c>
      <c r="X21" s="139"/>
      <c r="Y21" s="140"/>
    </row>
    <row r="22" spans="1:25" ht="20.399999999999999" x14ac:dyDescent="0.55000000000000004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141"/>
      <c r="X22" s="142"/>
      <c r="Y22" s="143"/>
    </row>
    <row r="23" spans="1:25" ht="36.9" thickBot="1" x14ac:dyDescent="0.6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5">
        <f>E23+B$30+2</f>
        <v>42941</v>
      </c>
      <c r="J23" s="80">
        <f>I23+B$31</f>
        <v>42943</v>
      </c>
      <c r="K23" s="86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144"/>
      <c r="X23" s="145"/>
      <c r="Y23" s="146"/>
    </row>
    <row r="24" spans="1:25" ht="20.7" thickTop="1" x14ac:dyDescent="0.55000000000000004">
      <c r="A24" s="8" t="s">
        <v>68</v>
      </c>
      <c r="B24" s="48"/>
      <c r="C24" s="52">
        <v>60</v>
      </c>
      <c r="D24" s="25">
        <f>B23+C24</f>
        <v>42976</v>
      </c>
      <c r="E24" s="81">
        <f>D24+B$29</f>
        <v>42979</v>
      </c>
      <c r="F24" s="82">
        <f>E24</f>
        <v>42979</v>
      </c>
      <c r="G24" s="82">
        <f>F24+7</f>
        <v>42986</v>
      </c>
      <c r="H24" s="82" t="s">
        <v>51</v>
      </c>
      <c r="I24" s="76">
        <f>E24+B$30+3</f>
        <v>42985</v>
      </c>
      <c r="J24" s="77">
        <f>I24+B$31+2</f>
        <v>42989</v>
      </c>
      <c r="K24" s="78">
        <f>J24+B$32</f>
        <v>42991</v>
      </c>
      <c r="L24" s="83">
        <f>K24</f>
        <v>42991</v>
      </c>
      <c r="M24" s="83">
        <f t="shared" si="0"/>
        <v>42993</v>
      </c>
      <c r="N24" s="83">
        <f t="shared" si="0"/>
        <v>42993</v>
      </c>
      <c r="O24" s="83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0.399999999999999" x14ac:dyDescent="0.7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0.399999999999999" x14ac:dyDescent="0.7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0.399999999999999" x14ac:dyDescent="0.7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0.399999999999999" x14ac:dyDescent="0.75">
      <c r="A28" s="75"/>
    </row>
    <row r="29" spans="1:25" x14ac:dyDescent="0.55000000000000004">
      <c r="A29" t="s">
        <v>72</v>
      </c>
      <c r="B29">
        <v>3</v>
      </c>
    </row>
    <row r="30" spans="1:25" x14ac:dyDescent="0.55000000000000004">
      <c r="A30" t="s">
        <v>73</v>
      </c>
      <c r="B30">
        <v>3</v>
      </c>
    </row>
    <row r="31" spans="1:25" x14ac:dyDescent="0.55000000000000004">
      <c r="A31" t="s">
        <v>74</v>
      </c>
      <c r="B31">
        <v>2</v>
      </c>
    </row>
    <row r="32" spans="1:25" x14ac:dyDescent="0.55000000000000004">
      <c r="A32" t="s">
        <v>75</v>
      </c>
      <c r="B32">
        <v>2</v>
      </c>
    </row>
    <row r="33" spans="1:2" x14ac:dyDescent="0.55000000000000004">
      <c r="A33" t="s">
        <v>76</v>
      </c>
      <c r="B33">
        <v>2</v>
      </c>
    </row>
  </sheetData>
  <customSheetViews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M60"/>
  <sheetViews>
    <sheetView tabSelected="1" workbookViewId="0">
      <selection activeCell="A3" sqref="A3:B3"/>
    </sheetView>
  </sheetViews>
  <sheetFormatPr defaultColWidth="8.83984375" defaultRowHeight="14.4" x14ac:dyDescent="0.55000000000000004"/>
  <cols>
    <col min="1" max="1" width="33.68359375" customWidth="1"/>
    <col min="2" max="2" width="30" style="96" bestFit="1" customWidth="1"/>
    <col min="3" max="3" width="12.68359375" customWidth="1"/>
    <col min="4" max="4" width="22.15625" style="96" bestFit="1" customWidth="1"/>
    <col min="5" max="5" width="12.68359375" hidden="1" customWidth="1"/>
    <col min="6" max="6" width="17.41796875" customWidth="1"/>
    <col min="7" max="7" width="13.83984375" hidden="1" customWidth="1"/>
    <col min="8" max="8" width="16.41796875" customWidth="1"/>
    <col min="9" max="9" width="14.41796875" customWidth="1"/>
    <col min="10" max="10" width="15" hidden="1" customWidth="1"/>
    <col min="11" max="11" width="15" customWidth="1"/>
    <col min="12" max="12" width="16" customWidth="1"/>
    <col min="13" max="13" width="10.68359375" bestFit="1" customWidth="1"/>
  </cols>
  <sheetData>
    <row r="1" spans="1:13" ht="15.6" x14ac:dyDescent="0.6">
      <c r="A1" s="194" t="s">
        <v>116</v>
      </c>
      <c r="B1" s="194"/>
      <c r="C1" s="194"/>
      <c r="D1" s="194"/>
      <c r="E1" s="194"/>
      <c r="F1" s="194"/>
      <c r="G1" s="194"/>
      <c r="H1" s="194"/>
      <c r="I1" s="194"/>
    </row>
    <row r="2" spans="1:13" ht="15.75" customHeight="1" x14ac:dyDescent="0.6">
      <c r="A2" s="195" t="s">
        <v>0</v>
      </c>
      <c r="B2" s="196"/>
      <c r="C2" s="197" t="s">
        <v>1</v>
      </c>
      <c r="D2" s="198"/>
      <c r="E2" s="199" t="s">
        <v>77</v>
      </c>
      <c r="F2" s="199"/>
      <c r="G2" s="200" t="s">
        <v>78</v>
      </c>
      <c r="H2" s="201"/>
      <c r="I2" s="201"/>
      <c r="J2" s="186" t="s">
        <v>111</v>
      </c>
      <c r="K2" s="186"/>
      <c r="L2" s="186"/>
    </row>
    <row r="3" spans="1:13" ht="15.75" customHeight="1" x14ac:dyDescent="0.6">
      <c r="A3" s="195" t="s">
        <v>79</v>
      </c>
      <c r="B3" s="196"/>
      <c r="C3" s="197" t="s">
        <v>85</v>
      </c>
      <c r="D3" s="198"/>
      <c r="E3" s="199" t="s">
        <v>80</v>
      </c>
      <c r="F3" s="199"/>
      <c r="G3" s="200" t="s">
        <v>80</v>
      </c>
      <c r="H3" s="201"/>
      <c r="I3" s="201"/>
      <c r="J3" s="186" t="s">
        <v>85</v>
      </c>
      <c r="K3" s="186"/>
      <c r="L3" s="186"/>
    </row>
    <row r="4" spans="1:13" ht="36.6" x14ac:dyDescent="0.7">
      <c r="A4" s="89" t="s">
        <v>115</v>
      </c>
      <c r="B4" s="122" t="s">
        <v>24</v>
      </c>
      <c r="C4" s="101" t="s">
        <v>81</v>
      </c>
      <c r="D4" s="100" t="s">
        <v>102</v>
      </c>
      <c r="E4" s="108" t="s">
        <v>81</v>
      </c>
      <c r="F4" s="109" t="s">
        <v>82</v>
      </c>
      <c r="G4" s="114" t="s">
        <v>81</v>
      </c>
      <c r="H4" s="94" t="s">
        <v>82</v>
      </c>
      <c r="I4" s="94" t="s">
        <v>83</v>
      </c>
      <c r="J4" s="134" t="s">
        <v>81</v>
      </c>
      <c r="K4" s="134" t="s">
        <v>112</v>
      </c>
      <c r="L4" s="134" t="s">
        <v>83</v>
      </c>
    </row>
    <row r="5" spans="1:13" ht="15.6" x14ac:dyDescent="0.6">
      <c r="A5" s="90" t="s">
        <v>103</v>
      </c>
      <c r="B5" s="123"/>
      <c r="C5" s="123"/>
      <c r="D5" s="123"/>
      <c r="E5" s="123"/>
      <c r="F5" s="123"/>
      <c r="G5" s="123"/>
      <c r="H5" s="123"/>
      <c r="I5" s="132"/>
      <c r="J5" s="123"/>
      <c r="K5" s="123"/>
      <c r="L5" s="132"/>
    </row>
    <row r="6" spans="1:13" ht="15.6" x14ac:dyDescent="0.55000000000000004">
      <c r="A6" s="130" t="s">
        <v>104</v>
      </c>
      <c r="B6" s="92">
        <v>45046</v>
      </c>
      <c r="C6" s="95">
        <f>_xlfn.DAYS(D6,B6)</f>
        <v>15</v>
      </c>
      <c r="D6" s="103">
        <f>IF(ISNA(VLOOKUP(B6+$B$37,$B$45:$B$60,1,FALSE)),IF(WEEKDAY(B6+$B$37,3)=5,B6+($B$37+2),IF(WEEKDAY(B6+$B$37,3)=6,B6+($B$37+1),B6+$B$37)),B6+($B$37+1))</f>
        <v>45061</v>
      </c>
      <c r="E6" s="110">
        <f>_xlfn.DAYS(F6,B6)</f>
        <v>30</v>
      </c>
      <c r="F6" s="111">
        <f>IF(ISNA(VLOOKUP(B6+$B$39,$B$45:$B$60,1,FALSE)),IF(WEEKDAY(B6+$B$39,3)=5,B6+$B$39+2,IF(WEEKDAY(B6+$B$39,3)=6,B6+$B$39+1,B6+$B$39)),B6+$B$39+1)</f>
        <v>45076</v>
      </c>
      <c r="G6" s="115" t="s">
        <v>84</v>
      </c>
      <c r="H6" s="208" t="s">
        <v>84</v>
      </c>
      <c r="I6" s="209"/>
      <c r="J6" s="177" t="s">
        <v>84</v>
      </c>
      <c r="K6" s="178"/>
      <c r="L6" s="179"/>
    </row>
    <row r="7" spans="1:13" ht="15.6" x14ac:dyDescent="0.55000000000000004">
      <c r="A7" s="91" t="s">
        <v>105</v>
      </c>
      <c r="B7" s="92">
        <f>EOMONTH(B6,1)</f>
        <v>45077</v>
      </c>
      <c r="C7" s="95">
        <f>_xlfn.DAYS(D7,B7)</f>
        <v>15</v>
      </c>
      <c r="D7" s="103">
        <f>IF(ISNA(VLOOKUP(B7+$B$37,$B$45:$B$60,1,FALSE)),IF(WEEKDAY(B7+$B$37,3)=5,B7+($B$37+2),IF(WEEKDAY(B7+$B$37,3)=6,B7+($B$37+1),B7+$B$37)),B7+($B$37+1))</f>
        <v>45092</v>
      </c>
      <c r="E7" s="110">
        <f>_xlfn.DAYS(F7,B7)</f>
        <v>30</v>
      </c>
      <c r="F7" s="111">
        <f>IF(ISNA(VLOOKUP(B7+$B$39,$B$45:$B$60,1,FALSE)),IF(WEEKDAY(B7+$B$39,3)=5,B7+$B$39+2,IF(WEEKDAY(B7+$B$39,3)=6,B7+$B$39+1,B7+$B$39)),B7+$B$39+1)</f>
        <v>45107</v>
      </c>
      <c r="G7" s="115" t="s">
        <v>84</v>
      </c>
      <c r="H7" s="210"/>
      <c r="I7" s="211"/>
      <c r="J7" s="180"/>
      <c r="K7" s="181"/>
      <c r="L7" s="182"/>
    </row>
    <row r="8" spans="1:13" ht="15.6" x14ac:dyDescent="0.55000000000000004">
      <c r="A8" s="128" t="s">
        <v>106</v>
      </c>
      <c r="B8" s="190">
        <f>EOMONTH(B7,1)</f>
        <v>45107</v>
      </c>
      <c r="C8" s="95">
        <f>_xlfn.DAYS(D8,B8)</f>
        <v>17</v>
      </c>
      <c r="D8" s="103">
        <f>IF(ISNA(VLOOKUP(B8+$B$37,$B$45:$B$60,1,FALSE)),IF(WEEKDAY(B8+$B$37,3)=5,B8+($B$37+2),IF(WEEKDAY(B8+$B$37,3)=6,B8+($B$37+1),B8+$B$37)),B8+($B$37+1))</f>
        <v>45124</v>
      </c>
      <c r="E8" s="110">
        <f>_xlfn.DAYS(F8,B8)</f>
        <v>31</v>
      </c>
      <c r="F8" s="111">
        <f>IF(ISNA(VLOOKUP(B8+$B$39,$B$45:$B$60,1,FALSE)),IF(WEEKDAY(B8+$B$39,3)=5,B8+$B$39+2,IF(WEEKDAY(B8+$B$39,3)=6,B8+$B$39+1,B8+$B$39)),B8+$B$39+1)</f>
        <v>45138</v>
      </c>
      <c r="G8" s="115">
        <f>_xlfn.DAYS(H8,B8)</f>
        <v>-45107</v>
      </c>
      <c r="H8" s="212"/>
      <c r="I8" s="213"/>
      <c r="J8" s="183"/>
      <c r="K8" s="184"/>
      <c r="L8" s="185"/>
    </row>
    <row r="9" spans="1:13" ht="15.6" x14ac:dyDescent="0.55000000000000004">
      <c r="A9" s="129" t="s">
        <v>68</v>
      </c>
      <c r="B9" s="191"/>
      <c r="C9" s="95">
        <f>_xlfn.DAYS(D9,B8)</f>
        <v>60</v>
      </c>
      <c r="D9" s="103">
        <f>IF(ISNA(VLOOKUP(B8+$B$38,$B$45:$B$60,1,FALSE)),IF(WEEKDAY(B8+$B$38,3)=5,B8+($B$38+2),IF(WEEKDAY(B8+$B$38,3)=6,B8+($B$38+1),B8+$B$38)),B8+($B$38+1))</f>
        <v>45167</v>
      </c>
      <c r="E9" s="110" t="s">
        <v>84</v>
      </c>
      <c r="F9" s="110" t="s">
        <v>84</v>
      </c>
      <c r="G9" s="116" t="s">
        <v>84</v>
      </c>
      <c r="H9" s="118">
        <f>IF(ISNA(VLOOKUP(B8+$B$41,$B$45:$B$60,1,FALSE)),IF(WEEKDAY(B8+$B$41,3)=5,B8+$B$41+2,IF(WEEKDAY(B8+$B$41,3)=6,B8+$B$41+1,B8+$B$41)),B8+$B$41+1)+1</f>
        <v>45175</v>
      </c>
      <c r="I9" s="121">
        <v>0.02</v>
      </c>
      <c r="J9" s="136">
        <f>30</f>
        <v>30</v>
      </c>
      <c r="K9" s="135">
        <f>D9</f>
        <v>45167</v>
      </c>
      <c r="L9" s="137">
        <v>0.05</v>
      </c>
    </row>
    <row r="10" spans="1:13" ht="15.6" x14ac:dyDescent="0.6">
      <c r="A10" s="93" t="s">
        <v>108</v>
      </c>
      <c r="B10" s="124"/>
      <c r="C10" s="124"/>
      <c r="D10" s="124"/>
      <c r="E10" s="124"/>
      <c r="F10" s="124"/>
      <c r="G10" s="124"/>
      <c r="H10" s="124"/>
      <c r="I10" s="133"/>
      <c r="J10" s="124"/>
      <c r="K10" s="124"/>
      <c r="L10" s="133"/>
    </row>
    <row r="11" spans="1:13" ht="15.6" x14ac:dyDescent="0.55000000000000004">
      <c r="A11" s="131" t="s">
        <v>110</v>
      </c>
      <c r="B11" s="104">
        <f>EOMONTH(B8, 1)</f>
        <v>45138</v>
      </c>
      <c r="C11" s="95">
        <f t="shared" ref="C11:C28" si="0">_xlfn.DAYS(D11,B11)</f>
        <v>15</v>
      </c>
      <c r="D11" s="103">
        <f>IF(ISNA(VLOOKUP(B11+$B$37,$B$45:$B$60,1,FALSE)),IF(WEEKDAY(B11+$B$37,3)=5,B11+($B$37+2),IF(WEEKDAY(B11+$B$37,3)=6,B11+($B$37+1),B11+$B$37)),B11+($B$37+1))</f>
        <v>45153</v>
      </c>
      <c r="E11" s="110">
        <f>_xlfn.DAYS(F11,B11)</f>
        <v>31</v>
      </c>
      <c r="F11" s="111">
        <f>IF(ISNA(VLOOKUP(B11+$B$39,$B$45:$B$60,1,FALSE)),IF(WEEKDAY(B11+$B$39,3)=5,B11+$B$39+2,IF(WEEKDAY(B11+$B$39,3)=6,B11+$B$39+1,B11+$B$39)),B11+$B$39+1)+1</f>
        <v>45169</v>
      </c>
      <c r="G11" s="116" t="s">
        <v>84</v>
      </c>
      <c r="H11" s="202" t="s">
        <v>84</v>
      </c>
      <c r="I11" s="203"/>
      <c r="J11" s="177" t="s">
        <v>84</v>
      </c>
      <c r="K11" s="178"/>
      <c r="L11" s="179"/>
    </row>
    <row r="12" spans="1:13" ht="15.6" x14ac:dyDescent="0.55000000000000004">
      <c r="A12" s="91" t="s">
        <v>109</v>
      </c>
      <c r="B12" s="92">
        <f>EOMONTH(B11, 1)</f>
        <v>45169</v>
      </c>
      <c r="C12" s="95">
        <f t="shared" si="0"/>
        <v>15</v>
      </c>
      <c r="D12" s="103">
        <f>IF(ISNA(VLOOKUP(B12+$B$37,$B$45:$B$60,1,FALSE)),IF(WEEKDAY(B12+$B$37,3)=5,B12+($B$37+2),IF(WEEKDAY(B12+$B$37,3)=6,B12+($B$37+1),B12+$B$37)),B12+($B$37+1))</f>
        <v>45184</v>
      </c>
      <c r="E12" s="110">
        <f>_xlfn.DAYS(F12,B12)</f>
        <v>32</v>
      </c>
      <c r="F12" s="111">
        <f>IF(ISNA(VLOOKUP(B12+$B$39,$B$45:$B$60,1,FALSE)),IF(WEEKDAY(B12+$B$39,3)=5,B12+$B$39+2,IF(WEEKDAY(B12+$B$39,3)=6,B12+$B$39+1,B12+$B$39)),B12+$B$39+1)</f>
        <v>45201</v>
      </c>
      <c r="G12" s="116" t="s">
        <v>84</v>
      </c>
      <c r="H12" s="204"/>
      <c r="I12" s="205"/>
      <c r="J12" s="180"/>
      <c r="K12" s="181"/>
      <c r="L12" s="182"/>
    </row>
    <row r="13" spans="1:13" ht="15.6" x14ac:dyDescent="0.55000000000000004">
      <c r="A13" s="127" t="s">
        <v>117</v>
      </c>
      <c r="B13" s="190">
        <f>EOMONTH(B12, 1)</f>
        <v>45199</v>
      </c>
      <c r="C13" s="95">
        <f>_xlfn.DAYS(D13,B13)</f>
        <v>16</v>
      </c>
      <c r="D13" s="103">
        <f>IF(ISNA(VLOOKUP(B13+$B$37,$B$45:$B$60,1,FALSE)),IF(WEEKDAY(B13+$B$37,3)=5,B13+($B$37+2),IF(WEEKDAY(B13+$B$37,3)=6,B13+($B$37+1),B13+$B$37)),B13+($B$37+1))</f>
        <v>45215</v>
      </c>
      <c r="E13" s="110">
        <f>_xlfn.DAYS(F13,B13)</f>
        <v>30</v>
      </c>
      <c r="F13" s="111">
        <f>IF(ISNA(VLOOKUP(B13+$B$39,$B$45:$B$60,1,FALSE)),IF(WEEKDAY(B13+$B$39,3)=5,B13+$B$39+2,IF(WEEKDAY(B13+$B$39,3)=6,B13+$B$39+1,B13+$B$39)),B13+$B$39+1)</f>
        <v>45229</v>
      </c>
      <c r="G13" s="115">
        <f>_xlfn.DAYS(H13,B13)</f>
        <v>-45199</v>
      </c>
      <c r="H13" s="206"/>
      <c r="I13" s="207"/>
      <c r="J13" s="183"/>
      <c r="K13" s="184"/>
      <c r="L13" s="185"/>
    </row>
    <row r="14" spans="1:13" ht="15.6" x14ac:dyDescent="0.55000000000000004">
      <c r="A14" s="129" t="s">
        <v>50</v>
      </c>
      <c r="B14" s="191"/>
      <c r="C14" s="95">
        <f>_xlfn.DAYS(D14,B13)</f>
        <v>60</v>
      </c>
      <c r="D14" s="103">
        <f>IF(ISNA(VLOOKUP(B13+$B$38,$B$45:$B$60,1,FALSE)),IF(WEEKDAY(B13+$B$38,3)=5,B13+($B$38+2),IF(WEEKDAY(B13+$B$38,3)=6,B13+($B$38+1),B13+$B$38)),B13+($B$38+1))</f>
        <v>45259</v>
      </c>
      <c r="E14" s="110" t="s">
        <v>84</v>
      </c>
      <c r="F14" s="110" t="s">
        <v>84</v>
      </c>
      <c r="G14" s="116" t="s">
        <v>84</v>
      </c>
      <c r="H14" s="118">
        <f>IF(ISNA(VLOOKUP(B13+$B$41,$B$45:$B$60,1,FALSE)),IF(WEEKDAY(B13+$B$41,3)=5,B13+$B$41+2,IF(WEEKDAY(B13+$B$41,3)=6,B13+$B$41+1,B13+$B$41)),B13+$B$41+1)</f>
        <v>45266</v>
      </c>
      <c r="I14" s="120">
        <v>0.02</v>
      </c>
      <c r="J14" s="136">
        <v>31</v>
      </c>
      <c r="K14" s="135">
        <f>D14</f>
        <v>45259</v>
      </c>
      <c r="L14" s="137">
        <v>0.05</v>
      </c>
    </row>
    <row r="15" spans="1:13" s="98" customFormat="1" ht="15.6" x14ac:dyDescent="0.6">
      <c r="A15" s="90" t="s">
        <v>118</v>
      </c>
      <c r="B15" s="123"/>
      <c r="C15" s="123"/>
      <c r="D15" s="123"/>
      <c r="E15" s="123"/>
      <c r="F15" s="123"/>
      <c r="G15" s="123"/>
      <c r="H15" s="123"/>
      <c r="I15" s="132"/>
      <c r="J15" s="123"/>
      <c r="K15" s="123"/>
      <c r="L15" s="132"/>
      <c r="M15"/>
    </row>
    <row r="16" spans="1:13" ht="15.6" x14ac:dyDescent="0.55000000000000004">
      <c r="A16" s="130" t="s">
        <v>119</v>
      </c>
      <c r="B16" s="92">
        <f>EOMONTH(B13,1)</f>
        <v>45230</v>
      </c>
      <c r="C16" s="95">
        <f t="shared" si="0"/>
        <v>15</v>
      </c>
      <c r="D16" s="103">
        <f>IF(ISNA(VLOOKUP(B16+$B$37,$B$45:$B$60,1,FALSE)),IF(WEEKDAY(B16+$B$37,3)=5,B16+($B$37+2),IF(WEEKDAY(B16+$B$37,3)=6,B16+($B$37+1),B16+$B$37)),B16+($B$37+1))</f>
        <v>45245</v>
      </c>
      <c r="E16" s="110">
        <f>_xlfn.DAYS(F16,B16)</f>
        <v>30</v>
      </c>
      <c r="F16" s="111">
        <f>IF(ISNA(VLOOKUP(B16+$B$39,$B$45:$B$60,1,FALSE)),IF(WEEKDAY(B16+$B$39,3)=5,B16+$B$39+2,IF(WEEKDAY(B16+$B$39,3)=6,B16+$B$39+1,B16+$B$39)),B16+$B$39+1)</f>
        <v>45260</v>
      </c>
      <c r="G16" s="116" t="s">
        <v>84</v>
      </c>
      <c r="H16" s="202" t="s">
        <v>84</v>
      </c>
      <c r="I16" s="203"/>
      <c r="J16" s="177" t="s">
        <v>84</v>
      </c>
      <c r="K16" s="178"/>
      <c r="L16" s="179"/>
    </row>
    <row r="17" spans="1:13" ht="15.6" x14ac:dyDescent="0.55000000000000004">
      <c r="A17" s="91" t="s">
        <v>120</v>
      </c>
      <c r="B17" s="92">
        <f>EOMONTH(B16,1)</f>
        <v>45260</v>
      </c>
      <c r="C17" s="95">
        <f t="shared" si="0"/>
        <v>15</v>
      </c>
      <c r="D17" s="103">
        <f>IF(ISNA(VLOOKUP(B17+$B$37,$B$45:$B$60,1,FALSE)),IF(WEEKDAY(B17+$B$37,3)=5,B17+($B$37+2),IF(WEEKDAY(B17+$B$37,3)=6,B17+($B$37+1),B17+$B$37)),B17+($B$37+1))</f>
        <v>45275</v>
      </c>
      <c r="E17" s="110">
        <f>_xlfn.DAYS(F17,B17)</f>
        <v>33</v>
      </c>
      <c r="F17" s="111">
        <f>IF(ISNA(VLOOKUP(B17+$B$39,$B$45:$B$60,1,FALSE)),IF(WEEKDAY(B17+$B$39,3)=5,B17+$B$39+2,IF(WEEKDAY(B17+$B$39,3)=6,B17+$B$39+1,B17+$B$39)),B17+$B$39+1)+1</f>
        <v>45293</v>
      </c>
      <c r="G17" s="116" t="s">
        <v>84</v>
      </c>
      <c r="H17" s="204"/>
      <c r="I17" s="205"/>
      <c r="J17" s="180"/>
      <c r="K17" s="181"/>
      <c r="L17" s="182"/>
    </row>
    <row r="18" spans="1:13" ht="15.6" x14ac:dyDescent="0.55000000000000004">
      <c r="A18" s="128" t="s">
        <v>121</v>
      </c>
      <c r="B18" s="190">
        <f>EOMONTH(B17,1)</f>
        <v>45291</v>
      </c>
      <c r="C18" s="95">
        <f t="shared" si="0"/>
        <v>17</v>
      </c>
      <c r="D18" s="103">
        <f>IF(ISNA(VLOOKUP(B18+$B$37,$B$45:$B$60,1,FALSE)),IF(WEEKDAY(B18+$B$37,3)=5,B18+($B$37+2),IF(WEEKDAY(B18+$B$37,3)=6,B18+($B$37+1),B18+$B$37)),B18+($B$37+1))+1</f>
        <v>45308</v>
      </c>
      <c r="E18" s="110">
        <f>_xlfn.DAYS(F18,B18)</f>
        <v>31</v>
      </c>
      <c r="F18" s="111">
        <f>IF(ISNA(VLOOKUP(B18+$B$39,$B$45:$B$60,1,FALSE)),IF(WEEKDAY(B18+$B$39,3)=5,B18+$B$39+2,IF(WEEKDAY(B18+$B$39,3)=6,B18+$B$39+1,B18+$B$39)),B18+$B$39+1)+1</f>
        <v>45322</v>
      </c>
      <c r="G18" s="115">
        <f>_xlfn.DAYS(H18,B18)</f>
        <v>-45291</v>
      </c>
      <c r="H18" s="206"/>
      <c r="I18" s="207"/>
      <c r="J18" s="183"/>
      <c r="K18" s="184"/>
      <c r="L18" s="185"/>
    </row>
    <row r="19" spans="1:13" ht="15.6" x14ac:dyDescent="0.55000000000000004">
      <c r="A19" s="129" t="s">
        <v>57</v>
      </c>
      <c r="B19" s="191"/>
      <c r="C19" s="95">
        <f>_xlfn.DAYS(D19,B18)</f>
        <v>60</v>
      </c>
      <c r="D19" s="103">
        <f>IF(ISNA(VLOOKUP(B18+$B$38,$B$45:$B$60,1,FALSE)),IF(WEEKDAY(B18+$B$38,3)=5,B18+($B$38+2),IF(WEEKDAY(B18+$B$38,3)=6,B18+($B$38+1),B18+$B$38)),B18+($B$38+1))</f>
        <v>45351</v>
      </c>
      <c r="E19" s="110" t="s">
        <v>84</v>
      </c>
      <c r="F19" s="110" t="s">
        <v>84</v>
      </c>
      <c r="G19" s="116" t="s">
        <v>84</v>
      </c>
      <c r="H19" s="118">
        <f>IF(ISNA(VLOOKUP(B18+$B$41,$B$45:$B$60,1,FALSE)),IF(WEEKDAY(B18+$B$41,3)=5,B18+$B$41+2,IF(WEEKDAY(B18+$B$41,3)=6,B18+$B$41+1,B18+$B$41)),B18+$B$41+1)</f>
        <v>45358</v>
      </c>
      <c r="I19" s="120">
        <v>0.02</v>
      </c>
      <c r="J19" s="136">
        <f>C19</f>
        <v>60</v>
      </c>
      <c r="K19" s="135">
        <f>D19</f>
        <v>45351</v>
      </c>
      <c r="L19" s="137">
        <v>0.05</v>
      </c>
      <c r="M19" s="96"/>
    </row>
    <row r="20" spans="1:13" s="98" customFormat="1" ht="15.6" x14ac:dyDescent="0.6">
      <c r="A20" s="90" t="s">
        <v>122</v>
      </c>
      <c r="B20" s="123"/>
      <c r="C20" s="123"/>
      <c r="D20" s="123"/>
      <c r="E20" s="123"/>
      <c r="F20" s="123"/>
      <c r="G20" s="123"/>
      <c r="H20" s="123"/>
      <c r="I20" s="132"/>
      <c r="J20" s="123"/>
      <c r="K20" s="123"/>
      <c r="L20" s="132"/>
      <c r="M20"/>
    </row>
    <row r="21" spans="1:13" ht="15.6" x14ac:dyDescent="0.55000000000000004">
      <c r="A21" s="130" t="s">
        <v>123</v>
      </c>
      <c r="B21" s="92">
        <f>EOMONTH(B18,1)</f>
        <v>45322</v>
      </c>
      <c r="C21" s="95">
        <f t="shared" si="0"/>
        <v>15</v>
      </c>
      <c r="D21" s="103">
        <f>IF(ISNA(VLOOKUP(B21+$B$37,$B$45:$B$60,1,FALSE)),IF(WEEKDAY(B21+$B$37,3)=5,B21+($B$37+2),IF(WEEKDAY(B21+$B$37,3)=6,B21+($B$37+1),B21+$B$37)),B21+($B$37+1))</f>
        <v>45337</v>
      </c>
      <c r="E21" s="110">
        <f>_xlfn.DAYS(F21,B21)</f>
        <v>30</v>
      </c>
      <c r="F21" s="111">
        <f>IF(ISNA(VLOOKUP(B21+$B$39,$B$45:$B$60,1,FALSE)),IF(WEEKDAY(B21+$B$39,3)=5,B21+$B$39+2,IF(WEEKDAY(B21+$B$39,3)=6,B21+$B$39+1,B21+$B$39)),B21+$B$39+1)</f>
        <v>45352</v>
      </c>
      <c r="G21" s="116" t="s">
        <v>84</v>
      </c>
      <c r="H21" s="202" t="s">
        <v>84</v>
      </c>
      <c r="I21" s="203"/>
      <c r="J21" s="177" t="s">
        <v>84</v>
      </c>
      <c r="K21" s="178"/>
      <c r="L21" s="179"/>
    </row>
    <row r="22" spans="1:13" ht="15.6" x14ac:dyDescent="0.55000000000000004">
      <c r="A22" s="91" t="s">
        <v>124</v>
      </c>
      <c r="B22" s="92">
        <f>EOMONTH(B21,1)</f>
        <v>45351</v>
      </c>
      <c r="C22" s="95">
        <f t="shared" si="0"/>
        <v>15</v>
      </c>
      <c r="D22" s="103">
        <f>IF(ISNA(VLOOKUP(B22+$B$37,$B$45:$B$60,1,FALSE)),IF(WEEKDAY(B22+$B$37,3)=5,B22+($B$37+2),IF(WEEKDAY(B22+$B$37,3)=6,B22+($B$37+1),B22+$B$37)),B22+($B$37+1))</f>
        <v>45366</v>
      </c>
      <c r="E22" s="110">
        <f>_xlfn.DAYS(F22,B22)</f>
        <v>33</v>
      </c>
      <c r="F22" s="111">
        <f>IF(ISNA(VLOOKUP(B22+$B$39,$B$45:$B$60,1,FALSE)),IF(WEEKDAY(B22+$B$39,3)=5,B22+$B$39+2,IF(WEEKDAY(B22+$B$39,3)=6,B22+$B$39+1,B22+$B$39)),B22+$B$39+1)+1</f>
        <v>45384</v>
      </c>
      <c r="G22" s="116" t="s">
        <v>84</v>
      </c>
      <c r="H22" s="204"/>
      <c r="I22" s="205"/>
      <c r="J22" s="180"/>
      <c r="K22" s="181"/>
      <c r="L22" s="182"/>
    </row>
    <row r="23" spans="1:13" ht="15.6" x14ac:dyDescent="0.55000000000000004">
      <c r="A23" s="126" t="s">
        <v>125</v>
      </c>
      <c r="B23" s="192">
        <f>EOMONTH(B22,1)</f>
        <v>45382</v>
      </c>
      <c r="C23" s="95">
        <f t="shared" si="0"/>
        <v>15</v>
      </c>
      <c r="D23" s="103">
        <f>IF(ISNA(VLOOKUP(B23+$B$37,$B$45:$B$60,1,FALSE)),IF(WEEKDAY(B23+$B$37,3)=5,B23+($B$37+2),IF(WEEKDAY(B23+$B$37,3)=6,B23+($B$37+1),B23+$B$37)),B23+($B$37+1))</f>
        <v>45397</v>
      </c>
      <c r="E23" s="110">
        <f>_xlfn.DAYS(F23,B23)</f>
        <v>30</v>
      </c>
      <c r="F23" s="111">
        <f>IF(ISNA(VLOOKUP(B23+$B$39,$B$45:$B$60,1,FALSE)),IF(WEEKDAY(B23+$B$39,3)=5,B23+$B$39+2,IF(WEEKDAY(B23+$B$39,3)=6,B23+$B$39+1,B23+$B$39)),B23+$B$39+1)</f>
        <v>45412</v>
      </c>
      <c r="G23" s="115">
        <f>_xlfn.DAYS(H23,B23)</f>
        <v>-45382</v>
      </c>
      <c r="H23" s="206"/>
      <c r="I23" s="207"/>
      <c r="J23" s="183"/>
      <c r="K23" s="184"/>
      <c r="L23" s="185"/>
    </row>
    <row r="24" spans="1:13" ht="15.6" x14ac:dyDescent="0.55000000000000004">
      <c r="A24" s="129" t="s">
        <v>62</v>
      </c>
      <c r="B24" s="193"/>
      <c r="C24" s="95">
        <f>_xlfn.DAYS(D24,B23)</f>
        <v>61</v>
      </c>
      <c r="D24" s="103">
        <f>IF(ISNA(VLOOKUP(B23+$B$38,$B$45:$B$60,1,FALSE)),IF(WEEKDAY(B23+$B$38,3)=5,B23+($B$38+2),IF(WEEKDAY(B23+$B$38,3)=6,B23+($B$38+1),B23+$B$38)),B23+($B$38+1))+1</f>
        <v>45443</v>
      </c>
      <c r="E24" s="110" t="s">
        <v>84</v>
      </c>
      <c r="F24" s="110" t="s">
        <v>84</v>
      </c>
      <c r="G24" s="116" t="s">
        <v>84</v>
      </c>
      <c r="H24" s="118">
        <f>IF(ISNA(VLOOKUP(B23+$B$41,$B$45:$B$60,1,FALSE)),IF(WEEKDAY(B23+$B$41,3)=5,B23+$B$41+2,IF(WEEKDAY(B23+$B$41,3)=6,B23+$B$41+1,B23+$B$41)),B23+$B$41+1)</f>
        <v>45449</v>
      </c>
      <c r="I24" s="120">
        <v>0.02</v>
      </c>
      <c r="J24" s="136">
        <f>C24</f>
        <v>61</v>
      </c>
      <c r="K24" s="135">
        <f>D24</f>
        <v>45443</v>
      </c>
      <c r="L24" s="137">
        <v>0.05</v>
      </c>
    </row>
    <row r="25" spans="1:13" s="98" customFormat="1" ht="15.6" x14ac:dyDescent="0.6">
      <c r="A25" s="90" t="s">
        <v>126</v>
      </c>
      <c r="B25" s="123"/>
      <c r="C25" s="123"/>
      <c r="D25" s="123"/>
      <c r="E25" s="123"/>
      <c r="F25" s="123"/>
      <c r="G25" s="123"/>
      <c r="H25" s="123"/>
      <c r="I25" s="132"/>
      <c r="J25" s="123"/>
      <c r="K25" s="123"/>
      <c r="L25" s="132"/>
      <c r="M25"/>
    </row>
    <row r="26" spans="1:13" ht="15.6" x14ac:dyDescent="0.55000000000000004">
      <c r="A26" s="130" t="s">
        <v>127</v>
      </c>
      <c r="B26" s="92">
        <f>EOMONTH(B23,1)</f>
        <v>45412</v>
      </c>
      <c r="C26" s="95">
        <f t="shared" si="0"/>
        <v>15</v>
      </c>
      <c r="D26" s="103">
        <f>IF(ISNA(VLOOKUP(B26+$B$37,$B$45:$B$60,1,FALSE)),IF(WEEKDAY(B26+$B$37,3)=5,B26+($B$37+2),IF(WEEKDAY(B26+$B$37,3)=6,B26+($B$37+1),B26+$B$37)),B26+($B$37+1))</f>
        <v>45427</v>
      </c>
      <c r="E26" s="110">
        <f>_xlfn.DAYS(F26,B26)</f>
        <v>31</v>
      </c>
      <c r="F26" s="111">
        <f>IF(ISNA(VLOOKUP(B26+$B$39,$B$45:$B$60,1,FALSE)),IF(WEEKDAY(B26+$B$39,3)=5,B26+$B$39+2,IF(WEEKDAY(B26+$B$39,3)=6,B26+$B$39+1,B26+$B$39)),B26+$B$39+1)+1</f>
        <v>45443</v>
      </c>
      <c r="G26" s="116" t="s">
        <v>84</v>
      </c>
      <c r="H26" s="202" t="s">
        <v>84</v>
      </c>
      <c r="I26" s="203"/>
      <c r="J26" s="177" t="s">
        <v>84</v>
      </c>
      <c r="K26" s="178"/>
      <c r="L26" s="179"/>
    </row>
    <row r="27" spans="1:13" ht="15.6" x14ac:dyDescent="0.55000000000000004">
      <c r="A27" s="91" t="s">
        <v>128</v>
      </c>
      <c r="B27" s="92">
        <f>EOMONTH(B26,1)</f>
        <v>45443</v>
      </c>
      <c r="C27" s="95">
        <f t="shared" si="0"/>
        <v>17</v>
      </c>
      <c r="D27" s="103">
        <f>IF(ISNA(VLOOKUP(B27+$B$37,$B$45:$B$60,1,FALSE)),IF(WEEKDAY(B27+$B$37,3)=5,B27+($B$37+2),IF(WEEKDAY(B27+$B$37,3)=6,B27+($B$37+1),B27+$B$37)),B27+($B$37+1))</f>
        <v>45460</v>
      </c>
      <c r="E27" s="110">
        <f>_xlfn.DAYS(F27,B27)</f>
        <v>31</v>
      </c>
      <c r="F27" s="111">
        <f>IF(ISNA(VLOOKUP(B27+$B$39,$B$45:$B$60,1,FALSE)),IF(WEEKDAY(B27+$B$39,3)=5,B27+$B$39+2,IF(WEEKDAY(B27+$B$39,3)=6,B27+$B$39+1,B27+$B$39)),B27+$B$39+1)</f>
        <v>45474</v>
      </c>
      <c r="G27" s="116" t="s">
        <v>84</v>
      </c>
      <c r="H27" s="204"/>
      <c r="I27" s="205"/>
      <c r="J27" s="180"/>
      <c r="K27" s="181"/>
      <c r="L27" s="182"/>
    </row>
    <row r="28" spans="1:13" ht="15.6" x14ac:dyDescent="0.55000000000000004">
      <c r="A28" s="126" t="s">
        <v>129</v>
      </c>
      <c r="B28" s="192">
        <f>EOMONTH(B27,1)</f>
        <v>45473</v>
      </c>
      <c r="C28" s="95">
        <f t="shared" si="0"/>
        <v>15</v>
      </c>
      <c r="D28" s="103">
        <f>IF(ISNA(VLOOKUP(B28+$B$37,$B$45:$B$60,1,FALSE)),IF(WEEKDAY(B28+$B$37,3)=5,B28+($B$37+2),IF(WEEKDAY(B28+$B$37,3)=6,B28+($B$37+1),B28+$B$37)),B28+($B$37+1))</f>
        <v>45488</v>
      </c>
      <c r="E28" s="110">
        <f>_xlfn.DAYS(F28,B28)</f>
        <v>30</v>
      </c>
      <c r="F28" s="111">
        <f>IF(ISNA(VLOOKUP(B28+$B$39,$B$45:$B$60,1,FALSE)),IF(WEEKDAY(B28+$B$39,3)=5,B28+$B$39+2,IF(WEEKDAY(B28+$B$39,3)=6,B28+$B$39+1,B28+$B$39)),B28+$B$39+1)</f>
        <v>45503</v>
      </c>
      <c r="G28" s="115">
        <f>_xlfn.DAYS(H28,B28)</f>
        <v>-45473</v>
      </c>
      <c r="H28" s="206"/>
      <c r="I28" s="207"/>
      <c r="J28" s="183"/>
      <c r="K28" s="184"/>
      <c r="L28" s="185"/>
    </row>
    <row r="29" spans="1:13" ht="15.6" x14ac:dyDescent="0.55000000000000004">
      <c r="A29" s="129" t="s">
        <v>68</v>
      </c>
      <c r="B29" s="193"/>
      <c r="C29" s="95">
        <f>_xlfn.DAYS(D29,B28)</f>
        <v>60</v>
      </c>
      <c r="D29" s="103">
        <f>IF(ISNA(VLOOKUP(B28+$B$38,$B$45:$B$60,1,FALSE)),IF(WEEKDAY(B28+$B$38,3)=5,B28+($B$38+2),IF(WEEKDAY(B28+$B$38,3)=6,B28+($B$38+1),B28+$B$38)),B28+($B$38+1))</f>
        <v>45533</v>
      </c>
      <c r="E29" s="110" t="s">
        <v>84</v>
      </c>
      <c r="F29" s="110" t="s">
        <v>84</v>
      </c>
      <c r="G29" s="117" t="s">
        <v>84</v>
      </c>
      <c r="H29" s="118">
        <f>IF(ISNA(VLOOKUP(B28+$B$41,$B$45:$B$60,1,FALSE)),IF(WEEKDAY(B28+$B$41,3)=5,B28+$B$41+2,IF(WEEKDAY(B28+$B$41,3)=6,B28+$B$41+1,B28+$B$41)),B28+$B$41+1)+1</f>
        <v>45541</v>
      </c>
      <c r="I29" s="120">
        <v>0.02</v>
      </c>
      <c r="J29" s="136">
        <f>C29</f>
        <v>60</v>
      </c>
      <c r="K29" s="135">
        <f>D29</f>
        <v>45533</v>
      </c>
      <c r="L29" s="137">
        <v>0.05</v>
      </c>
    </row>
    <row r="30" spans="1:13" ht="15.6" hidden="1" x14ac:dyDescent="0.6">
      <c r="A30" s="93" t="s">
        <v>108</v>
      </c>
      <c r="B30" s="124"/>
      <c r="C30" s="97"/>
      <c r="D30" s="112"/>
      <c r="E30" s="113"/>
      <c r="F30" s="113"/>
      <c r="G30" s="99"/>
      <c r="H30" s="112"/>
      <c r="I30" s="119"/>
    </row>
    <row r="31" spans="1:13" ht="15.6" hidden="1" x14ac:dyDescent="0.55000000000000004">
      <c r="A31" s="131" t="s">
        <v>110</v>
      </c>
      <c r="B31" s="104">
        <f>EOMONTH(B28, 1)</f>
        <v>45504</v>
      </c>
      <c r="C31" s="95">
        <f t="shared" ref="C31:C32" si="1">_xlfn.DAYS(D31,B31)</f>
        <v>15</v>
      </c>
      <c r="D31" s="103">
        <f>IF(ISNA(VLOOKUP(B31+$B$37,$B$45:$B$60,1,FALSE)),IF(WEEKDAY(B31+$B$37,3)=5,B31+($B$37+2),IF(WEEKDAY(B31+$B$37,3)=6,B31+($B$37+1),B31+$B$37)),B31+($B$37+1))</f>
        <v>45519</v>
      </c>
      <c r="E31" s="110">
        <f>_xlfn.DAYS(F31,B31)</f>
        <v>30</v>
      </c>
      <c r="F31" s="111">
        <f>IF(ISNA(VLOOKUP(B31+$B$39,$B$45:$B$60,1,FALSE)),IF(WEEKDAY(B31+$B$39,3)=5,B31+$B$39+2,IF(WEEKDAY(B31+$B$39,3)=6,B31+$B$39+1,B31+$B$39)),B31+$B$39+1)</f>
        <v>45534</v>
      </c>
      <c r="G31" s="116" t="s">
        <v>84</v>
      </c>
      <c r="H31" s="202" t="s">
        <v>84</v>
      </c>
      <c r="I31" s="203"/>
    </row>
    <row r="32" spans="1:13" ht="15.6" hidden="1" x14ac:dyDescent="0.55000000000000004">
      <c r="A32" s="91" t="s">
        <v>109</v>
      </c>
      <c r="B32" s="92">
        <f>EOMONTH(B31, 1)</f>
        <v>45535</v>
      </c>
      <c r="C32" s="95">
        <f t="shared" si="1"/>
        <v>16</v>
      </c>
      <c r="D32" s="103">
        <f>IF(ISNA(VLOOKUP(B32+$B$37,$B$45:$B$60,1,FALSE)),IF(WEEKDAY(B32+$B$37,3)=5,B32+($B$37+2),IF(WEEKDAY(B32+$B$37,3)=6,B32+($B$37+1),B32+$B$37)),B32+($B$37+1))</f>
        <v>45551</v>
      </c>
      <c r="E32" s="110">
        <f>_xlfn.DAYS(F32,B32)</f>
        <v>30</v>
      </c>
      <c r="F32" s="111">
        <f>IF(ISNA(VLOOKUP(B32+$B$39,$B$45:$B$60,1,FALSE)),IF(WEEKDAY(B32+$B$39,3)=5,B32+$B$39+2,IF(WEEKDAY(B32+$B$39,3)=6,B32+$B$39+1,B32+$B$39)),B32+$B$39+1)</f>
        <v>45565</v>
      </c>
      <c r="G32" s="116" t="s">
        <v>84</v>
      </c>
      <c r="H32" s="204"/>
      <c r="I32" s="205"/>
    </row>
    <row r="33" spans="1:2" ht="15.6" x14ac:dyDescent="0.55000000000000004">
      <c r="A33" s="87" t="s">
        <v>69</v>
      </c>
    </row>
    <row r="34" spans="1:2" ht="15.6" x14ac:dyDescent="0.55000000000000004">
      <c r="A34" s="88" t="s">
        <v>70</v>
      </c>
    </row>
    <row r="35" spans="1:2" ht="15.6" x14ac:dyDescent="0.55000000000000004">
      <c r="A35" s="88"/>
    </row>
    <row r="36" spans="1:2" ht="15.6" x14ac:dyDescent="0.6">
      <c r="A36" s="188" t="s">
        <v>86</v>
      </c>
      <c r="B36" s="189"/>
    </row>
    <row r="37" spans="1:2" ht="15.6" x14ac:dyDescent="0.6">
      <c r="A37" s="105" t="s">
        <v>87</v>
      </c>
      <c r="B37" s="125">
        <v>15</v>
      </c>
    </row>
    <row r="38" spans="1:2" ht="15.6" x14ac:dyDescent="0.6">
      <c r="A38" s="105" t="s">
        <v>88</v>
      </c>
      <c r="B38" s="125">
        <v>60</v>
      </c>
    </row>
    <row r="39" spans="1:2" ht="15.6" x14ac:dyDescent="0.6">
      <c r="A39" s="106" t="s">
        <v>77</v>
      </c>
      <c r="B39" s="125">
        <v>30</v>
      </c>
    </row>
    <row r="40" spans="1:2" ht="15.6" x14ac:dyDescent="0.6">
      <c r="A40" s="105" t="s">
        <v>89</v>
      </c>
      <c r="B40" s="125">
        <v>50</v>
      </c>
    </row>
    <row r="41" spans="1:2" ht="15.6" x14ac:dyDescent="0.6">
      <c r="A41" s="105" t="s">
        <v>90</v>
      </c>
      <c r="B41" s="125">
        <v>67</v>
      </c>
    </row>
    <row r="42" spans="1:2" ht="15.6" x14ac:dyDescent="0.6">
      <c r="A42" s="105" t="s">
        <v>113</v>
      </c>
      <c r="B42" s="125">
        <v>60</v>
      </c>
    </row>
    <row r="44" spans="1:2" ht="15.6" x14ac:dyDescent="0.6">
      <c r="A44" s="187" t="s">
        <v>114</v>
      </c>
      <c r="B44" s="187"/>
    </row>
    <row r="45" spans="1:2" ht="15.6" x14ac:dyDescent="0.6">
      <c r="A45" s="105" t="s">
        <v>91</v>
      </c>
      <c r="B45" s="102">
        <v>45075</v>
      </c>
    </row>
    <row r="46" spans="1:2" ht="15.6" x14ac:dyDescent="0.6">
      <c r="A46" s="105" t="s">
        <v>107</v>
      </c>
      <c r="B46" s="102">
        <v>45096</v>
      </c>
    </row>
    <row r="47" spans="1:2" ht="15.6" x14ac:dyDescent="0.6">
      <c r="A47" s="105" t="s">
        <v>92</v>
      </c>
      <c r="B47" s="102">
        <v>45111</v>
      </c>
    </row>
    <row r="48" spans="1:2" ht="15.6" x14ac:dyDescent="0.6">
      <c r="A48" s="105" t="s">
        <v>93</v>
      </c>
      <c r="B48" s="102">
        <v>45173</v>
      </c>
    </row>
    <row r="49" spans="1:2" ht="15.6" x14ac:dyDescent="0.6">
      <c r="A49" s="105" t="s">
        <v>94</v>
      </c>
      <c r="B49" s="102">
        <v>45208</v>
      </c>
    </row>
    <row r="50" spans="1:2" ht="15.6" x14ac:dyDescent="0.6">
      <c r="A50" s="105" t="s">
        <v>95</v>
      </c>
      <c r="B50" s="102">
        <v>45240</v>
      </c>
    </row>
    <row r="51" spans="1:2" ht="15.6" x14ac:dyDescent="0.6">
      <c r="A51" s="105" t="s">
        <v>96</v>
      </c>
      <c r="B51" s="102">
        <v>45253</v>
      </c>
    </row>
    <row r="52" spans="1:2" ht="15.6" x14ac:dyDescent="0.6">
      <c r="A52" s="105" t="s">
        <v>97</v>
      </c>
      <c r="B52" s="102">
        <v>45254</v>
      </c>
    </row>
    <row r="53" spans="1:2" ht="15.6" x14ac:dyDescent="0.6">
      <c r="A53" s="105" t="s">
        <v>98</v>
      </c>
      <c r="B53" s="102">
        <v>45285</v>
      </c>
    </row>
    <row r="54" spans="1:2" ht="15.6" x14ac:dyDescent="0.6">
      <c r="A54" s="105" t="s">
        <v>99</v>
      </c>
      <c r="B54" s="102">
        <v>45292</v>
      </c>
    </row>
    <row r="55" spans="1:2" ht="15.6" x14ac:dyDescent="0.6">
      <c r="A55" s="105" t="s">
        <v>100</v>
      </c>
      <c r="B55" s="102">
        <v>45306</v>
      </c>
    </row>
    <row r="56" spans="1:2" ht="15.6" x14ac:dyDescent="0.6">
      <c r="A56" s="105" t="s">
        <v>101</v>
      </c>
      <c r="B56" s="102">
        <v>45341</v>
      </c>
    </row>
    <row r="57" spans="1:2" ht="15.6" x14ac:dyDescent="0.6">
      <c r="A57" s="105" t="s">
        <v>91</v>
      </c>
      <c r="B57" s="102">
        <v>45439</v>
      </c>
    </row>
    <row r="58" spans="1:2" ht="15.6" x14ac:dyDescent="0.6">
      <c r="A58" s="105" t="s">
        <v>107</v>
      </c>
      <c r="B58" s="102">
        <v>45462</v>
      </c>
    </row>
    <row r="59" spans="1:2" ht="15.6" x14ac:dyDescent="0.6">
      <c r="A59" s="105" t="s">
        <v>92</v>
      </c>
      <c r="B59" s="102">
        <v>45477</v>
      </c>
    </row>
    <row r="60" spans="1:2" ht="15.6" x14ac:dyDescent="0.6">
      <c r="A60" s="105" t="s">
        <v>93</v>
      </c>
      <c r="B60" s="102">
        <v>45537</v>
      </c>
    </row>
  </sheetData>
  <customSheetViews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9">
    <mergeCell ref="H16:I18"/>
    <mergeCell ref="H21:I23"/>
    <mergeCell ref="H26:I28"/>
    <mergeCell ref="A1:I1"/>
    <mergeCell ref="A2:B2"/>
    <mergeCell ref="C2:D2"/>
    <mergeCell ref="E2:F2"/>
    <mergeCell ref="G2:I2"/>
    <mergeCell ref="J2:L2"/>
    <mergeCell ref="J3:L3"/>
    <mergeCell ref="A44:B44"/>
    <mergeCell ref="A36:B36"/>
    <mergeCell ref="B18:B19"/>
    <mergeCell ref="B23:B24"/>
    <mergeCell ref="B28:B29"/>
    <mergeCell ref="H31:I32"/>
    <mergeCell ref="A3:B3"/>
    <mergeCell ref="C3:D3"/>
    <mergeCell ref="E3:F3"/>
    <mergeCell ref="G3:I3"/>
    <mergeCell ref="H11:I13"/>
    <mergeCell ref="H6:I8"/>
    <mergeCell ref="B8:B9"/>
    <mergeCell ref="B13:B14"/>
    <mergeCell ref="J6:L8"/>
    <mergeCell ref="J11:L13"/>
    <mergeCell ref="J16:L18"/>
    <mergeCell ref="J21:L23"/>
    <mergeCell ref="J26:L28"/>
  </mergeCells>
  <conditionalFormatting sqref="C19:I19 C24:I24 C16:H16 C21:H21 C26:H26 A6:A29 C7:G8 C14:I14 C11:H11 C12:G13 C9:I9 C17:G18 C7:C9 C27:G28 C22:G23 C6:H6 C11:C14 C16:C19 C31:G32 C29:I30">
    <cfRule type="expression" dxfId="7" priority="32">
      <formula>ISNA(VLOOKUP(A6,$B$45:$B$60,1,FALSE))=FALSE</formula>
    </cfRule>
  </conditionalFormatting>
  <conditionalFormatting sqref="A30:A32">
    <cfRule type="expression" dxfId="6" priority="20">
      <formula>ISNA(VLOOKUP(A30,$B$45:$B$60,1,FALSE))=FALSE</formula>
    </cfRule>
  </conditionalFormatting>
  <conditionalFormatting sqref="H31">
    <cfRule type="expression" dxfId="5" priority="19">
      <formula>ISNA(VLOOKUP(H31,$B$45:$B$60,1,FALSE))=FALSE</formula>
    </cfRule>
  </conditionalFormatting>
  <conditionalFormatting sqref="K9">
    <cfRule type="expression" dxfId="4" priority="5">
      <formula>ISNA(VLOOKUP(K9,$B$45:$B$60,1,FALSE))=FALSE</formula>
    </cfRule>
  </conditionalFormatting>
  <conditionalFormatting sqref="K14">
    <cfRule type="expression" dxfId="3" priority="4">
      <formula>ISNA(VLOOKUP(K14,$B$45:$B$60,1,FALSE))=FALSE</formula>
    </cfRule>
  </conditionalFormatting>
  <conditionalFormatting sqref="K19">
    <cfRule type="expression" dxfId="2" priority="3">
      <formula>ISNA(VLOOKUP(K19,$B$45:$B$60,1,FALSE))=FALSE</formula>
    </cfRule>
  </conditionalFormatting>
  <conditionalFormatting sqref="K24">
    <cfRule type="expression" dxfId="1" priority="2">
      <formula>ISNA(VLOOKUP(K24,$B$45:$B$60,1,FALSE))=FALSE</formula>
    </cfRule>
  </conditionalFormatting>
  <conditionalFormatting sqref="K29">
    <cfRule type="expression" dxfId="0" priority="1">
      <formula>ISNA(VLOOKUP(K29,$B$45:$B$60,1,FALSE))=FALSE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BAE57-E388-49FD-8AF2-946AC8D22DA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0E8DD6F-6797-4945-A893-D1E87844F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91DE7-D793-4D60-B7A0-E59E005E5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Irene Cheng</cp:lastModifiedBy>
  <cp:revision/>
  <cp:lastPrinted>2019-12-13T21:15:50Z</cp:lastPrinted>
  <dcterms:created xsi:type="dcterms:W3CDTF">2014-10-27T20:38:52Z</dcterms:created>
  <dcterms:modified xsi:type="dcterms:W3CDTF">2023-06-01T16:28:21Z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