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2016\October 21\To Be Sent\"/>
    </mc:Choice>
  </mc:AlternateContent>
  <bookViews>
    <workbookView xWindow="0" yWindow="0" windowWidth="28800" windowHeight="13635"/>
  </bookViews>
  <sheets>
    <sheet name="Proposed RY19 PPCs" sheetId="2" r:id="rId1"/>
    <sheet name="RY17 QBR Modeling Results" sheetId="1" r:id="rId2"/>
    <sheet name="Proposed QBR Preset Scale" sheetId="3" r:id="rId3"/>
  </sheets>
  <externalReferences>
    <externalReference r:id="rId4"/>
    <externalReference r:id="rId5"/>
  </externalReferences>
  <definedNames>
    <definedName name="_xlnm._FilterDatabase" localSheetId="0" hidden="1">'Proposed RY19 PPCs'!$A$3:$H$56</definedName>
    <definedName name="_xlnm._FilterDatabase" localSheetId="1" hidden="1">'RY17 QBR Modeling Results'!$A$3:$H$3</definedName>
    <definedName name="_fy13" localSheetId="2">#REF!</definedName>
    <definedName name="_fy13">#REF!</definedName>
    <definedName name="_fy14" localSheetId="2">#REF!</definedName>
    <definedName name="_fy14">#REF!</definedName>
    <definedName name="_fy15" localSheetId="2">#REF!</definedName>
    <definedName name="_fy15">#REF!</definedName>
    <definedName name="_fy152" localSheetId="2">#REF!</definedName>
    <definedName name="_fy152">#REF!</definedName>
    <definedName name="low">'[1]5.QBR Scaling '!$B$4</definedName>
    <definedName name="_xlnm.Print_Area" localSheetId="2">#REF!</definedName>
    <definedName name="_xlnm.Print_Area">#REF!</definedName>
    <definedName name="_xlnm.Print_Titles" localSheetId="0">'Proposed RY19 PPCs'!$1:$3</definedName>
    <definedName name="_xlnm.Print_Titles" localSheetId="1">'RY17 QBR Modeling Results'!$1:$3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B5" i="3"/>
  <c r="C5" i="3"/>
  <c r="B6" i="3"/>
  <c r="C6" i="3" s="1"/>
  <c r="C53" i="3"/>
  <c r="C26" i="3" s="1"/>
  <c r="C49" i="3" l="1"/>
  <c r="C45" i="3"/>
  <c r="C41" i="3"/>
  <c r="C37" i="3"/>
  <c r="C33" i="3"/>
  <c r="C29" i="3"/>
  <c r="C25" i="3"/>
  <c r="C52" i="3"/>
  <c r="C48" i="3"/>
  <c r="C44" i="3"/>
  <c r="C40" i="3"/>
  <c r="C36" i="3"/>
  <c r="C32" i="3"/>
  <c r="C28" i="3"/>
  <c r="C24" i="3"/>
  <c r="C51" i="3"/>
  <c r="C47" i="3"/>
  <c r="C43" i="3"/>
  <c r="C39" i="3"/>
  <c r="C35" i="3"/>
  <c r="C31" i="3"/>
  <c r="C27" i="3"/>
  <c r="C23" i="3"/>
  <c r="B7" i="3"/>
  <c r="C50" i="3"/>
  <c r="C46" i="3"/>
  <c r="C42" i="3"/>
  <c r="C38" i="3"/>
  <c r="C34" i="3"/>
  <c r="C30" i="3"/>
  <c r="D47" i="1"/>
  <c r="E47" i="1" s="1"/>
  <c r="F47" i="1" s="1"/>
  <c r="C47" i="1"/>
  <c r="H47" i="1" s="1"/>
  <c r="D46" i="1"/>
  <c r="E46" i="1" s="1"/>
  <c r="F46" i="1" s="1"/>
  <c r="C46" i="1"/>
  <c r="H46" i="1" s="1"/>
  <c r="D45" i="1"/>
  <c r="E45" i="1" s="1"/>
  <c r="F45" i="1" s="1"/>
  <c r="C45" i="1"/>
  <c r="D44" i="1"/>
  <c r="C44" i="1"/>
  <c r="D43" i="1"/>
  <c r="E43" i="1" s="1"/>
  <c r="F43" i="1" s="1"/>
  <c r="C43" i="1"/>
  <c r="D42" i="1"/>
  <c r="C42" i="1"/>
  <c r="D41" i="1"/>
  <c r="E41" i="1" s="1"/>
  <c r="F41" i="1" s="1"/>
  <c r="C41" i="1"/>
  <c r="D40" i="1"/>
  <c r="C40" i="1"/>
  <c r="D39" i="1"/>
  <c r="E39" i="1" s="1"/>
  <c r="F39" i="1" s="1"/>
  <c r="C39" i="1"/>
  <c r="D38" i="1"/>
  <c r="C38" i="1"/>
  <c r="D37" i="1"/>
  <c r="E37" i="1" s="1"/>
  <c r="F37" i="1" s="1"/>
  <c r="C37" i="1"/>
  <c r="D36" i="1"/>
  <c r="C36" i="1"/>
  <c r="D35" i="1"/>
  <c r="E35" i="1" s="1"/>
  <c r="F35" i="1" s="1"/>
  <c r="C35" i="1"/>
  <c r="D34" i="1"/>
  <c r="C34" i="1"/>
  <c r="D33" i="1"/>
  <c r="E33" i="1" s="1"/>
  <c r="F33" i="1" s="1"/>
  <c r="C33" i="1"/>
  <c r="D32" i="1"/>
  <c r="C32" i="1"/>
  <c r="D31" i="1"/>
  <c r="E31" i="1" s="1"/>
  <c r="F31" i="1" s="1"/>
  <c r="C31" i="1"/>
  <c r="D30" i="1"/>
  <c r="C30" i="1"/>
  <c r="D29" i="1"/>
  <c r="E29" i="1" s="1"/>
  <c r="F29" i="1" s="1"/>
  <c r="C29" i="1"/>
  <c r="D28" i="1"/>
  <c r="C28" i="1"/>
  <c r="D27" i="1"/>
  <c r="E27" i="1" s="1"/>
  <c r="F27" i="1" s="1"/>
  <c r="C27" i="1"/>
  <c r="D26" i="1"/>
  <c r="C26" i="1"/>
  <c r="D25" i="1"/>
  <c r="E25" i="1" s="1"/>
  <c r="F25" i="1" s="1"/>
  <c r="C25" i="1"/>
  <c r="D24" i="1"/>
  <c r="C24" i="1"/>
  <c r="D23" i="1"/>
  <c r="E23" i="1" s="1"/>
  <c r="F23" i="1" s="1"/>
  <c r="C23" i="1"/>
  <c r="D22" i="1"/>
  <c r="C22" i="1"/>
  <c r="D21" i="1"/>
  <c r="E21" i="1" s="1"/>
  <c r="F21" i="1" s="1"/>
  <c r="C21" i="1"/>
  <c r="D20" i="1"/>
  <c r="C20" i="1"/>
  <c r="D19" i="1"/>
  <c r="E19" i="1" s="1"/>
  <c r="F19" i="1" s="1"/>
  <c r="C19" i="1"/>
  <c r="D18" i="1"/>
  <c r="C18" i="1"/>
  <c r="D17" i="1"/>
  <c r="E17" i="1" s="1"/>
  <c r="F17" i="1" s="1"/>
  <c r="C17" i="1"/>
  <c r="D16" i="1"/>
  <c r="C16" i="1"/>
  <c r="D15" i="1"/>
  <c r="E15" i="1" s="1"/>
  <c r="F15" i="1" s="1"/>
  <c r="C15" i="1"/>
  <c r="D14" i="1"/>
  <c r="C14" i="1"/>
  <c r="D13" i="1"/>
  <c r="E13" i="1" s="1"/>
  <c r="F13" i="1" s="1"/>
  <c r="C13" i="1"/>
  <c r="D12" i="1"/>
  <c r="C12" i="1"/>
  <c r="D11" i="1"/>
  <c r="E11" i="1" s="1"/>
  <c r="F11" i="1" s="1"/>
  <c r="C11" i="1"/>
  <c r="D10" i="1"/>
  <c r="C10" i="1"/>
  <c r="D9" i="1"/>
  <c r="E9" i="1" s="1"/>
  <c r="F9" i="1" s="1"/>
  <c r="C9" i="1"/>
  <c r="D8" i="1"/>
  <c r="C8" i="1"/>
  <c r="D7" i="1"/>
  <c r="E7" i="1" s="1"/>
  <c r="F7" i="1" s="1"/>
  <c r="C7" i="1"/>
  <c r="D6" i="1"/>
  <c r="C6" i="1"/>
  <c r="D5" i="1"/>
  <c r="E5" i="1" s="1"/>
  <c r="F5" i="1" s="1"/>
  <c r="C5" i="1"/>
  <c r="E4" i="1"/>
  <c r="D4" i="1"/>
  <c r="C4" i="1"/>
  <c r="H4" i="1" s="1"/>
  <c r="C7" i="3" l="1"/>
  <c r="B8" i="3"/>
  <c r="D58" i="1"/>
  <c r="G12" i="1" s="1"/>
  <c r="H12" i="1" s="1"/>
  <c r="F4" i="1"/>
  <c r="G6" i="1"/>
  <c r="H6" i="1" s="1"/>
  <c r="G8" i="1"/>
  <c r="H8" i="1" s="1"/>
  <c r="G10" i="1"/>
  <c r="H10" i="1" s="1"/>
  <c r="G14" i="1"/>
  <c r="H14" i="1" s="1"/>
  <c r="G16" i="1"/>
  <c r="H16" i="1" s="1"/>
  <c r="G18" i="1"/>
  <c r="H18" i="1" s="1"/>
  <c r="G22" i="1"/>
  <c r="H22" i="1" s="1"/>
  <c r="G24" i="1"/>
  <c r="H24" i="1" s="1"/>
  <c r="G26" i="1"/>
  <c r="H26" i="1" s="1"/>
  <c r="G30" i="1"/>
  <c r="H30" i="1" s="1"/>
  <c r="G32" i="1"/>
  <c r="H32" i="1" s="1"/>
  <c r="G34" i="1"/>
  <c r="H34" i="1" s="1"/>
  <c r="G38" i="1"/>
  <c r="H38" i="1" s="1"/>
  <c r="G40" i="1"/>
  <c r="H40" i="1" s="1"/>
  <c r="G44" i="1"/>
  <c r="H44" i="1" s="1"/>
  <c r="G5" i="1"/>
  <c r="H5" i="1" s="1"/>
  <c r="E6" i="1"/>
  <c r="F6" i="1" s="1"/>
  <c r="F53" i="1" s="1"/>
  <c r="F54" i="1" s="1"/>
  <c r="G7" i="1"/>
  <c r="H7" i="1" s="1"/>
  <c r="E8" i="1"/>
  <c r="F8" i="1" s="1"/>
  <c r="G9" i="1"/>
  <c r="H9" i="1" s="1"/>
  <c r="E10" i="1"/>
  <c r="F10" i="1" s="1"/>
  <c r="G11" i="1"/>
  <c r="H11" i="1" s="1"/>
  <c r="E12" i="1"/>
  <c r="F12" i="1" s="1"/>
  <c r="G13" i="1"/>
  <c r="H13" i="1" s="1"/>
  <c r="E14" i="1"/>
  <c r="F14" i="1" s="1"/>
  <c r="G15" i="1"/>
  <c r="H15" i="1" s="1"/>
  <c r="E16" i="1"/>
  <c r="F16" i="1" s="1"/>
  <c r="G17" i="1"/>
  <c r="H17" i="1" s="1"/>
  <c r="E18" i="1"/>
  <c r="F18" i="1" s="1"/>
  <c r="G19" i="1"/>
  <c r="H19" i="1" s="1"/>
  <c r="E20" i="1"/>
  <c r="F20" i="1" s="1"/>
  <c r="G21" i="1"/>
  <c r="H21" i="1" s="1"/>
  <c r="E22" i="1"/>
  <c r="F22" i="1" s="1"/>
  <c r="G23" i="1"/>
  <c r="H23" i="1" s="1"/>
  <c r="E24" i="1"/>
  <c r="F24" i="1" s="1"/>
  <c r="G25" i="1"/>
  <c r="H25" i="1" s="1"/>
  <c r="E26" i="1"/>
  <c r="F26" i="1" s="1"/>
  <c r="G27" i="1"/>
  <c r="H27" i="1" s="1"/>
  <c r="E28" i="1"/>
  <c r="F28" i="1" s="1"/>
  <c r="G29" i="1"/>
  <c r="H29" i="1" s="1"/>
  <c r="E30" i="1"/>
  <c r="F30" i="1" s="1"/>
  <c r="G31" i="1"/>
  <c r="H31" i="1" s="1"/>
  <c r="E32" i="1"/>
  <c r="F32" i="1" s="1"/>
  <c r="G33" i="1"/>
  <c r="H33" i="1" s="1"/>
  <c r="E34" i="1"/>
  <c r="F34" i="1" s="1"/>
  <c r="G35" i="1"/>
  <c r="H35" i="1" s="1"/>
  <c r="E36" i="1"/>
  <c r="F36" i="1" s="1"/>
  <c r="G37" i="1"/>
  <c r="H37" i="1" s="1"/>
  <c r="E38" i="1"/>
  <c r="F38" i="1" s="1"/>
  <c r="G39" i="1"/>
  <c r="H39" i="1" s="1"/>
  <c r="E40" i="1"/>
  <c r="F40" i="1" s="1"/>
  <c r="G41" i="1"/>
  <c r="H41" i="1" s="1"/>
  <c r="E42" i="1"/>
  <c r="F42" i="1" s="1"/>
  <c r="G43" i="1"/>
  <c r="H43" i="1" s="1"/>
  <c r="E44" i="1"/>
  <c r="F44" i="1" s="1"/>
  <c r="G45" i="1"/>
  <c r="H45" i="1" s="1"/>
  <c r="C49" i="1"/>
  <c r="C8" i="3" l="1"/>
  <c r="B9" i="3"/>
  <c r="G42" i="1"/>
  <c r="H42" i="1" s="1"/>
  <c r="G36" i="1"/>
  <c r="H36" i="1" s="1"/>
  <c r="G28" i="1"/>
  <c r="H28" i="1" s="1"/>
  <c r="G20" i="1"/>
  <c r="H20" i="1" s="1"/>
  <c r="H49" i="1" s="1"/>
  <c r="H51" i="1"/>
  <c r="H52" i="1" s="1"/>
  <c r="F49" i="1"/>
  <c r="H53" i="1"/>
  <c r="H54" i="1" s="1"/>
  <c r="F51" i="1"/>
  <c r="F52" i="1" s="1"/>
  <c r="C9" i="3" l="1"/>
  <c r="B10" i="3"/>
  <c r="C10" i="3" l="1"/>
  <c r="B11" i="3"/>
  <c r="C11" i="3" l="1"/>
  <c r="B12" i="3"/>
  <c r="C12" i="3" l="1"/>
  <c r="B13" i="3"/>
  <c r="C13" i="3" l="1"/>
  <c r="B14" i="3"/>
  <c r="C14" i="3" l="1"/>
  <c r="B15" i="3"/>
  <c r="C15" i="3" l="1"/>
  <c r="B16" i="3"/>
  <c r="C16" i="3" l="1"/>
  <c r="B17" i="3"/>
  <c r="C17" i="3" l="1"/>
  <c r="B18" i="3"/>
  <c r="C18" i="3" l="1"/>
  <c r="B19" i="3"/>
  <c r="C19" i="3" l="1"/>
  <c r="B20" i="3"/>
  <c r="C20" i="3" l="1"/>
  <c r="B21" i="3"/>
  <c r="C21" i="3" l="1"/>
  <c r="B22" i="3"/>
  <c r="C22" i="3" s="1"/>
</calcChain>
</file>

<file path=xl/sharedStrings.xml><?xml version="1.0" encoding="utf-8"?>
<sst xmlns="http://schemas.openxmlformats.org/spreadsheetml/2006/main" count="137" uniqueCount="129">
  <si>
    <t>6. QBR SCALING MODELING</t>
  </si>
  <si>
    <t>HOSPITAL NAME</t>
  </si>
  <si>
    <t>FY 16 Permanent Inpatient Revenue</t>
  </si>
  <si>
    <t xml:space="preserve"> QBR FINAL POINTS</t>
  </si>
  <si>
    <t>Current Preset Scale</t>
  </si>
  <si>
    <t>Proposed Scale</t>
  </si>
  <si>
    <t>HOSPID</t>
  </si>
  <si>
    <t>% Revenue Impact</t>
  </si>
  <si>
    <t>$ Revenue Impact</t>
  </si>
  <si>
    <t>Bon Secours Hospital</t>
  </si>
  <si>
    <t>Laurel Regional Hospital</t>
  </si>
  <si>
    <t>Maryland General Hospital</t>
  </si>
  <si>
    <t>Northwest Hospital Center</t>
  </si>
  <si>
    <t>Holy Cross Hospital</t>
  </si>
  <si>
    <t>Prince Georges Hospital Center</t>
  </si>
  <si>
    <t>Southern Maryland Hospital Center</t>
  </si>
  <si>
    <t>Washington Adventist Hospital</t>
  </si>
  <si>
    <t>Sinai Hospital</t>
  </si>
  <si>
    <t>Memorial Hospital at Easton</t>
  </si>
  <si>
    <t>Anne Arundel Medical Center</t>
  </si>
  <si>
    <t>Franklin Square Hospital Center</t>
  </si>
  <si>
    <t>Union Memorial Hospital</t>
  </si>
  <si>
    <t>St. Agnes Hospital</t>
  </si>
  <si>
    <t>Baltimore Washington Medical Center</t>
  </si>
  <si>
    <t>Western MD Regional Medical Center</t>
  </si>
  <si>
    <t>Harford Memorial Hospital</t>
  </si>
  <si>
    <t>Doctors Community Hospital</t>
  </si>
  <si>
    <t>Meritus Hospital</t>
  </si>
  <si>
    <t>Johns Hopkins Hospital</t>
  </si>
  <si>
    <t>Union of Cecil</t>
  </si>
  <si>
    <t>Johns Hopkins Bayview Medical Center</t>
  </si>
  <si>
    <t>Shady Grove Adventist Hospital</t>
  </si>
  <si>
    <t>Peninsula Regional Medical Center</t>
  </si>
  <si>
    <t>Upper Chesapeake Medical Center</t>
  </si>
  <si>
    <t>Chester River Hospital Center</t>
  </si>
  <si>
    <t>University of Maryland Hospital</t>
  </si>
  <si>
    <t>Atlantic General Hospital</t>
  </si>
  <si>
    <t>Garrett County Memorial Hospital</t>
  </si>
  <si>
    <t>Fort Washington Medical Center</t>
  </si>
  <si>
    <t>Mercy Medical Center</t>
  </si>
  <si>
    <t>Civista Medical Center</t>
  </si>
  <si>
    <t>Carroll Hospital Center</t>
  </si>
  <si>
    <t>Calvert Memorial Hospital</t>
  </si>
  <si>
    <t>UM ST. JOSEPH</t>
  </si>
  <si>
    <t>Dorchester General Hospital</t>
  </si>
  <si>
    <t>Montgomery General Hospital</t>
  </si>
  <si>
    <t>Harbor Hospital Center</t>
  </si>
  <si>
    <t>Frederick Memorial Hospital</t>
  </si>
  <si>
    <t>Suburban Hospital</t>
  </si>
  <si>
    <t>Greater Baltimore Medical Center</t>
  </si>
  <si>
    <t>Good Samaritan Hospital</t>
  </si>
  <si>
    <t>Howard County General Hospital</t>
  </si>
  <si>
    <t>St. Mary's Hospital</t>
  </si>
  <si>
    <t>Statewide Total</t>
  </si>
  <si>
    <t>Total Penalties</t>
  </si>
  <si>
    <t>% Inpatient Revenue</t>
  </si>
  <si>
    <t>Total rewards</t>
  </si>
  <si>
    <t>% Inpatient revenue</t>
  </si>
  <si>
    <t>average</t>
  </si>
  <si>
    <t>PPC NUMBER</t>
  </si>
  <si>
    <t>PPC DESCRIPTION</t>
  </si>
  <si>
    <t>OBSERVED FY2015 BASE PERIOD</t>
  </si>
  <si>
    <t>ADJUSTED RATE FY2015 BASE PERIOD</t>
  </si>
  <si>
    <t>OBSERVED  PERFORMANCE PERIOD</t>
  </si>
  <si>
    <t>ADJUSTED RATE PERFORMANCE PERIOD</t>
  </si>
  <si>
    <t>PERCENT CHANGE</t>
  </si>
  <si>
    <t>Stroke &amp; Intracranial Hemorrhage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</si>
  <si>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</si>
  <si>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</si>
  <si>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</si>
  <si>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</si>
  <si>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</si>
  <si>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</si>
  <si>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</si>
  <si>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</si>
  <si>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</si>
  <si>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</si>
  <si>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</si>
  <si>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</si>
  <si>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Venous Thrombosis</t>
  </si>
  <si>
    <t>Major Liver Complications</t>
  </si>
  <si>
    <t>Clostridium Difficile Colitis</t>
  </si>
  <si>
    <t>GU Complications Except UTI</t>
  </si>
  <si>
    <t>Post-Hemorrhagic &amp; Other Acute Anemia with Transfusion</t>
  </si>
  <si>
    <t>In-Hospital Trauma and Fractures</t>
  </si>
  <si>
    <t>Poisonings due to Anesthesia</t>
  </si>
  <si>
    <t xml:space="preserve"> </t>
  </si>
  <si>
    <t>Decubitus Ulcer</t>
  </si>
  <si>
    <t>Transfusion Incompatibility Reaction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</si>
  <si>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</si>
  <si>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</si>
  <si>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</si>
  <si>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</si>
  <si>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</si>
  <si>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</si>
  <si>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</si>
  <si>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</si>
  <si>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</si>
  <si>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</si>
  <si>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</si>
  <si>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</si>
  <si>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</si>
  <si>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</si>
  <si>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</si>
  <si>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</si>
  <si>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</si>
  <si>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</si>
  <si>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</si>
  <si>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</si>
  <si>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</si>
  <si>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</si>
  <si>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</si>
  <si>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</si>
  <si>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Urinary Tract Infection without Catheter</t>
  </si>
  <si>
    <t>Catheter-Related Urinary Tract Infection</t>
  </si>
  <si>
    <t>Combined PPC 1 (PPC 25, 26, 63)</t>
  </si>
  <si>
    <t>Combined PPC 2 (PPC 17, 18)</t>
  </si>
  <si>
    <t>Combined PPC 3 (PPC 55, 56)</t>
  </si>
  <si>
    <t>Combined PPC 4 (PPC 57, 58)</t>
  </si>
  <si>
    <t>STATEWIDE</t>
  </si>
  <si>
    <t>TIER</t>
  </si>
  <si>
    <r>
      <rPr>
        <b/>
        <strike/>
        <sz val="10"/>
        <color rgb="FFFF0000"/>
        <rFont val="Thorndale AMT"/>
      </rPr>
      <t>1</t>
    </r>
    <r>
      <rPr>
        <b/>
        <sz val="10"/>
        <color rgb="FFFF0000"/>
        <rFont val="Thorndale AMT"/>
      </rPr>
      <t xml:space="preserve"> 2</t>
    </r>
  </si>
  <si>
    <t>Proposed PPCs and Tiers for RY 2019</t>
  </si>
  <si>
    <t>Penalty threshold:</t>
  </si>
  <si>
    <t>Scores greater than or equal to</t>
  </si>
  <si>
    <t>Scores less than or equal to</t>
  </si>
  <si>
    <t>QBR Preset Scale</t>
  </si>
  <si>
    <t>Final QBR Score</t>
  </si>
  <si>
    <t>Proposed QBR Pre-Set 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</si>
</sst>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&quot;$&quot;#,##0"/>
    <numFmt numFmtId="167" formatCode="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Arial"/>
      <family val="2"/>
    </font>
    <font>
      <b/>
      <i/>
      <sz val="13"/>
      <color indexed="8"/>
      <name val="Thorndale AMT"/>
    </font>
    <font>
      <b/>
      <sz val="11"/>
      <color indexed="8"/>
      <name val="Thorndale AMT"/>
    </font>
    <font>
      <sz val="10"/>
      <color indexed="8"/>
      <name val="Thorndale AMT"/>
    </font>
    <font>
      <b/>
      <sz val="10"/>
      <name val="Arial"/>
      <family val="2"/>
    </font>
    <font>
      <b/>
      <sz val="10"/>
      <color indexed="8"/>
      <name val="Thorndale AMT"/>
    </font>
    <font>
      <b/>
      <sz val="10"/>
      <color rgb="FFFF0000"/>
      <name val="Thorndale AMT"/>
    </font>
    <font>
      <strike/>
      <sz val="10"/>
      <color rgb="FFFF0000"/>
      <name val="Thorndale AMT"/>
    </font>
    <font>
      <b/>
      <strike/>
      <sz val="10"/>
      <color rgb="FFFF0000"/>
      <name val="Thorndale AMT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BBBBB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rgb="FF000000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centerContinuous" wrapText="1"/>
    </xf>
    <xf numFmtId="164" fontId="3" fillId="0" borderId="1" xfId="0" applyNumberFormat="1" applyFont="1" applyBorder="1" applyAlignment="1">
      <alignment horizontal="centerContinuous" wrapText="1"/>
    </xf>
    <xf numFmtId="10" fontId="3" fillId="0" borderId="1" xfId="0" applyNumberFormat="1" applyFont="1" applyBorder="1" applyAlignment="1">
      <alignment horizontal="centerContinuous" wrapText="1"/>
    </xf>
    <xf numFmtId="0" fontId="4" fillId="0" borderId="0" xfId="0" applyFont="1"/>
    <xf numFmtId="1" fontId="2" fillId="0" borderId="6" xfId="0" applyNumberFormat="1" applyFont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0" fontId="2" fillId="0" borderId="10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" fontId="3" fillId="4" borderId="12" xfId="0" applyNumberFormat="1" applyFont="1" applyFill="1" applyBorder="1" applyAlignment="1">
      <alignment horizontal="left"/>
    </xf>
    <xf numFmtId="1" fontId="3" fillId="4" borderId="13" xfId="0" applyNumberFormat="1" applyFont="1" applyFill="1" applyBorder="1" applyAlignment="1">
      <alignment horizontal="left"/>
    </xf>
    <xf numFmtId="165" fontId="7" fillId="0" borderId="14" xfId="2" applyNumberFormat="1" applyFont="1" applyFill="1" applyBorder="1" applyAlignment="1">
      <alignment horizontal="center" vertical="center"/>
    </xf>
    <xf numFmtId="43" fontId="3" fillId="0" borderId="15" xfId="1" applyFont="1" applyFill="1" applyBorder="1" applyAlignment="1">
      <alignment horizontal="right" vertical="center"/>
    </xf>
    <xf numFmtId="10" fontId="3" fillId="5" borderId="15" xfId="0" applyNumberFormat="1" applyFont="1" applyFill="1" applyBorder="1" applyAlignment="1">
      <alignment horizontal="right"/>
    </xf>
    <xf numFmtId="166" fontId="3" fillId="5" borderId="14" xfId="0" applyNumberFormat="1" applyFont="1" applyFill="1" applyBorder="1" applyAlignment="1"/>
    <xf numFmtId="166" fontId="3" fillId="5" borderId="16" xfId="0" applyNumberFormat="1" applyFont="1" applyFill="1" applyBorder="1" applyAlignment="1"/>
    <xf numFmtId="1" fontId="3" fillId="4" borderId="17" xfId="0" applyNumberFormat="1" applyFont="1" applyFill="1" applyBorder="1" applyAlignment="1">
      <alignment horizontal="left"/>
    </xf>
    <xf numFmtId="1" fontId="3" fillId="4" borderId="18" xfId="0" applyNumberFormat="1" applyFont="1" applyFill="1" applyBorder="1" applyAlignment="1">
      <alignment horizontal="left"/>
    </xf>
    <xf numFmtId="166" fontId="3" fillId="5" borderId="19" xfId="0" applyNumberFormat="1" applyFont="1" applyFill="1" applyBorder="1" applyAlignment="1"/>
    <xf numFmtId="10" fontId="3" fillId="6" borderId="15" xfId="0" applyNumberFormat="1" applyFont="1" applyFill="1" applyBorder="1" applyAlignment="1">
      <alignment horizontal="right"/>
    </xf>
    <xf numFmtId="166" fontId="3" fillId="6" borderId="19" xfId="0" applyNumberFormat="1" applyFont="1" applyFill="1" applyBorder="1" applyAlignment="1"/>
    <xf numFmtId="166" fontId="3" fillId="6" borderId="20" xfId="0" applyNumberFormat="1" applyFont="1" applyFill="1" applyBorder="1" applyAlignment="1"/>
    <xf numFmtId="1" fontId="3" fillId="0" borderId="0" xfId="0" applyNumberFormat="1" applyFont="1" applyFill="1" applyBorder="1" applyAlignment="1">
      <alignment horizontal="left"/>
    </xf>
    <xf numFmtId="1" fontId="3" fillId="0" borderId="21" xfId="0" applyNumberFormat="1" applyFont="1" applyFill="1" applyBorder="1" applyAlignment="1">
      <alignment horizontal="left"/>
    </xf>
    <xf numFmtId="165" fontId="7" fillId="0" borderId="0" xfId="2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right" vertical="center"/>
    </xf>
    <xf numFmtId="10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/>
    <xf numFmtId="0" fontId="4" fillId="0" borderId="0" xfId="0" applyFont="1" applyBorder="1"/>
    <xf numFmtId="0" fontId="4" fillId="0" borderId="22" xfId="0" applyFont="1" applyBorder="1"/>
    <xf numFmtId="0" fontId="8" fillId="0" borderId="23" xfId="0" applyFont="1" applyBorder="1"/>
    <xf numFmtId="1" fontId="2" fillId="4" borderId="19" xfId="0" applyNumberFormat="1" applyFont="1" applyFill="1" applyBorder="1" applyAlignment="1">
      <alignment horizontal="left"/>
    </xf>
    <xf numFmtId="166" fontId="8" fillId="0" borderId="19" xfId="0" applyNumberFormat="1" applyFont="1" applyBorder="1"/>
    <xf numFmtId="164" fontId="9" fillId="0" borderId="19" xfId="0" applyNumberFormat="1" applyFont="1" applyBorder="1" applyAlignment="1"/>
    <xf numFmtId="10" fontId="2" fillId="0" borderId="19" xfId="0" applyNumberFormat="1" applyFont="1" applyBorder="1" applyAlignment="1"/>
    <xf numFmtId="166" fontId="2" fillId="0" borderId="19" xfId="0" applyNumberFormat="1" applyFont="1" applyBorder="1" applyAlignment="1"/>
    <xf numFmtId="0" fontId="4" fillId="0" borderId="24" xfId="0" applyFont="1" applyBorder="1"/>
    <xf numFmtId="0" fontId="8" fillId="0" borderId="0" xfId="0" applyFont="1" applyBorder="1"/>
    <xf numFmtId="1" fontId="2" fillId="4" borderId="21" xfId="0" applyNumberFormat="1" applyFont="1" applyFill="1" applyBorder="1" applyAlignment="1">
      <alignment horizontal="left"/>
    </xf>
    <xf numFmtId="166" fontId="8" fillId="0" borderId="0" xfId="0" applyNumberFormat="1" applyFont="1" applyBorder="1"/>
    <xf numFmtId="164" fontId="2" fillId="0" borderId="0" xfId="0" applyNumberFormat="1" applyFont="1" applyBorder="1" applyAlignment="1"/>
    <xf numFmtId="10" fontId="2" fillId="0" borderId="0" xfId="0" applyNumberFormat="1" applyFont="1" applyBorder="1" applyAlignment="1"/>
    <xf numFmtId="166" fontId="2" fillId="0" borderId="0" xfId="0" applyNumberFormat="1" applyFont="1" applyBorder="1" applyAlignment="1"/>
    <xf numFmtId="0" fontId="3" fillId="0" borderId="0" xfId="0" applyNumberFormat="1" applyFont="1" applyAlignment="1"/>
    <xf numFmtId="0" fontId="3" fillId="0" borderId="21" xfId="0" applyNumberFormat="1" applyFont="1" applyBorder="1" applyAlignment="1"/>
    <xf numFmtId="167" fontId="3" fillId="0" borderId="0" xfId="0" applyNumberFormat="1" applyFont="1" applyBorder="1" applyAlignment="1"/>
    <xf numFmtId="10" fontId="2" fillId="0" borderId="23" xfId="0" applyNumberFormat="1" applyFont="1" applyBorder="1" applyAlignment="1"/>
    <xf numFmtId="10" fontId="9" fillId="0" borderId="24" xfId="0" applyNumberFormat="1" applyFont="1" applyBorder="1" applyAlignment="1"/>
    <xf numFmtId="3" fontId="3" fillId="0" borderId="24" xfId="0" applyNumberFormat="1" applyFont="1" applyBorder="1" applyAlignment="1"/>
    <xf numFmtId="3" fontId="3" fillId="0" borderId="25" xfId="0" applyNumberFormat="1" applyFont="1" applyBorder="1" applyAlignment="1"/>
    <xf numFmtId="0" fontId="9" fillId="0" borderId="0" xfId="0" applyNumberFormat="1" applyFont="1" applyBorder="1" applyAlignment="1"/>
    <xf numFmtId="10" fontId="2" fillId="0" borderId="26" xfId="0" applyNumberFormat="1" applyFont="1" applyBorder="1" applyAlignment="1"/>
    <xf numFmtId="10" fontId="9" fillId="0" borderId="0" xfId="0" applyNumberFormat="1" applyFont="1" applyBorder="1" applyAlignment="1"/>
    <xf numFmtId="10" fontId="3" fillId="0" borderId="0" xfId="3" applyNumberFormat="1" applyFont="1" applyBorder="1" applyAlignment="1"/>
    <xf numFmtId="10" fontId="3" fillId="0" borderId="27" xfId="3" applyNumberFormat="1" applyFont="1" applyBorder="1" applyAlignment="1"/>
    <xf numFmtId="0" fontId="3" fillId="0" borderId="7" xfId="0" applyNumberFormat="1" applyFont="1" applyBorder="1" applyAlignment="1"/>
    <xf numFmtId="0" fontId="9" fillId="0" borderId="8" xfId="0" applyNumberFormat="1" applyFont="1" applyBorder="1" applyAlignment="1"/>
    <xf numFmtId="10" fontId="2" fillId="0" borderId="28" xfId="0" applyNumberFormat="1" applyFont="1" applyBorder="1" applyAlignment="1"/>
    <xf numFmtId="10" fontId="9" fillId="0" borderId="29" xfId="0" applyNumberFormat="1" applyFont="1" applyBorder="1" applyAlignment="1"/>
    <xf numFmtId="10" fontId="3" fillId="0" borderId="29" xfId="3" applyNumberFormat="1" applyFont="1" applyBorder="1" applyAlignment="1"/>
    <xf numFmtId="0" fontId="4" fillId="0" borderId="29" xfId="0" applyFont="1" applyBorder="1"/>
    <xf numFmtId="10" fontId="3" fillId="0" borderId="15" xfId="3" applyNumberFormat="1" applyFont="1" applyBorder="1" applyAlignment="1"/>
    <xf numFmtId="164" fontId="3" fillId="0" borderId="0" xfId="0" applyNumberFormat="1" applyFont="1" applyAlignment="1"/>
    <xf numFmtId="10" fontId="3" fillId="0" borderId="0" xfId="0" applyNumberFormat="1" applyFont="1" applyAlignment="1"/>
    <xf numFmtId="0" fontId="9" fillId="4" borderId="0" xfId="0" applyNumberFormat="1" applyFont="1" applyFill="1" applyAlignment="1"/>
    <xf numFmtId="164" fontId="9" fillId="4" borderId="0" xfId="0" applyNumberFormat="1" applyFont="1" applyFill="1" applyAlignment="1"/>
    <xf numFmtId="0" fontId="9" fillId="0" borderId="0" xfId="0" applyNumberFormat="1" applyFont="1" applyAlignment="1"/>
    <xf numFmtId="164" fontId="9" fillId="0" borderId="0" xfId="0" applyNumberFormat="1" applyFont="1" applyAlignment="1"/>
    <xf numFmtId="10" fontId="9" fillId="0" borderId="0" xfId="0" applyNumberFormat="1" applyFont="1" applyAlignment="1"/>
    <xf numFmtId="0" fontId="10" fillId="7" borderId="0" xfId="0" applyNumberFormat="1" applyFont="1" applyFill="1" applyBorder="1" applyAlignment="1" applyProtection="1">
      <alignment horizontal="left"/>
    </xf>
    <xf numFmtId="0" fontId="0" fillId="7" borderId="0" xfId="0" applyNumberFormat="1" applyFont="1" applyFill="1" applyBorder="1" applyAlignment="1" applyProtection="1"/>
    <xf numFmtId="0" fontId="12" fillId="0" borderId="30" xfId="0" applyNumberFormat="1" applyFont="1" applyFill="1" applyBorder="1" applyAlignment="1" applyProtection="1">
      <alignment horizontal="right" wrapText="1"/>
    </xf>
    <xf numFmtId="0" fontId="12" fillId="0" borderId="30" xfId="0" applyNumberFormat="1" applyFont="1" applyFill="1" applyBorder="1" applyAlignment="1" applyProtection="1">
      <alignment horizontal="left" wrapText="1"/>
    </xf>
    <xf numFmtId="0" fontId="13" fillId="0" borderId="30" xfId="0" applyNumberFormat="1" applyFont="1" applyFill="1" applyBorder="1" applyAlignment="1" applyProtection="1">
      <alignment horizontal="right" wrapText="1"/>
    </xf>
    <xf numFmtId="0" fontId="13" fillId="0" borderId="30" xfId="0" applyNumberFormat="1" applyFont="1" applyFill="1" applyBorder="1" applyAlignment="1" applyProtection="1">
      <alignment horizontal="left" wrapText="1"/>
    </xf>
    <xf numFmtId="0" fontId="11" fillId="8" borderId="30" xfId="0" applyNumberFormat="1" applyFont="1" applyFill="1" applyBorder="1" applyAlignment="1" applyProtection="1">
      <alignment horizontal="center" vertical="center" wrapText="1"/>
    </xf>
    <xf numFmtId="0" fontId="12" fillId="0" borderId="30" xfId="0" applyNumberFormat="1" applyFont="1" applyFill="1" applyBorder="1" applyAlignment="1" applyProtection="1">
      <alignment horizontal="center" wrapText="1"/>
    </xf>
    <xf numFmtId="10" fontId="12" fillId="0" borderId="30" xfId="0" applyNumberFormat="1" applyFont="1" applyFill="1" applyBorder="1" applyAlignment="1" applyProtection="1">
      <alignment horizontal="center" wrapText="1"/>
    </xf>
    <xf numFmtId="0" fontId="13" fillId="0" borderId="30" xfId="0" applyNumberFormat="1" applyFont="1" applyFill="1" applyBorder="1" applyAlignment="1" applyProtection="1">
      <alignment horizontal="center" wrapText="1"/>
    </xf>
    <xf numFmtId="10" fontId="13" fillId="0" borderId="30" xfId="0" applyNumberFormat="1" applyFont="1" applyFill="1" applyBorder="1" applyAlignment="1" applyProtection="1">
      <alignment horizontal="center" wrapText="1"/>
    </xf>
    <xf numFmtId="0" fontId="14" fillId="9" borderId="30" xfId="0" applyNumberFormat="1" applyFont="1" applyFill="1" applyBorder="1" applyAlignment="1" applyProtection="1">
      <alignment horizontal="right" wrapText="1"/>
    </xf>
    <xf numFmtId="0" fontId="14" fillId="9" borderId="30" xfId="0" applyNumberFormat="1" applyFont="1" applyFill="1" applyBorder="1" applyAlignment="1" applyProtection="1">
      <alignment horizontal="left" wrapText="1"/>
    </xf>
    <xf numFmtId="0" fontId="14" fillId="9" borderId="30" xfId="0" applyNumberFormat="1" applyFont="1" applyFill="1" applyBorder="1" applyAlignment="1" applyProtection="1">
      <alignment horizontal="center" wrapText="1"/>
    </xf>
    <xf numFmtId="10" fontId="14" fillId="9" borderId="30" xfId="0" applyNumberFormat="1" applyFont="1" applyFill="1" applyBorder="1" applyAlignment="1" applyProtection="1">
      <alignment horizontal="center" wrapText="1"/>
    </xf>
    <xf numFmtId="0" fontId="15" fillId="9" borderId="30" xfId="0" applyNumberFormat="1" applyFont="1" applyFill="1" applyBorder="1" applyAlignment="1" applyProtection="1">
      <alignment horizontal="right" wrapText="1"/>
    </xf>
    <xf numFmtId="0" fontId="15" fillId="9" borderId="30" xfId="0" applyNumberFormat="1" applyFont="1" applyFill="1" applyBorder="1" applyAlignment="1" applyProtection="1">
      <alignment horizontal="left" wrapText="1"/>
    </xf>
    <xf numFmtId="0" fontId="15" fillId="9" borderId="30" xfId="0" applyNumberFormat="1" applyFont="1" applyFill="1" applyBorder="1" applyAlignment="1" applyProtection="1">
      <alignment horizontal="center" wrapText="1"/>
    </xf>
    <xf numFmtId="10" fontId="15" fillId="9" borderId="30" xfId="0" applyNumberFormat="1" applyFont="1" applyFill="1" applyBorder="1" applyAlignment="1" applyProtection="1">
      <alignment horizontal="center" wrapText="1"/>
    </xf>
    <xf numFmtId="0" fontId="16" fillId="0" borderId="30" xfId="0" applyNumberFormat="1" applyFont="1" applyFill="1" applyBorder="1" applyAlignment="1" applyProtection="1">
      <alignment horizontal="right" wrapText="1"/>
    </xf>
    <xf numFmtId="0" fontId="16" fillId="0" borderId="30" xfId="0" applyNumberFormat="1" applyFont="1" applyFill="1" applyBorder="1" applyAlignment="1" applyProtection="1">
      <alignment horizontal="left" wrapText="1"/>
    </xf>
    <xf numFmtId="0" fontId="16" fillId="0" borderId="30" xfId="0" applyNumberFormat="1" applyFont="1" applyFill="1" applyBorder="1" applyAlignment="1" applyProtection="1">
      <alignment horizontal="center" wrapText="1"/>
    </xf>
    <xf numFmtId="10" fontId="16" fillId="0" borderId="3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center"/>
    </xf>
    <xf numFmtId="2" fontId="19" fillId="10" borderId="19" xfId="0" applyNumberFormat="1" applyFont="1" applyFill="1" applyBorder="1" applyAlignment="1" applyProtection="1">
      <alignment horizontal="center" wrapText="1"/>
    </xf>
    <xf numFmtId="0" fontId="19" fillId="10" borderId="25" xfId="0" applyFont="1" applyFill="1" applyBorder="1" applyAlignment="1">
      <alignment horizontal="center"/>
    </xf>
    <xf numFmtId="0" fontId="19" fillId="10" borderId="23" xfId="0" applyFont="1" applyFill="1" applyBorder="1" applyAlignment="1">
      <alignment horizontal="center"/>
    </xf>
    <xf numFmtId="10" fontId="19" fillId="6" borderId="19" xfId="0" applyNumberFormat="1" applyFont="1" applyFill="1" applyBorder="1" applyAlignment="1">
      <alignment horizontal="center"/>
    </xf>
    <xf numFmtId="2" fontId="19" fillId="6" borderId="25" xfId="0" applyNumberFormat="1" applyFont="1" applyFill="1" applyBorder="1" applyAlignment="1">
      <alignment horizontal="center"/>
    </xf>
    <xf numFmtId="0" fontId="19" fillId="0" borderId="23" xfId="0" applyFont="1" applyFill="1" applyBorder="1" applyAlignment="1">
      <alignment wrapText="1"/>
    </xf>
    <xf numFmtId="10" fontId="18" fillId="6" borderId="19" xfId="0" applyNumberFormat="1" applyFont="1" applyFill="1" applyBorder="1" applyAlignment="1">
      <alignment horizontal="center"/>
    </xf>
    <xf numFmtId="2" fontId="18" fillId="6" borderId="25" xfId="0" applyNumberFormat="1" applyFont="1" applyFill="1" applyBorder="1" applyAlignment="1">
      <alignment horizontal="center"/>
    </xf>
    <xf numFmtId="0" fontId="18" fillId="0" borderId="23" xfId="0" applyFont="1" applyFill="1" applyBorder="1"/>
    <xf numFmtId="10" fontId="18" fillId="11" borderId="19" xfId="0" applyNumberFormat="1" applyFont="1" applyFill="1" applyBorder="1" applyAlignment="1">
      <alignment horizontal="center"/>
    </xf>
    <xf numFmtId="2" fontId="18" fillId="11" borderId="25" xfId="0" applyNumberFormat="1" applyFont="1" applyFill="1" applyBorder="1" applyAlignment="1">
      <alignment horizontal="center"/>
    </xf>
    <xf numFmtId="10" fontId="18" fillId="5" borderId="19" xfId="0" applyNumberFormat="1" applyFont="1" applyFill="1" applyBorder="1" applyAlignment="1">
      <alignment horizontal="center"/>
    </xf>
    <xf numFmtId="2" fontId="18" fillId="5" borderId="25" xfId="0" applyNumberFormat="1" applyFont="1" applyFill="1" applyBorder="1" applyAlignment="1">
      <alignment horizontal="center"/>
    </xf>
    <xf numFmtId="10" fontId="19" fillId="12" borderId="19" xfId="0" applyNumberFormat="1" applyFont="1" applyFill="1" applyBorder="1" applyAlignment="1">
      <alignment horizontal="center"/>
    </xf>
    <xf numFmtId="2" fontId="19" fillId="5" borderId="25" xfId="0" applyNumberFormat="1" applyFont="1" applyFill="1" applyBorder="1" applyAlignment="1">
      <alignment horizontal="center"/>
    </xf>
    <xf numFmtId="0" fontId="19" fillId="10" borderId="31" xfId="0" applyFont="1" applyFill="1" applyBorder="1" applyAlignment="1">
      <alignment horizontal="center" vertical="center" wrapText="1"/>
    </xf>
    <xf numFmtId="2" fontId="19" fillId="10" borderId="25" xfId="3" applyNumberFormat="1" applyFont="1" applyFill="1" applyBorder="1" applyAlignment="1">
      <alignment horizontal="center" vertical="center" wrapText="1"/>
    </xf>
    <xf numFmtId="2" fontId="19" fillId="10" borderId="23" xfId="3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left"/>
    </xf>
    <xf numFmtId="0" fontId="19" fillId="0" borderId="0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2016/October%2021/Modeling%20of%20Final%20QBR%20Scaling%20for%20PMW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RY17 QBR Modeling Results"/>
      <sheetName val="Old Preset Scale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>
        <row r="7">
          <cell r="B7">
            <v>-0.02</v>
          </cell>
          <cell r="C7">
            <v>0.01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B4">
            <v>0.08</v>
          </cell>
          <cell r="C4">
            <v>-0.02</v>
          </cell>
        </row>
        <row r="22">
          <cell r="B22">
            <v>0.26000000000000006</v>
          </cell>
        </row>
        <row r="51">
          <cell r="B51">
            <v>0.54</v>
          </cell>
          <cell r="C51">
            <v>0.01</v>
          </cell>
        </row>
        <row r="53">
          <cell r="C53">
            <v>0.26</v>
          </cell>
        </row>
      </sheetData>
      <sheetData sheetId="8"/>
      <sheetData sheetId="9"/>
      <sheetData sheetId="10"/>
      <sheetData sheetId="11">
        <row r="3">
          <cell r="B3" t="str">
            <v>Hospital ID</v>
          </cell>
          <cell r="C3" t="str">
            <v>Hospital Name</v>
          </cell>
          <cell r="D3" t="str">
            <v>HCAHPS Score</v>
          </cell>
          <cell r="E3" t="str">
            <v>Clinical/Process Score</v>
          </cell>
          <cell r="F3" t="str">
            <v>Mortality Score</v>
          </cell>
          <cell r="G3" t="str">
            <v>Outcome Score</v>
          </cell>
          <cell r="H3" t="str">
            <v>QBR Score</v>
          </cell>
        </row>
        <row r="4">
          <cell r="B4">
            <v>210001</v>
          </cell>
          <cell r="C4" t="str">
            <v>MERITUS</v>
          </cell>
          <cell r="H4">
            <v>0.36</v>
          </cell>
        </row>
        <row r="5">
          <cell r="B5">
            <v>210002</v>
          </cell>
          <cell r="C5" t="str">
            <v>UNIVERSITY OF MARYLAND</v>
          </cell>
          <cell r="H5">
            <v>0.39</v>
          </cell>
        </row>
        <row r="6">
          <cell r="B6">
            <v>210003</v>
          </cell>
          <cell r="C6" t="str">
            <v>PRINCE GEORGE</v>
          </cell>
          <cell r="H6">
            <v>0.24</v>
          </cell>
        </row>
        <row r="7">
          <cell r="B7">
            <v>210004</v>
          </cell>
          <cell r="C7" t="str">
            <v>HOLY CROSS</v>
          </cell>
          <cell r="H7">
            <v>0.23</v>
          </cell>
        </row>
        <row r="8">
          <cell r="B8">
            <v>210005</v>
          </cell>
          <cell r="C8" t="str">
            <v>FREDERICK MEMORIAL</v>
          </cell>
          <cell r="H8">
            <v>0.46</v>
          </cell>
        </row>
        <row r="9">
          <cell r="B9">
            <v>210006</v>
          </cell>
          <cell r="C9" t="str">
            <v>HARFORD</v>
          </cell>
          <cell r="H9">
            <v>0.35</v>
          </cell>
        </row>
        <row r="10">
          <cell r="B10">
            <v>210008</v>
          </cell>
          <cell r="C10" t="str">
            <v>MERCY</v>
          </cell>
          <cell r="H10">
            <v>0.41</v>
          </cell>
        </row>
        <row r="11">
          <cell r="B11">
            <v>210009</v>
          </cell>
          <cell r="C11" t="str">
            <v>JOHNS HOPKINS</v>
          </cell>
          <cell r="H11">
            <v>0.36</v>
          </cell>
        </row>
        <row r="12">
          <cell r="B12">
            <v>210010</v>
          </cell>
          <cell r="C12" t="str">
            <v>DORCHESTER</v>
          </cell>
          <cell r="H12">
            <v>0.44</v>
          </cell>
        </row>
        <row r="13">
          <cell r="B13">
            <v>210011</v>
          </cell>
          <cell r="C13" t="str">
            <v>ST. AGNES</v>
          </cell>
          <cell r="H13">
            <v>0.32</v>
          </cell>
        </row>
        <row r="14">
          <cell r="B14">
            <v>210012</v>
          </cell>
          <cell r="C14" t="str">
            <v>SINAI</v>
          </cell>
          <cell r="H14">
            <v>0.31</v>
          </cell>
        </row>
        <row r="15">
          <cell r="B15">
            <v>210013</v>
          </cell>
          <cell r="C15" t="str">
            <v>BON SECOURS</v>
          </cell>
          <cell r="H15">
            <v>7.0000000000000007E-2</v>
          </cell>
        </row>
        <row r="16">
          <cell r="B16">
            <v>210015</v>
          </cell>
          <cell r="C16" t="str">
            <v>FRANKLIN SQUARE</v>
          </cell>
          <cell r="H16">
            <v>0.31</v>
          </cell>
        </row>
        <row r="17">
          <cell r="B17">
            <v>210016</v>
          </cell>
          <cell r="C17" t="str">
            <v>WASHINGTON ADVENTIST</v>
          </cell>
          <cell r="H17">
            <v>0.25</v>
          </cell>
        </row>
        <row r="18">
          <cell r="B18">
            <v>210017</v>
          </cell>
          <cell r="C18" t="str">
            <v>GARRETT COUNTY</v>
          </cell>
          <cell r="H18">
            <v>0.4</v>
          </cell>
        </row>
        <row r="19">
          <cell r="B19">
            <v>210018</v>
          </cell>
          <cell r="C19" t="str">
            <v>MONTGOMERY GENERAL</v>
          </cell>
          <cell r="H19">
            <v>0.45</v>
          </cell>
        </row>
        <row r="20">
          <cell r="B20">
            <v>210019</v>
          </cell>
          <cell r="C20" t="str">
            <v>PENINSULA REGIONAL</v>
          </cell>
          <cell r="H20">
            <v>0.38</v>
          </cell>
        </row>
        <row r="21">
          <cell r="B21">
            <v>210022</v>
          </cell>
          <cell r="C21" t="str">
            <v>SUBURBAN</v>
          </cell>
          <cell r="H21">
            <v>0.47</v>
          </cell>
        </row>
        <row r="22">
          <cell r="B22">
            <v>210023</v>
          </cell>
          <cell r="C22" t="str">
            <v>ANNE ARUNDEL</v>
          </cell>
          <cell r="H22">
            <v>0.31</v>
          </cell>
        </row>
        <row r="23">
          <cell r="B23">
            <v>210024</v>
          </cell>
          <cell r="C23" t="str">
            <v>UNION MEMORIAL</v>
          </cell>
          <cell r="H23">
            <v>0.31</v>
          </cell>
        </row>
        <row r="24">
          <cell r="B24">
            <v>210027</v>
          </cell>
          <cell r="C24" t="str">
            <v>WESTERN MARYLAND HEALTH SYSTEM</v>
          </cell>
          <cell r="H24">
            <v>0.34</v>
          </cell>
        </row>
        <row r="25">
          <cell r="B25">
            <v>210028</v>
          </cell>
          <cell r="C25" t="str">
            <v>ST. MARY</v>
          </cell>
          <cell r="H25">
            <v>0.72</v>
          </cell>
        </row>
        <row r="26">
          <cell r="B26">
            <v>210029</v>
          </cell>
          <cell r="C26" t="str">
            <v>HOPKINS BAYVIEW MED CTR</v>
          </cell>
          <cell r="H26">
            <v>0.38</v>
          </cell>
        </row>
        <row r="27">
          <cell r="B27">
            <v>210030</v>
          </cell>
          <cell r="C27" t="str">
            <v>CHESTERTOWN</v>
          </cell>
          <cell r="H27">
            <v>0.38</v>
          </cell>
        </row>
        <row r="28">
          <cell r="B28">
            <v>210032</v>
          </cell>
          <cell r="C28" t="str">
            <v>UNION HOSPITAL  OF CECIL COUNT</v>
          </cell>
          <cell r="H28">
            <v>0.37</v>
          </cell>
        </row>
        <row r="29">
          <cell r="B29">
            <v>210033</v>
          </cell>
          <cell r="C29" t="str">
            <v>CARROLL COUNTY</v>
          </cell>
          <cell r="H29">
            <v>0.43</v>
          </cell>
        </row>
        <row r="30">
          <cell r="B30">
            <v>210034</v>
          </cell>
          <cell r="C30" t="str">
            <v>HARBOR</v>
          </cell>
          <cell r="H30">
            <v>0.45</v>
          </cell>
        </row>
        <row r="31">
          <cell r="B31">
            <v>210035</v>
          </cell>
          <cell r="C31" t="str">
            <v>CHARLES REGIONAL</v>
          </cell>
          <cell r="H31">
            <v>0.42</v>
          </cell>
        </row>
        <row r="32">
          <cell r="B32">
            <v>210037</v>
          </cell>
          <cell r="C32" t="str">
            <v>EASTON</v>
          </cell>
          <cell r="H32">
            <v>0.31</v>
          </cell>
        </row>
        <row r="33">
          <cell r="B33">
            <v>210038</v>
          </cell>
          <cell r="C33" t="str">
            <v>UMMC MIDTOWN</v>
          </cell>
          <cell r="H33">
            <v>0.2</v>
          </cell>
        </row>
        <row r="34">
          <cell r="B34">
            <v>210039</v>
          </cell>
          <cell r="C34" t="str">
            <v>CALVERT</v>
          </cell>
          <cell r="H34">
            <v>0.43</v>
          </cell>
        </row>
        <row r="35">
          <cell r="B35">
            <v>210040</v>
          </cell>
          <cell r="C35" t="str">
            <v>NORTHWEST</v>
          </cell>
          <cell r="H35">
            <v>0.22</v>
          </cell>
        </row>
        <row r="36">
          <cell r="B36">
            <v>210043</v>
          </cell>
          <cell r="C36" t="str">
            <v>BALTIMORE WASHINGTON MEDICAL CENTER</v>
          </cell>
          <cell r="H36">
            <v>0.33</v>
          </cell>
        </row>
        <row r="37">
          <cell r="B37">
            <v>210044</v>
          </cell>
          <cell r="C37" t="str">
            <v>G.B.M.C.</v>
          </cell>
          <cell r="H37">
            <v>0.49</v>
          </cell>
        </row>
        <row r="38">
          <cell r="B38">
            <v>210048</v>
          </cell>
          <cell r="C38" t="str">
            <v>HOWARD COUNTY</v>
          </cell>
          <cell r="H38">
            <v>0.56999999999999995</v>
          </cell>
        </row>
        <row r="39">
          <cell r="B39">
            <v>210049</v>
          </cell>
          <cell r="C39" t="str">
            <v>UPPER CHESAPEAKE HEALTH</v>
          </cell>
          <cell r="H39">
            <v>0.38</v>
          </cell>
        </row>
        <row r="40">
          <cell r="B40">
            <v>210051</v>
          </cell>
          <cell r="C40" t="str">
            <v>DOCTORS COMMUNITY</v>
          </cell>
          <cell r="H40">
            <v>0.35</v>
          </cell>
        </row>
        <row r="41">
          <cell r="B41">
            <v>210055</v>
          </cell>
          <cell r="C41" t="str">
            <v>LAUREL REGIONAL</v>
          </cell>
          <cell r="H41">
            <v>0.16</v>
          </cell>
        </row>
        <row r="42">
          <cell r="B42">
            <v>210056</v>
          </cell>
          <cell r="C42" t="str">
            <v>GOOD SAMARITAN</v>
          </cell>
          <cell r="H42">
            <v>0.49</v>
          </cell>
        </row>
        <row r="43">
          <cell r="B43">
            <v>210057</v>
          </cell>
          <cell r="C43" t="str">
            <v>SHADY GROVE</v>
          </cell>
          <cell r="H43">
            <v>0.38</v>
          </cell>
        </row>
        <row r="44">
          <cell r="B44">
            <v>210060</v>
          </cell>
          <cell r="C44" t="str">
            <v>FT. WASHINGTON</v>
          </cell>
          <cell r="H44">
            <v>0.41</v>
          </cell>
        </row>
        <row r="45">
          <cell r="B45">
            <v>210061</v>
          </cell>
          <cell r="C45" t="str">
            <v>ATLANTIC GENERAL</v>
          </cell>
          <cell r="H45">
            <v>0.39</v>
          </cell>
        </row>
        <row r="46">
          <cell r="B46">
            <v>210062</v>
          </cell>
          <cell r="C46" t="str">
            <v>SOUTHERN MARYLAND</v>
          </cell>
          <cell r="H46">
            <v>0.25</v>
          </cell>
        </row>
        <row r="47">
          <cell r="B47">
            <v>210063</v>
          </cell>
          <cell r="C47" t="str">
            <v>UM ST. JOSEPH</v>
          </cell>
          <cell r="H47">
            <v>0.43</v>
          </cell>
        </row>
      </sheetData>
      <sheetData sheetId="12"/>
      <sheetData sheetId="13"/>
      <sheetData sheetId="14">
        <row r="3">
          <cell r="A3">
            <v>210001</v>
          </cell>
          <cell r="B3" t="str">
            <v>MERITUS</v>
          </cell>
          <cell r="C3">
            <v>309029336.42648453</v>
          </cell>
          <cell r="D3">
            <v>0.6169629397231412</v>
          </cell>
          <cell r="E3">
            <v>190659647.8623755</v>
          </cell>
        </row>
        <row r="4">
          <cell r="A4">
            <v>210002</v>
          </cell>
          <cell r="B4" t="str">
            <v>UNIVERSITY OF MARYLAND</v>
          </cell>
          <cell r="C4">
            <v>1289991934</v>
          </cell>
          <cell r="D4">
            <v>0.70235635600270119</v>
          </cell>
          <cell r="E4">
            <v>906034034.037117</v>
          </cell>
        </row>
        <row r="5">
          <cell r="A5">
            <v>210003</v>
          </cell>
          <cell r="B5" t="str">
            <v>PRINCE GEORGE</v>
          </cell>
          <cell r="C5">
            <v>278868894</v>
          </cell>
          <cell r="D5">
            <v>0.79</v>
          </cell>
          <cell r="E5">
            <v>220306426.26000002</v>
          </cell>
        </row>
        <row r="6">
          <cell r="A6">
            <v>210004</v>
          </cell>
          <cell r="B6" t="str">
            <v>HOLY CROSS</v>
          </cell>
          <cell r="C6">
            <v>473189703</v>
          </cell>
          <cell r="D6">
            <v>0.66985993796495902</v>
          </cell>
          <cell r="E6">
            <v>316970825.09723741</v>
          </cell>
        </row>
        <row r="7">
          <cell r="A7">
            <v>210005</v>
          </cell>
          <cell r="B7" t="str">
            <v>FREDERICK MEMORIAL</v>
          </cell>
          <cell r="C7">
            <v>350725799</v>
          </cell>
          <cell r="D7">
            <v>0.54291351145530742</v>
          </cell>
          <cell r="E7">
            <v>190413775.09305835</v>
          </cell>
        </row>
        <row r="8">
          <cell r="A8">
            <v>210006</v>
          </cell>
          <cell r="B8" t="str">
            <v>HARFORD</v>
          </cell>
          <cell r="C8">
            <v>100472983.29416181</v>
          </cell>
          <cell r="D8">
            <v>0.45498754377869399</v>
          </cell>
          <cell r="E8">
            <v>45713955.885128438</v>
          </cell>
        </row>
        <row r="9">
          <cell r="A9">
            <v>210008</v>
          </cell>
          <cell r="B9" t="str">
            <v>MERCY</v>
          </cell>
          <cell r="C9">
            <v>491288212</v>
          </cell>
          <cell r="D9">
            <v>0.43601410805316526</v>
          </cell>
          <cell r="E9">
            <v>214208591.55221435</v>
          </cell>
        </row>
        <row r="10">
          <cell r="A10">
            <v>210009</v>
          </cell>
          <cell r="B10" t="str">
            <v>JOHNS HOPKINS</v>
          </cell>
          <cell r="C10">
            <v>2178990299</v>
          </cell>
          <cell r="D10">
            <v>0.57104334084515884</v>
          </cell>
          <cell r="E10">
            <v>1244297900.0101516</v>
          </cell>
        </row>
        <row r="11">
          <cell r="A11">
            <v>210010</v>
          </cell>
          <cell r="B11" t="str">
            <v>DORCHESTER</v>
          </cell>
          <cell r="C11">
            <v>49366715.29575853</v>
          </cell>
          <cell r="D11">
            <v>0.54690821430890935</v>
          </cell>
          <cell r="E11">
            <v>26999062.10869962</v>
          </cell>
        </row>
        <row r="12">
          <cell r="A12">
            <v>210011</v>
          </cell>
          <cell r="B12" t="str">
            <v>ST. AGNES</v>
          </cell>
          <cell r="C12">
            <v>413273339</v>
          </cell>
          <cell r="D12">
            <v>0.56201610890410048</v>
          </cell>
          <cell r="E12">
            <v>232266273.89858523</v>
          </cell>
        </row>
        <row r="13">
          <cell r="A13">
            <v>210012</v>
          </cell>
          <cell r="B13" t="str">
            <v>SINAI</v>
          </cell>
          <cell r="C13">
            <v>698636215.91730797</v>
          </cell>
          <cell r="D13">
            <v>0.59451645804617448</v>
          </cell>
          <cell r="E13">
            <v>415350728.54994035</v>
          </cell>
        </row>
        <row r="14">
          <cell r="A14">
            <v>210013</v>
          </cell>
          <cell r="B14" t="str">
            <v>BON SECOURS</v>
          </cell>
          <cell r="C14">
            <v>122434137.41320473</v>
          </cell>
          <cell r="D14">
            <v>0.61085678589909131</v>
          </cell>
          <cell r="E14">
            <v>74789723.664557934</v>
          </cell>
        </row>
        <row r="15">
          <cell r="A15">
            <v>210015</v>
          </cell>
          <cell r="B15" t="str">
            <v>FRANKLIN SQUARE</v>
          </cell>
          <cell r="C15">
            <v>488282513</v>
          </cell>
          <cell r="D15">
            <v>0.5615663181387619</v>
          </cell>
          <cell r="E15">
            <v>274203013.03695214</v>
          </cell>
        </row>
        <row r="16">
          <cell r="A16">
            <v>210016</v>
          </cell>
          <cell r="B16" t="str">
            <v>WASHINGTON ADVENTIST</v>
          </cell>
          <cell r="C16">
            <v>253346309.29754841</v>
          </cell>
          <cell r="D16">
            <v>0.61259686004516367</v>
          </cell>
          <cell r="E16">
            <v>155199153.57970902</v>
          </cell>
        </row>
        <row r="17">
          <cell r="A17">
            <v>210017</v>
          </cell>
          <cell r="B17" t="str">
            <v>GARRETT COUNTY</v>
          </cell>
          <cell r="C17">
            <v>45640340</v>
          </cell>
          <cell r="D17">
            <v>0.41956628971278409</v>
          </cell>
          <cell r="E17">
            <v>19149148.115029968</v>
          </cell>
        </row>
        <row r="18">
          <cell r="A18">
            <v>210018</v>
          </cell>
          <cell r="B18" t="str">
            <v>MONTGOMERY GENERAL</v>
          </cell>
          <cell r="C18">
            <v>168451048</v>
          </cell>
          <cell r="D18">
            <v>0.44931526164794378</v>
          </cell>
          <cell r="E18">
            <v>75687626.706990331</v>
          </cell>
        </row>
        <row r="19">
          <cell r="A19">
            <v>210019</v>
          </cell>
          <cell r="B19" t="str">
            <v>PENINSULA REGIONAL</v>
          </cell>
          <cell r="C19">
            <v>413594889.53522134</v>
          </cell>
          <cell r="D19">
            <v>0.58588296150450225</v>
          </cell>
          <cell r="E19">
            <v>242318198.74402294</v>
          </cell>
        </row>
        <row r="20">
          <cell r="A20">
            <v>210022</v>
          </cell>
          <cell r="B20" t="str">
            <v>SUBURBAN</v>
          </cell>
          <cell r="C20">
            <v>290002663</v>
          </cell>
          <cell r="D20">
            <v>0.6661181725403218</v>
          </cell>
          <cell r="E20">
            <v>193176043.90938678</v>
          </cell>
        </row>
        <row r="21">
          <cell r="A21">
            <v>210023</v>
          </cell>
          <cell r="B21" t="str">
            <v>ANNE ARUNDEL</v>
          </cell>
          <cell r="C21">
            <v>553902629</v>
          </cell>
          <cell r="D21">
            <v>0.52695666690236453</v>
          </cell>
          <cell r="E21">
            <v>291882683.16629702</v>
          </cell>
        </row>
        <row r="22">
          <cell r="A22">
            <v>210024</v>
          </cell>
          <cell r="B22" t="str">
            <v>UNION MEMORIAL</v>
          </cell>
          <cell r="C22">
            <v>411630821</v>
          </cell>
          <cell r="D22">
            <v>0.57866253538618984</v>
          </cell>
          <cell r="E22">
            <v>238195334.52295887</v>
          </cell>
        </row>
        <row r="23">
          <cell r="A23">
            <v>210027</v>
          </cell>
          <cell r="B23" t="str">
            <v>WESTERN MARYLAND HEALTH SYSTEM</v>
          </cell>
          <cell r="C23">
            <v>312666773.74960428</v>
          </cell>
          <cell r="D23">
            <v>0.53609461065760911</v>
          </cell>
          <cell r="E23">
            <v>167618972.33886486</v>
          </cell>
        </row>
        <row r="24">
          <cell r="A24">
            <v>210028</v>
          </cell>
          <cell r="B24" t="str">
            <v>ST. MARY</v>
          </cell>
          <cell r="C24">
            <v>168090518</v>
          </cell>
          <cell r="D24">
            <v>0.41149999999999992</v>
          </cell>
          <cell r="E24">
            <v>69169248.15699999</v>
          </cell>
        </row>
        <row r="25">
          <cell r="A25">
            <v>210029</v>
          </cell>
          <cell r="B25" t="str">
            <v>HOPKINS BAYVIEW MED CTR</v>
          </cell>
          <cell r="C25">
            <v>610423590</v>
          </cell>
          <cell r="D25">
            <v>0.56228121552544419</v>
          </cell>
          <cell r="E25">
            <v>343229718.17060536</v>
          </cell>
        </row>
        <row r="26">
          <cell r="A26">
            <v>210030</v>
          </cell>
          <cell r="B26" t="str">
            <v>CHESTERTOWN</v>
          </cell>
          <cell r="C26">
            <v>53997130.468057074</v>
          </cell>
          <cell r="D26">
            <v>0.3995614994212483</v>
          </cell>
          <cell r="E26">
            <v>21575174.414261654</v>
          </cell>
        </row>
        <row r="27">
          <cell r="A27">
            <v>210032</v>
          </cell>
          <cell r="B27" t="str">
            <v>UNION HOSPITAL  OF CECIL COUNT</v>
          </cell>
          <cell r="C27">
            <v>153588495.02185997</v>
          </cell>
          <cell r="D27">
            <v>0.45179084506463707</v>
          </cell>
          <cell r="E27">
            <v>69389875.958131924</v>
          </cell>
        </row>
        <row r="28">
          <cell r="A28">
            <v>210033</v>
          </cell>
          <cell r="B28" t="str">
            <v>CARROLL COUNTY</v>
          </cell>
          <cell r="C28">
            <v>245978519.04427299</v>
          </cell>
          <cell r="D28">
            <v>0.55398103077143646</v>
          </cell>
          <cell r="E28">
            <v>136267433.52777776</v>
          </cell>
        </row>
        <row r="29">
          <cell r="A29">
            <v>210034</v>
          </cell>
          <cell r="B29" t="str">
            <v>HARBOR</v>
          </cell>
          <cell r="C29">
            <v>190199181</v>
          </cell>
          <cell r="D29">
            <v>0.59540000000000004</v>
          </cell>
          <cell r="E29">
            <v>113244592.36740001</v>
          </cell>
        </row>
        <row r="30">
          <cell r="A30">
            <v>210035</v>
          </cell>
          <cell r="B30" t="str">
            <v>CHARLES REGIONAL</v>
          </cell>
          <cell r="C30">
            <v>143315213</v>
          </cell>
          <cell r="D30">
            <v>0.46787015800521081</v>
          </cell>
          <cell r="E30">
            <v>67052911.350860439</v>
          </cell>
        </row>
        <row r="31">
          <cell r="A31">
            <v>210037</v>
          </cell>
          <cell r="B31" t="str">
            <v>EASTON</v>
          </cell>
          <cell r="C31">
            <v>192089980.8103956</v>
          </cell>
          <cell r="D31">
            <v>0.53087400344094871</v>
          </cell>
          <cell r="E31">
            <v>101975577.13370973</v>
          </cell>
        </row>
        <row r="32">
          <cell r="A32">
            <v>210051</v>
          </cell>
          <cell r="B32" t="str">
            <v>DOCTORS COMMUNITY</v>
          </cell>
          <cell r="C32">
            <v>226236757</v>
          </cell>
          <cell r="D32">
            <v>0.58617697378156153</v>
          </cell>
          <cell r="E32">
            <v>132614777.57641451</v>
          </cell>
        </row>
        <row r="33">
          <cell r="A33">
            <v>210039</v>
          </cell>
          <cell r="B33" t="str">
            <v>CALVERT</v>
          </cell>
          <cell r="C33">
            <v>140329389.7458356</v>
          </cell>
          <cell r="D33">
            <v>0.44421211118044146</v>
          </cell>
          <cell r="E33">
            <v>62336014.479660623</v>
          </cell>
        </row>
        <row r="34">
          <cell r="A34">
            <v>210040</v>
          </cell>
          <cell r="B34" t="str">
            <v>NORTHWEST</v>
          </cell>
          <cell r="C34">
            <v>247056826.39986202</v>
          </cell>
          <cell r="D34">
            <v>0.46229999999999999</v>
          </cell>
          <cell r="E34">
            <v>114214370.84465621</v>
          </cell>
        </row>
        <row r="35">
          <cell r="A35">
            <v>210043</v>
          </cell>
          <cell r="B35" t="str">
            <v>BALTIMORE WASHINGTON MEDICAL CENTER</v>
          </cell>
          <cell r="C35">
            <v>396558220</v>
          </cell>
          <cell r="D35">
            <v>0.6</v>
          </cell>
          <cell r="E35">
            <v>237934932</v>
          </cell>
        </row>
        <row r="36">
          <cell r="A36">
            <v>210044</v>
          </cell>
          <cell r="B36" t="str">
            <v>G.B.M.C.</v>
          </cell>
          <cell r="C36">
            <v>423026289.57800198</v>
          </cell>
          <cell r="D36">
            <v>0.49055058698235771</v>
          </cell>
          <cell r="E36">
            <v>207515794.66145769</v>
          </cell>
        </row>
        <row r="37">
          <cell r="A37">
            <v>210045</v>
          </cell>
          <cell r="B37" t="str">
            <v>MCCREADY</v>
          </cell>
          <cell r="C37">
            <v>14230658.528254002</v>
          </cell>
          <cell r="D37">
            <v>0.19782343995935994</v>
          </cell>
          <cell r="E37">
            <v>2815157.822946209</v>
          </cell>
        </row>
        <row r="38">
          <cell r="A38">
            <v>210048</v>
          </cell>
          <cell r="B38" t="str">
            <v>HOWARD COUNTY</v>
          </cell>
          <cell r="C38">
            <v>284424840</v>
          </cell>
          <cell r="D38">
            <v>0.58252206027785514</v>
          </cell>
          <cell r="E38">
            <v>165683743.79099929</v>
          </cell>
        </row>
        <row r="39">
          <cell r="A39">
            <v>210049</v>
          </cell>
          <cell r="B39" t="str">
            <v>UPPER CHESAPEAKE HEALTH</v>
          </cell>
          <cell r="C39">
            <v>319063052.65228856</v>
          </cell>
          <cell r="D39">
            <v>0.42605709071161613</v>
          </cell>
          <cell r="E39">
            <v>135939075.96660125</v>
          </cell>
        </row>
        <row r="40">
          <cell r="A40">
            <v>210038</v>
          </cell>
          <cell r="B40" t="str">
            <v>UMMC MIDTOWN</v>
          </cell>
          <cell r="C40">
            <v>223767089.42536572</v>
          </cell>
          <cell r="D40">
            <v>0.56486998617210049</v>
          </cell>
          <cell r="E40">
            <v>126399312.7094775</v>
          </cell>
        </row>
        <row r="41">
          <cell r="A41">
            <v>210055</v>
          </cell>
          <cell r="B41" t="str">
            <v>LAUREL REGIONAL</v>
          </cell>
          <cell r="C41">
            <v>101288035</v>
          </cell>
          <cell r="D41">
            <v>0.59662630840459496</v>
          </cell>
          <cell r="E41">
            <v>60431106.40760541</v>
          </cell>
        </row>
        <row r="42">
          <cell r="A42">
            <v>210060</v>
          </cell>
          <cell r="B42" t="str">
            <v>FT. WASHINGTON</v>
          </cell>
          <cell r="C42">
            <v>46558629</v>
          </cell>
          <cell r="D42">
            <v>0.42258060458546792</v>
          </cell>
          <cell r="E42">
            <v>19674773.5914905</v>
          </cell>
        </row>
        <row r="43">
          <cell r="A43">
            <v>210061</v>
          </cell>
          <cell r="B43" t="str">
            <v>ATLANTIC GENERAL</v>
          </cell>
          <cell r="C43">
            <v>100960081.86691514</v>
          </cell>
          <cell r="D43">
            <v>0.37391265312794192</v>
          </cell>
          <cell r="E43">
            <v>37750252.070872456</v>
          </cell>
        </row>
        <row r="44">
          <cell r="A44">
            <v>210062</v>
          </cell>
          <cell r="B44" t="str">
            <v>SOUTHERN MARYLAND</v>
          </cell>
          <cell r="C44">
            <v>265443855</v>
          </cell>
          <cell r="D44">
            <v>0.58982250960297544</v>
          </cell>
          <cell r="E44">
            <v>156564760.71478832</v>
          </cell>
        </row>
        <row r="45">
          <cell r="A45">
            <v>210063</v>
          </cell>
          <cell r="B45" t="str">
            <v>UM ST. JOSEPH</v>
          </cell>
          <cell r="C45">
            <v>384647527</v>
          </cell>
          <cell r="D45">
            <v>0.60892962331119416</v>
          </cell>
          <cell r="E45">
            <v>234223273.72369239</v>
          </cell>
        </row>
        <row r="46">
          <cell r="A46">
            <v>210065</v>
          </cell>
          <cell r="B46" t="str">
            <v>HOLY CROSS GERMANTOWN</v>
          </cell>
          <cell r="C46">
            <v>88000000</v>
          </cell>
          <cell r="D46">
            <v>0.64959276406945232</v>
          </cell>
          <cell r="E46">
            <v>57164163.238111801</v>
          </cell>
        </row>
        <row r="47">
          <cell r="A47">
            <v>210058</v>
          </cell>
          <cell r="B47" t="str">
            <v>REHAB &amp; ORTHO</v>
          </cell>
          <cell r="C47">
            <v>117875574</v>
          </cell>
          <cell r="D47">
            <v>0.54408594166014201</v>
          </cell>
          <cell r="E47">
            <v>64134442.678519756</v>
          </cell>
        </row>
        <row r="48">
          <cell r="A48">
            <v>210056</v>
          </cell>
          <cell r="B48" t="str">
            <v>GOOD SAMARITAN</v>
          </cell>
          <cell r="C48">
            <v>283376592</v>
          </cell>
          <cell r="D48">
            <v>0.56742726917811592</v>
          </cell>
          <cell r="E48">
            <v>160795605.74756113</v>
          </cell>
        </row>
        <row r="49">
          <cell r="A49">
            <v>210057</v>
          </cell>
          <cell r="B49" t="str">
            <v>SHADY GROVE</v>
          </cell>
          <cell r="C49">
            <v>374624719.02139592</v>
          </cell>
          <cell r="D49">
            <v>0.58887837867310777</v>
          </cell>
          <cell r="E49">
            <v>220608397.14818817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RowHeight="15"/>
  <cols>
    <col min="1" max="1" width="15.7109375" style="73" bestFit="1" customWidth="1"/>
    <col min="2" max="2" width="37.7109375" style="73" bestFit="1" customWidth="1"/>
    <col min="3" max="3" width="16.85546875" style="73" customWidth="1"/>
    <col min="4" max="7" width="18.85546875" style="73" bestFit="1" customWidth="1"/>
    <col min="8" max="8" width="15.7109375" style="73" bestFit="1" customWidth="1"/>
    <col min="9" max="16384" width="9.140625" style="73"/>
  </cols>
  <sheetData>
    <row r="1" spans="1:8" s="72" customFormat="1" ht="21" customHeight="1">
      <c r="A1" s="72" t="s">
        <v>122</v>
      </c>
    </row>
    <row r="2" spans="1:8" ht="18.95" customHeight="1"/>
    <row r="3" spans="1:8" ht="60">
      <c r="A3" s="78" t="s">
        <v>59</v>
      </c>
      <c r="B3" s="78" t="s">
        <v>60</v>
      </c>
      <c r="C3" s="78" t="s">
        <v>120</v>
      </c>
      <c r="D3" s="78" t="s">
        <v>61</v>
      </c>
      <c r="E3" s="78" t="s">
        <v>62</v>
      </c>
      <c r="F3" s="78" t="s">
        <v>63</v>
      </c>
      <c r="G3" s="78" t="s">
        <v>64</v>
      </c>
      <c r="H3" s="78" t="s">
        <v>65</v>
      </c>
    </row>
    <row r="4" spans="1:8" ht="26.25">
      <c r="A4" s="83">
        <v>3</v>
      </c>
      <c r="B4" s="84" t="s">
        <v>67</v>
      </c>
      <c r="C4" s="85">
        <v>1</v>
      </c>
      <c r="D4" s="85">
        <v>445</v>
      </c>
      <c r="E4" s="85">
        <v>2.2605</v>
      </c>
      <c r="F4" s="85">
        <v>358</v>
      </c>
      <c r="G4" s="85">
        <v>1.8485</v>
      </c>
      <c r="H4" s="86">
        <v>-0.18</v>
      </c>
    </row>
    <row r="5" spans="1:8" ht="26.25">
      <c r="A5" s="83">
        <v>4</v>
      </c>
      <c r="B5" s="84" t="s">
        <v>68</v>
      </c>
      <c r="C5" s="85">
        <v>1</v>
      </c>
      <c r="D5" s="85">
        <v>314</v>
      </c>
      <c r="E5" s="85">
        <v>1.5904</v>
      </c>
      <c r="F5" s="85">
        <v>239</v>
      </c>
      <c r="G5" s="85">
        <v>1.2010000000000001</v>
      </c>
      <c r="H5" s="86">
        <v>-0.24</v>
      </c>
    </row>
    <row r="6" spans="1:8">
      <c r="A6" s="83">
        <v>5</v>
      </c>
      <c r="B6" s="84" t="s">
        <v>69</v>
      </c>
      <c r="C6" s="85">
        <v>1</v>
      </c>
      <c r="D6" s="85">
        <v>327</v>
      </c>
      <c r="E6" s="85">
        <v>1.8967000000000001</v>
      </c>
      <c r="F6" s="85">
        <v>244</v>
      </c>
      <c r="G6" s="85">
        <v>1.4142999999999999</v>
      </c>
      <c r="H6" s="86">
        <v>-0.25</v>
      </c>
    </row>
    <row r="7" spans="1:8">
      <c r="A7" s="83">
        <v>6</v>
      </c>
      <c r="B7" s="84" t="s">
        <v>70</v>
      </c>
      <c r="C7" s="85">
        <v>1</v>
      </c>
      <c r="D7" s="85">
        <v>231</v>
      </c>
      <c r="E7" s="85">
        <v>1.0347999999999999</v>
      </c>
      <c r="F7" s="85">
        <v>188</v>
      </c>
      <c r="G7" s="85">
        <v>0.79800000000000004</v>
      </c>
      <c r="H7" s="86">
        <v>-0.23</v>
      </c>
    </row>
    <row r="8" spans="1:8">
      <c r="A8" s="83">
        <v>7</v>
      </c>
      <c r="B8" s="84" t="s">
        <v>71</v>
      </c>
      <c r="C8" s="85">
        <v>1</v>
      </c>
      <c r="D8" s="85">
        <v>164</v>
      </c>
      <c r="E8" s="85">
        <v>0.72729999999999995</v>
      </c>
      <c r="F8" s="85">
        <v>121</v>
      </c>
      <c r="G8" s="85">
        <v>0.48170000000000002</v>
      </c>
      <c r="H8" s="86">
        <v>-0.34</v>
      </c>
    </row>
    <row r="9" spans="1:8">
      <c r="A9" s="83">
        <v>9</v>
      </c>
      <c r="B9" s="84" t="s">
        <v>73</v>
      </c>
      <c r="C9" s="85">
        <v>1</v>
      </c>
      <c r="D9" s="85">
        <v>247</v>
      </c>
      <c r="E9" s="85">
        <v>1.1028</v>
      </c>
      <c r="F9" s="85">
        <v>234</v>
      </c>
      <c r="G9" s="85">
        <v>0.94769999999999999</v>
      </c>
      <c r="H9" s="86">
        <v>-0.14000000000000001</v>
      </c>
    </row>
    <row r="10" spans="1:8">
      <c r="A10" s="83">
        <v>14</v>
      </c>
      <c r="B10" s="84" t="s">
        <v>78</v>
      </c>
      <c r="C10" s="85">
        <v>1</v>
      </c>
      <c r="D10" s="85">
        <v>422</v>
      </c>
      <c r="E10" s="85">
        <v>1.7433000000000001</v>
      </c>
      <c r="F10" s="85">
        <v>309</v>
      </c>
      <c r="G10" s="85">
        <v>1.2235</v>
      </c>
      <c r="H10" s="86">
        <v>-0.3</v>
      </c>
    </row>
    <row r="11" spans="1:8">
      <c r="A11" s="83">
        <v>16</v>
      </c>
      <c r="B11" s="84" t="s">
        <v>79</v>
      </c>
      <c r="C11" s="85">
        <v>1</v>
      </c>
      <c r="D11" s="85">
        <v>118</v>
      </c>
      <c r="E11" s="85">
        <v>0.5151</v>
      </c>
      <c r="F11" s="85">
        <v>102</v>
      </c>
      <c r="G11" s="85">
        <v>0.4325</v>
      </c>
      <c r="H11" s="86">
        <v>-0.16</v>
      </c>
    </row>
    <row r="12" spans="1:8" ht="26.25">
      <c r="A12" s="83">
        <v>27</v>
      </c>
      <c r="B12" s="84" t="s">
        <v>83</v>
      </c>
      <c r="C12" s="85">
        <v>1</v>
      </c>
      <c r="D12" s="85">
        <v>183</v>
      </c>
      <c r="E12" s="85">
        <v>1.0706</v>
      </c>
      <c r="F12" s="85">
        <v>138</v>
      </c>
      <c r="G12" s="85">
        <v>0.77690000000000003</v>
      </c>
      <c r="H12" s="86">
        <v>-0.27</v>
      </c>
    </row>
    <row r="13" spans="1:8">
      <c r="A13" s="83">
        <v>35</v>
      </c>
      <c r="B13" s="84" t="s">
        <v>90</v>
      </c>
      <c r="C13" s="85">
        <v>1</v>
      </c>
      <c r="D13" s="85">
        <v>253</v>
      </c>
      <c r="E13" s="85">
        <v>1.1454</v>
      </c>
      <c r="F13" s="85">
        <v>206</v>
      </c>
      <c r="G13" s="85">
        <v>0.90790000000000004</v>
      </c>
      <c r="H13" s="86">
        <v>-0.21</v>
      </c>
    </row>
    <row r="14" spans="1:8" ht="26.25">
      <c r="A14" s="83">
        <v>37</v>
      </c>
      <c r="B14" s="84" t="s">
        <v>92</v>
      </c>
      <c r="C14" s="85">
        <v>1</v>
      </c>
      <c r="D14" s="85">
        <v>126</v>
      </c>
      <c r="E14" s="85">
        <v>2.0105</v>
      </c>
      <c r="F14" s="85">
        <v>92</v>
      </c>
      <c r="G14" s="85">
        <v>1.405</v>
      </c>
      <c r="H14" s="86">
        <v>-0.3</v>
      </c>
    </row>
    <row r="15" spans="1:8" ht="26.25">
      <c r="A15" s="83">
        <v>38</v>
      </c>
      <c r="B15" s="84" t="s">
        <v>93</v>
      </c>
      <c r="C15" s="85">
        <v>1</v>
      </c>
      <c r="D15" s="85">
        <v>1</v>
      </c>
      <c r="E15" s="85">
        <v>6.0100000000000001E-2</v>
      </c>
      <c r="F15" s="85">
        <v>2</v>
      </c>
      <c r="G15" s="85">
        <v>0.1371</v>
      </c>
      <c r="H15" s="86">
        <v>1.28</v>
      </c>
    </row>
    <row r="16" spans="1:8" ht="39">
      <c r="A16" s="83">
        <v>40</v>
      </c>
      <c r="B16" s="84" t="s">
        <v>95</v>
      </c>
      <c r="C16" s="85">
        <v>1</v>
      </c>
      <c r="D16" s="85">
        <v>415</v>
      </c>
      <c r="E16" s="85">
        <v>4.7039</v>
      </c>
      <c r="F16" s="85">
        <v>303</v>
      </c>
      <c r="G16" s="85">
        <v>3.2359</v>
      </c>
      <c r="H16" s="86">
        <v>-0.31</v>
      </c>
    </row>
    <row r="17" spans="1:8" ht="39">
      <c r="A17" s="83">
        <v>41</v>
      </c>
      <c r="B17" s="84" t="s">
        <v>96</v>
      </c>
      <c r="C17" s="85">
        <v>1</v>
      </c>
      <c r="D17" s="85">
        <v>64</v>
      </c>
      <c r="E17" s="85">
        <v>1.0008999999999999</v>
      </c>
      <c r="F17" s="85">
        <v>39</v>
      </c>
      <c r="G17" s="85">
        <v>0.60680000000000001</v>
      </c>
      <c r="H17" s="86">
        <v>-0.39</v>
      </c>
    </row>
    <row r="18" spans="1:8" ht="26.25">
      <c r="A18" s="83">
        <v>42</v>
      </c>
      <c r="B18" s="84" t="s">
        <v>97</v>
      </c>
      <c r="C18" s="85">
        <v>1</v>
      </c>
      <c r="D18" s="85">
        <v>212</v>
      </c>
      <c r="E18" s="85">
        <v>0.67900000000000005</v>
      </c>
      <c r="F18" s="85">
        <v>111</v>
      </c>
      <c r="G18" s="85">
        <v>0.61380000000000001</v>
      </c>
      <c r="H18" s="86">
        <v>-9.6000000000000002E-2</v>
      </c>
    </row>
    <row r="19" spans="1:8">
      <c r="A19" s="83">
        <v>49</v>
      </c>
      <c r="B19" s="84" t="s">
        <v>103</v>
      </c>
      <c r="C19" s="85">
        <v>1</v>
      </c>
      <c r="D19" s="85">
        <v>61</v>
      </c>
      <c r="E19" s="85">
        <v>0.27400000000000002</v>
      </c>
      <c r="F19" s="85">
        <v>40</v>
      </c>
      <c r="G19" s="85">
        <v>0.1888</v>
      </c>
      <c r="H19" s="86">
        <v>-0.31</v>
      </c>
    </row>
    <row r="20" spans="1:8" ht="26.25">
      <c r="A20" s="83">
        <v>54</v>
      </c>
      <c r="B20" s="84" t="s">
        <v>108</v>
      </c>
      <c r="C20" s="85">
        <v>1</v>
      </c>
      <c r="D20" s="85">
        <v>40</v>
      </c>
      <c r="E20" s="85">
        <v>0.18079999999999999</v>
      </c>
      <c r="F20" s="85">
        <v>24</v>
      </c>
      <c r="G20" s="85">
        <v>9.8900000000000002E-2</v>
      </c>
      <c r="H20" s="86">
        <v>-0.45</v>
      </c>
    </row>
    <row r="21" spans="1:8">
      <c r="A21" s="83">
        <v>65</v>
      </c>
      <c r="B21" s="84" t="s">
        <v>113</v>
      </c>
      <c r="C21" s="85">
        <v>1</v>
      </c>
      <c r="D21" s="85">
        <v>482</v>
      </c>
      <c r="E21" s="85">
        <v>2.3254999999999999</v>
      </c>
      <c r="F21" s="85">
        <v>389</v>
      </c>
      <c r="G21" s="85">
        <v>1.8905000000000001</v>
      </c>
      <c r="H21" s="86">
        <v>-0.19</v>
      </c>
    </row>
    <row r="22" spans="1:8" ht="26.25">
      <c r="A22" s="83">
        <v>66</v>
      </c>
      <c r="B22" s="84" t="s">
        <v>114</v>
      </c>
      <c r="C22" s="85">
        <v>1</v>
      </c>
      <c r="D22" s="85">
        <v>48</v>
      </c>
      <c r="E22" s="85">
        <v>0.24540000000000001</v>
      </c>
      <c r="F22" s="85">
        <v>31</v>
      </c>
      <c r="G22" s="85">
        <v>0.15840000000000001</v>
      </c>
      <c r="H22" s="86">
        <v>-0.35</v>
      </c>
    </row>
    <row r="23" spans="1:8">
      <c r="A23" s="74">
        <v>1</v>
      </c>
      <c r="B23" s="75" t="s">
        <v>66</v>
      </c>
      <c r="C23" s="79">
        <v>2</v>
      </c>
      <c r="D23" s="79">
        <v>188</v>
      </c>
      <c r="E23" s="79">
        <v>0.82789999999999997</v>
      </c>
      <c r="F23" s="79">
        <v>186</v>
      </c>
      <c r="G23" s="79">
        <v>0.79859999999999998</v>
      </c>
      <c r="H23" s="80">
        <v>-3.5000000000000003E-2</v>
      </c>
    </row>
    <row r="24" spans="1:8">
      <c r="A24" s="74">
        <v>8</v>
      </c>
      <c r="B24" s="75" t="s">
        <v>72</v>
      </c>
      <c r="C24" s="79">
        <v>2</v>
      </c>
      <c r="D24" s="79">
        <v>151</v>
      </c>
      <c r="E24" s="79">
        <v>1.1691</v>
      </c>
      <c r="F24" s="79">
        <v>103</v>
      </c>
      <c r="G24" s="79">
        <v>0.78349999999999997</v>
      </c>
      <c r="H24" s="80">
        <v>-0.33</v>
      </c>
    </row>
    <row r="25" spans="1:8">
      <c r="A25" s="74">
        <v>10</v>
      </c>
      <c r="B25" s="75" t="s">
        <v>74</v>
      </c>
      <c r="C25" s="79">
        <v>2</v>
      </c>
      <c r="D25" s="79">
        <v>126</v>
      </c>
      <c r="E25" s="79">
        <v>0.63429999999999997</v>
      </c>
      <c r="F25" s="79">
        <v>124</v>
      </c>
      <c r="G25" s="79">
        <v>0.62929999999999997</v>
      </c>
      <c r="H25" s="80">
        <v>-7.7999999999999996E-3</v>
      </c>
    </row>
    <row r="26" spans="1:8">
      <c r="A26" s="74">
        <v>11</v>
      </c>
      <c r="B26" s="75" t="s">
        <v>75</v>
      </c>
      <c r="C26" s="79">
        <v>2</v>
      </c>
      <c r="D26" s="79">
        <v>185</v>
      </c>
      <c r="E26" s="79">
        <v>0.8266</v>
      </c>
      <c r="F26" s="79">
        <v>150</v>
      </c>
      <c r="G26" s="79">
        <v>0.67400000000000004</v>
      </c>
      <c r="H26" s="80">
        <v>-0.18</v>
      </c>
    </row>
    <row r="27" spans="1:8" ht="26.25">
      <c r="A27" s="74">
        <v>12</v>
      </c>
      <c r="B27" s="75" t="s">
        <v>76</v>
      </c>
      <c r="C27" s="79">
        <v>2</v>
      </c>
      <c r="D27" s="79">
        <v>173</v>
      </c>
      <c r="E27" s="79">
        <v>149.24719999999999</v>
      </c>
      <c r="F27" s="79">
        <v>152</v>
      </c>
      <c r="G27" s="79">
        <v>154.5042</v>
      </c>
      <c r="H27" s="80">
        <v>3.5000000000000003E-2</v>
      </c>
    </row>
    <row r="28" spans="1:8">
      <c r="A28" s="74">
        <v>13</v>
      </c>
      <c r="B28" s="75" t="s">
        <v>77</v>
      </c>
      <c r="C28" s="79">
        <v>2</v>
      </c>
      <c r="D28" s="79">
        <v>55</v>
      </c>
      <c r="E28" s="79">
        <v>0.27829999999999999</v>
      </c>
      <c r="F28" s="79">
        <v>39</v>
      </c>
      <c r="G28" s="79">
        <v>0.20100000000000001</v>
      </c>
      <c r="H28" s="80">
        <v>-0.28000000000000003</v>
      </c>
    </row>
    <row r="29" spans="1:8">
      <c r="A29" s="74">
        <v>19</v>
      </c>
      <c r="B29" s="75" t="s">
        <v>80</v>
      </c>
      <c r="C29" s="79">
        <v>2</v>
      </c>
      <c r="D29" s="79">
        <v>57</v>
      </c>
      <c r="E29" s="79">
        <v>0.27379999999999999</v>
      </c>
      <c r="F29" s="79">
        <v>25</v>
      </c>
      <c r="G29" s="79">
        <v>0.11269999999999999</v>
      </c>
      <c r="H29" s="80">
        <v>-0.59</v>
      </c>
    </row>
    <row r="30" spans="1:8">
      <c r="A30" s="74">
        <v>23</v>
      </c>
      <c r="B30" s="75" t="s">
        <v>82</v>
      </c>
      <c r="C30" s="79">
        <v>2</v>
      </c>
      <c r="D30" s="79">
        <v>62</v>
      </c>
      <c r="E30" s="79">
        <v>0.2949</v>
      </c>
      <c r="F30" s="79">
        <v>22</v>
      </c>
      <c r="G30" s="79">
        <v>0.10199999999999999</v>
      </c>
      <c r="H30" s="80">
        <v>-0.65</v>
      </c>
    </row>
    <row r="31" spans="1:8">
      <c r="A31" s="74">
        <v>28</v>
      </c>
      <c r="B31" s="75" t="s">
        <v>84</v>
      </c>
      <c r="C31" s="79">
        <v>2</v>
      </c>
      <c r="D31" s="79">
        <v>28</v>
      </c>
      <c r="E31" s="79">
        <v>0.13950000000000001</v>
      </c>
      <c r="F31" s="79">
        <v>23</v>
      </c>
      <c r="G31" s="79">
        <v>9.6299999999999997E-2</v>
      </c>
      <c r="H31" s="80">
        <v>-0.31</v>
      </c>
    </row>
    <row r="32" spans="1:8">
      <c r="A32" s="74">
        <v>30</v>
      </c>
      <c r="B32" s="75" t="s">
        <v>85</v>
      </c>
      <c r="C32" s="79">
        <v>2</v>
      </c>
      <c r="D32" s="79">
        <v>0</v>
      </c>
      <c r="E32" s="79" t="s">
        <v>86</v>
      </c>
      <c r="F32" s="79">
        <v>0</v>
      </c>
      <c r="G32" s="79" t="s">
        <v>86</v>
      </c>
      <c r="H32" s="79" t="s">
        <v>86</v>
      </c>
    </row>
    <row r="33" spans="1:8">
      <c r="A33" s="74">
        <v>31</v>
      </c>
      <c r="B33" s="75" t="s">
        <v>87</v>
      </c>
      <c r="C33" s="79">
        <v>2</v>
      </c>
      <c r="D33" s="79">
        <v>52</v>
      </c>
      <c r="E33" s="79">
        <v>0.20069999999999999</v>
      </c>
      <c r="F33" s="79">
        <v>22</v>
      </c>
      <c r="G33" s="79">
        <v>8.4599999999999995E-2</v>
      </c>
      <c r="H33" s="80">
        <v>-0.57999999999999996</v>
      </c>
    </row>
    <row r="34" spans="1:8">
      <c r="A34" s="74">
        <v>32</v>
      </c>
      <c r="B34" s="75" t="s">
        <v>88</v>
      </c>
      <c r="C34" s="79">
        <v>2</v>
      </c>
      <c r="D34" s="79">
        <v>0</v>
      </c>
      <c r="E34" s="79" t="s">
        <v>86</v>
      </c>
      <c r="F34" s="79">
        <v>0</v>
      </c>
      <c r="G34" s="79" t="s">
        <v>86</v>
      </c>
      <c r="H34" s="79" t="s">
        <v>86</v>
      </c>
    </row>
    <row r="35" spans="1:8">
      <c r="A35" s="74">
        <v>34</v>
      </c>
      <c r="B35" s="75" t="s">
        <v>89</v>
      </c>
      <c r="C35" s="79">
        <v>2</v>
      </c>
      <c r="D35" s="79">
        <v>23</v>
      </c>
      <c r="E35" s="79">
        <v>0.15540000000000001</v>
      </c>
      <c r="F35" s="79">
        <v>13</v>
      </c>
      <c r="G35" s="79">
        <v>9.8299999999999998E-2</v>
      </c>
      <c r="H35" s="80">
        <v>-0.37</v>
      </c>
    </row>
    <row r="36" spans="1:8">
      <c r="A36" s="74">
        <v>36</v>
      </c>
      <c r="B36" s="75" t="s">
        <v>91</v>
      </c>
      <c r="C36" s="79">
        <v>2</v>
      </c>
      <c r="D36" s="79">
        <v>51</v>
      </c>
      <c r="E36" s="79">
        <v>0.42720000000000002</v>
      </c>
      <c r="F36" s="79">
        <v>2</v>
      </c>
      <c r="G36" s="79">
        <v>1.6899999999999998E-2</v>
      </c>
      <c r="H36" s="80">
        <v>-0.96</v>
      </c>
    </row>
    <row r="37" spans="1:8">
      <c r="A37" s="74">
        <v>39</v>
      </c>
      <c r="B37" s="75" t="s">
        <v>94</v>
      </c>
      <c r="C37" s="79">
        <v>2</v>
      </c>
      <c r="D37" s="79">
        <v>57</v>
      </c>
      <c r="E37" s="79">
        <v>0.99980000000000002</v>
      </c>
      <c r="F37" s="79">
        <v>104</v>
      </c>
      <c r="G37" s="79">
        <v>1.8422000000000001</v>
      </c>
      <c r="H37" s="80">
        <v>0.84</v>
      </c>
    </row>
    <row r="38" spans="1:8">
      <c r="A38" s="74">
        <v>44</v>
      </c>
      <c r="B38" s="75" t="s">
        <v>98</v>
      </c>
      <c r="C38" s="79">
        <v>2</v>
      </c>
      <c r="D38" s="79">
        <v>45</v>
      </c>
      <c r="E38" s="79">
        <v>0.74670000000000003</v>
      </c>
      <c r="F38" s="79">
        <v>45</v>
      </c>
      <c r="G38" s="79">
        <v>0.70269999999999999</v>
      </c>
      <c r="H38" s="80">
        <v>-5.8999999999999997E-2</v>
      </c>
    </row>
    <row r="39" spans="1:8">
      <c r="A39" s="74">
        <v>45</v>
      </c>
      <c r="B39" s="75" t="s">
        <v>99</v>
      </c>
      <c r="C39" s="79">
        <v>2</v>
      </c>
      <c r="D39" s="79">
        <v>11</v>
      </c>
      <c r="E39" s="79">
        <v>0.1457</v>
      </c>
      <c r="F39" s="79">
        <v>8</v>
      </c>
      <c r="G39" s="79">
        <v>9.2899999999999996E-2</v>
      </c>
      <c r="H39" s="80">
        <v>-0.36</v>
      </c>
    </row>
    <row r="40" spans="1:8" ht="26.25">
      <c r="A40" s="74">
        <v>46</v>
      </c>
      <c r="B40" s="75" t="s">
        <v>100</v>
      </c>
      <c r="C40" s="79">
        <v>2</v>
      </c>
      <c r="D40" s="79">
        <v>1</v>
      </c>
      <c r="E40" s="79">
        <v>4.3E-3</v>
      </c>
      <c r="F40" s="79">
        <v>1</v>
      </c>
      <c r="G40" s="79">
        <v>5.5999999999999999E-3</v>
      </c>
      <c r="H40" s="80">
        <v>0.32</v>
      </c>
    </row>
    <row r="41" spans="1:8">
      <c r="A41" s="74">
        <v>47</v>
      </c>
      <c r="B41" s="75" t="s">
        <v>101</v>
      </c>
      <c r="C41" s="79">
        <v>2</v>
      </c>
      <c r="D41" s="79">
        <v>63</v>
      </c>
      <c r="E41" s="79">
        <v>0.40200000000000002</v>
      </c>
      <c r="F41" s="79">
        <v>45</v>
      </c>
      <c r="G41" s="79">
        <v>0.308</v>
      </c>
      <c r="H41" s="80">
        <v>-0.23</v>
      </c>
    </row>
    <row r="42" spans="1:8">
      <c r="A42" s="74">
        <v>48</v>
      </c>
      <c r="B42" s="75" t="s">
        <v>102</v>
      </c>
      <c r="C42" s="79">
        <v>2</v>
      </c>
      <c r="D42" s="79">
        <v>118</v>
      </c>
      <c r="E42" s="79">
        <v>0.50960000000000005</v>
      </c>
      <c r="F42" s="79">
        <v>67</v>
      </c>
      <c r="G42" s="79">
        <v>0.27089999999999997</v>
      </c>
      <c r="H42" s="80">
        <v>-0.47</v>
      </c>
    </row>
    <row r="43" spans="1:8" ht="26.25">
      <c r="A43" s="74">
        <v>50</v>
      </c>
      <c r="B43" s="75" t="s">
        <v>104</v>
      </c>
      <c r="C43" s="79">
        <v>2</v>
      </c>
      <c r="D43" s="79">
        <v>83</v>
      </c>
      <c r="E43" s="79">
        <v>0.38250000000000001</v>
      </c>
      <c r="F43" s="79">
        <v>123</v>
      </c>
      <c r="G43" s="79">
        <v>0.58909999999999996</v>
      </c>
      <c r="H43" s="80">
        <v>0.54</v>
      </c>
    </row>
    <row r="44" spans="1:8">
      <c r="A44" s="74">
        <v>51</v>
      </c>
      <c r="B44" s="75" t="s">
        <v>105</v>
      </c>
      <c r="C44" s="79">
        <v>2</v>
      </c>
      <c r="D44" s="79">
        <v>49</v>
      </c>
      <c r="E44" s="79">
        <v>0.22509999999999999</v>
      </c>
      <c r="F44" s="79">
        <v>45</v>
      </c>
      <c r="G44" s="79">
        <v>0.191</v>
      </c>
      <c r="H44" s="80">
        <v>-0.15</v>
      </c>
    </row>
    <row r="45" spans="1:8" ht="39">
      <c r="A45" s="74">
        <v>52</v>
      </c>
      <c r="B45" s="75" t="s">
        <v>106</v>
      </c>
      <c r="C45" s="79">
        <v>2</v>
      </c>
      <c r="D45" s="79">
        <v>179</v>
      </c>
      <c r="E45" s="79">
        <v>0.78469999999999995</v>
      </c>
      <c r="F45" s="79">
        <v>144</v>
      </c>
      <c r="G45" s="79">
        <v>0.61819999999999997</v>
      </c>
      <c r="H45" s="80">
        <v>-0.21</v>
      </c>
    </row>
    <row r="46" spans="1:8" ht="39">
      <c r="A46" s="74">
        <v>53</v>
      </c>
      <c r="B46" s="75" t="s">
        <v>107</v>
      </c>
      <c r="C46" s="79">
        <v>2</v>
      </c>
      <c r="D46" s="79">
        <v>69</v>
      </c>
      <c r="E46" s="79">
        <v>0.30649999999999999</v>
      </c>
      <c r="F46" s="79">
        <v>43</v>
      </c>
      <c r="G46" s="79">
        <v>0.19919999999999999</v>
      </c>
      <c r="H46" s="80">
        <v>-0.35</v>
      </c>
    </row>
    <row r="47" spans="1:8" ht="26.25">
      <c r="A47" s="74">
        <v>59</v>
      </c>
      <c r="B47" s="75" t="s">
        <v>109</v>
      </c>
      <c r="C47" s="79">
        <v>2</v>
      </c>
      <c r="D47" s="79">
        <v>133</v>
      </c>
      <c r="E47" s="79">
        <v>4.0796000000000001</v>
      </c>
      <c r="F47" s="79">
        <v>180</v>
      </c>
      <c r="G47" s="79">
        <v>4.9546000000000001</v>
      </c>
      <c r="H47" s="80">
        <v>0.21</v>
      </c>
    </row>
    <row r="48" spans="1:8" ht="26.25">
      <c r="A48" s="74">
        <v>60</v>
      </c>
      <c r="B48" s="75" t="s">
        <v>110</v>
      </c>
      <c r="C48" s="79">
        <v>2</v>
      </c>
      <c r="D48" s="79">
        <v>17</v>
      </c>
      <c r="E48" s="79">
        <v>0.61519999999999997</v>
      </c>
      <c r="F48" s="79">
        <v>36</v>
      </c>
      <c r="G48" s="79">
        <v>0.81010000000000004</v>
      </c>
      <c r="H48" s="80">
        <v>0.32</v>
      </c>
    </row>
    <row r="49" spans="1:8" ht="26.25">
      <c r="A49" s="74">
        <v>61</v>
      </c>
      <c r="B49" s="75" t="s">
        <v>111</v>
      </c>
      <c r="C49" s="79">
        <v>2</v>
      </c>
      <c r="D49" s="79">
        <v>48</v>
      </c>
      <c r="E49" s="79">
        <v>1.4766999999999999</v>
      </c>
      <c r="F49" s="79">
        <v>23</v>
      </c>
      <c r="G49" s="79">
        <v>0.53520000000000001</v>
      </c>
      <c r="H49" s="80">
        <v>-0.64</v>
      </c>
    </row>
    <row r="50" spans="1:8">
      <c r="A50" s="74">
        <v>62</v>
      </c>
      <c r="B50" s="75" t="s">
        <v>112</v>
      </c>
      <c r="C50" s="79">
        <v>2</v>
      </c>
      <c r="D50" s="79">
        <v>85</v>
      </c>
      <c r="E50" s="79">
        <v>2.6507999999999998</v>
      </c>
      <c r="F50" s="79">
        <v>126</v>
      </c>
      <c r="G50" s="79">
        <v>2.7757000000000001</v>
      </c>
      <c r="H50" s="80">
        <v>4.7E-2</v>
      </c>
    </row>
    <row r="51" spans="1:8">
      <c r="A51" s="74">
        <v>67</v>
      </c>
      <c r="B51" s="75" t="s">
        <v>115</v>
      </c>
      <c r="C51" s="79">
        <v>2</v>
      </c>
      <c r="D51" s="79">
        <v>40</v>
      </c>
      <c r="E51" s="79">
        <v>9.4399999999999998E-2</v>
      </c>
      <c r="F51" s="79">
        <v>40</v>
      </c>
      <c r="G51" s="79">
        <v>8.6999999999999994E-2</v>
      </c>
      <c r="H51" s="80">
        <v>-7.8E-2</v>
      </c>
    </row>
    <row r="52" spans="1:8">
      <c r="A52" s="74">
        <v>68</v>
      </c>
      <c r="B52" s="75" t="s">
        <v>116</v>
      </c>
      <c r="C52" s="79">
        <v>2</v>
      </c>
      <c r="D52" s="79">
        <v>178</v>
      </c>
      <c r="E52" s="79">
        <v>0.40179999999999999</v>
      </c>
      <c r="F52" s="79">
        <v>130</v>
      </c>
      <c r="G52" s="79">
        <v>0.2928</v>
      </c>
      <c r="H52" s="80">
        <v>-0.27</v>
      </c>
    </row>
    <row r="53" spans="1:8">
      <c r="A53" s="74">
        <v>69</v>
      </c>
      <c r="B53" s="75" t="s">
        <v>117</v>
      </c>
      <c r="C53" s="79">
        <v>2</v>
      </c>
      <c r="D53" s="79">
        <v>601</v>
      </c>
      <c r="E53" s="79">
        <v>9.8363999999999994</v>
      </c>
      <c r="F53" s="79">
        <v>450</v>
      </c>
      <c r="G53" s="79">
        <v>5.5582000000000003</v>
      </c>
      <c r="H53" s="80">
        <v>-0.43</v>
      </c>
    </row>
    <row r="54" spans="1:8">
      <c r="A54" s="91">
        <v>70</v>
      </c>
      <c r="B54" s="92" t="s">
        <v>118</v>
      </c>
      <c r="C54" s="93">
        <v>2</v>
      </c>
      <c r="D54" s="93">
        <v>529</v>
      </c>
      <c r="E54" s="93">
        <v>17.244399999999999</v>
      </c>
      <c r="F54" s="93">
        <v>558</v>
      </c>
      <c r="G54" s="93">
        <v>15.971</v>
      </c>
      <c r="H54" s="94">
        <v>-7.3999999999999996E-2</v>
      </c>
    </row>
    <row r="55" spans="1:8">
      <c r="A55" s="87">
        <v>21</v>
      </c>
      <c r="B55" s="88" t="s">
        <v>81</v>
      </c>
      <c r="C55" s="89" t="s">
        <v>121</v>
      </c>
      <c r="D55" s="89">
        <v>357</v>
      </c>
      <c r="E55" s="89">
        <v>1.5098</v>
      </c>
      <c r="F55" s="89">
        <v>226</v>
      </c>
      <c r="G55" s="89">
        <v>0.93189999999999995</v>
      </c>
      <c r="H55" s="90">
        <v>-0.38</v>
      </c>
    </row>
    <row r="56" spans="1:8">
      <c r="A56" s="76" t="s">
        <v>86</v>
      </c>
      <c r="B56" s="77" t="s">
        <v>119</v>
      </c>
      <c r="C56" s="77"/>
      <c r="D56" s="81">
        <v>7967</v>
      </c>
      <c r="E56" s="81">
        <v>0.88200000000000001</v>
      </c>
      <c r="F56" s="81">
        <v>6425</v>
      </c>
      <c r="G56" s="81">
        <v>0.67879999999999996</v>
      </c>
      <c r="H56" s="82">
        <v>-0.23</v>
      </c>
    </row>
  </sheetData>
  <autoFilter ref="A3:H56">
    <sortState ref="A4:H56">
      <sortCondition ref="C3:C56"/>
    </sortState>
  </autoFilter>
  <printOptions horizontalCentered="1"/>
  <pageMargins left="0.75" right="0.75" top="1" bottom="1" header="0.5" footer="0.5"/>
  <pageSetup fitToHeight="10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BreakPreview" zoomScale="60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5" sqref="G15"/>
    </sheetView>
  </sheetViews>
  <sheetFormatPr defaultRowHeight="15.75"/>
  <cols>
    <col min="1" max="1" width="11.5703125" style="69" customWidth="1"/>
    <col min="2" max="2" width="33.7109375" style="69" customWidth="1"/>
    <col min="3" max="3" width="24.42578125" style="69" customWidth="1"/>
    <col min="4" max="4" width="15" style="70" customWidth="1"/>
    <col min="5" max="5" width="15" style="71" customWidth="1"/>
    <col min="6" max="6" width="21.85546875" style="69" customWidth="1"/>
    <col min="7" max="7" width="16.7109375" style="5" customWidth="1"/>
    <col min="8" max="8" width="21.42578125" style="5" customWidth="1"/>
    <col min="9" max="231" width="9.140625" style="5"/>
    <col min="232" max="232" width="20.7109375" style="5" customWidth="1"/>
    <col min="233" max="233" width="48.42578125" style="5" customWidth="1"/>
    <col min="234" max="234" width="25.28515625" style="5" customWidth="1"/>
    <col min="235" max="235" width="20" style="5" customWidth="1"/>
    <col min="236" max="236" width="15" style="5" customWidth="1"/>
    <col min="237" max="237" width="17.5703125" style="5" customWidth="1"/>
    <col min="238" max="238" width="24" style="5" customWidth="1"/>
    <col min="239" max="239" width="25.28515625" style="5" customWidth="1"/>
    <col min="240" max="240" width="18.85546875" style="5" customWidth="1"/>
    <col min="241" max="487" width="9.140625" style="5"/>
    <col min="488" max="488" width="20.7109375" style="5" customWidth="1"/>
    <col min="489" max="489" width="48.42578125" style="5" customWidth="1"/>
    <col min="490" max="490" width="25.28515625" style="5" customWidth="1"/>
    <col min="491" max="491" width="20" style="5" customWidth="1"/>
    <col min="492" max="492" width="15" style="5" customWidth="1"/>
    <col min="493" max="493" width="17.5703125" style="5" customWidth="1"/>
    <col min="494" max="494" width="24" style="5" customWidth="1"/>
    <col min="495" max="495" width="25.28515625" style="5" customWidth="1"/>
    <col min="496" max="496" width="18.85546875" style="5" customWidth="1"/>
    <col min="497" max="743" width="9.140625" style="5"/>
    <col min="744" max="744" width="20.7109375" style="5" customWidth="1"/>
    <col min="745" max="745" width="48.42578125" style="5" customWidth="1"/>
    <col min="746" max="746" width="25.28515625" style="5" customWidth="1"/>
    <col min="747" max="747" width="20" style="5" customWidth="1"/>
    <col min="748" max="748" width="15" style="5" customWidth="1"/>
    <col min="749" max="749" width="17.5703125" style="5" customWidth="1"/>
    <col min="750" max="750" width="24" style="5" customWidth="1"/>
    <col min="751" max="751" width="25.28515625" style="5" customWidth="1"/>
    <col min="752" max="752" width="18.85546875" style="5" customWidth="1"/>
    <col min="753" max="999" width="9.140625" style="5"/>
    <col min="1000" max="1000" width="20.7109375" style="5" customWidth="1"/>
    <col min="1001" max="1001" width="48.42578125" style="5" customWidth="1"/>
    <col min="1002" max="1002" width="25.28515625" style="5" customWidth="1"/>
    <col min="1003" max="1003" width="20" style="5" customWidth="1"/>
    <col min="1004" max="1004" width="15" style="5" customWidth="1"/>
    <col min="1005" max="1005" width="17.5703125" style="5" customWidth="1"/>
    <col min="1006" max="1006" width="24" style="5" customWidth="1"/>
    <col min="1007" max="1007" width="25.28515625" style="5" customWidth="1"/>
    <col min="1008" max="1008" width="18.85546875" style="5" customWidth="1"/>
    <col min="1009" max="1255" width="9.140625" style="5"/>
    <col min="1256" max="1256" width="20.7109375" style="5" customWidth="1"/>
    <col min="1257" max="1257" width="48.42578125" style="5" customWidth="1"/>
    <col min="1258" max="1258" width="25.28515625" style="5" customWidth="1"/>
    <col min="1259" max="1259" width="20" style="5" customWidth="1"/>
    <col min="1260" max="1260" width="15" style="5" customWidth="1"/>
    <col min="1261" max="1261" width="17.5703125" style="5" customWidth="1"/>
    <col min="1262" max="1262" width="24" style="5" customWidth="1"/>
    <col min="1263" max="1263" width="25.28515625" style="5" customWidth="1"/>
    <col min="1264" max="1264" width="18.85546875" style="5" customWidth="1"/>
    <col min="1265" max="1511" width="9.140625" style="5"/>
    <col min="1512" max="1512" width="20.7109375" style="5" customWidth="1"/>
    <col min="1513" max="1513" width="48.42578125" style="5" customWidth="1"/>
    <col min="1514" max="1514" width="25.28515625" style="5" customWidth="1"/>
    <col min="1515" max="1515" width="20" style="5" customWidth="1"/>
    <col min="1516" max="1516" width="15" style="5" customWidth="1"/>
    <col min="1517" max="1517" width="17.5703125" style="5" customWidth="1"/>
    <col min="1518" max="1518" width="24" style="5" customWidth="1"/>
    <col min="1519" max="1519" width="25.28515625" style="5" customWidth="1"/>
    <col min="1520" max="1520" width="18.85546875" style="5" customWidth="1"/>
    <col min="1521" max="1767" width="9.140625" style="5"/>
    <col min="1768" max="1768" width="20.7109375" style="5" customWidth="1"/>
    <col min="1769" max="1769" width="48.42578125" style="5" customWidth="1"/>
    <col min="1770" max="1770" width="25.28515625" style="5" customWidth="1"/>
    <col min="1771" max="1771" width="20" style="5" customWidth="1"/>
    <col min="1772" max="1772" width="15" style="5" customWidth="1"/>
    <col min="1773" max="1773" width="17.5703125" style="5" customWidth="1"/>
    <col min="1774" max="1774" width="24" style="5" customWidth="1"/>
    <col min="1775" max="1775" width="25.28515625" style="5" customWidth="1"/>
    <col min="1776" max="1776" width="18.85546875" style="5" customWidth="1"/>
    <col min="1777" max="2023" width="9.140625" style="5"/>
    <col min="2024" max="2024" width="20.7109375" style="5" customWidth="1"/>
    <col min="2025" max="2025" width="48.42578125" style="5" customWidth="1"/>
    <col min="2026" max="2026" width="25.28515625" style="5" customWidth="1"/>
    <col min="2027" max="2027" width="20" style="5" customWidth="1"/>
    <col min="2028" max="2028" width="15" style="5" customWidth="1"/>
    <col min="2029" max="2029" width="17.5703125" style="5" customWidth="1"/>
    <col min="2030" max="2030" width="24" style="5" customWidth="1"/>
    <col min="2031" max="2031" width="25.28515625" style="5" customWidth="1"/>
    <col min="2032" max="2032" width="18.85546875" style="5" customWidth="1"/>
    <col min="2033" max="2279" width="9.140625" style="5"/>
    <col min="2280" max="2280" width="20.7109375" style="5" customWidth="1"/>
    <col min="2281" max="2281" width="48.42578125" style="5" customWidth="1"/>
    <col min="2282" max="2282" width="25.28515625" style="5" customWidth="1"/>
    <col min="2283" max="2283" width="20" style="5" customWidth="1"/>
    <col min="2284" max="2284" width="15" style="5" customWidth="1"/>
    <col min="2285" max="2285" width="17.5703125" style="5" customWidth="1"/>
    <col min="2286" max="2286" width="24" style="5" customWidth="1"/>
    <col min="2287" max="2287" width="25.28515625" style="5" customWidth="1"/>
    <col min="2288" max="2288" width="18.85546875" style="5" customWidth="1"/>
    <col min="2289" max="2535" width="9.140625" style="5"/>
    <col min="2536" max="2536" width="20.7109375" style="5" customWidth="1"/>
    <col min="2537" max="2537" width="48.42578125" style="5" customWidth="1"/>
    <col min="2538" max="2538" width="25.28515625" style="5" customWidth="1"/>
    <col min="2539" max="2539" width="20" style="5" customWidth="1"/>
    <col min="2540" max="2540" width="15" style="5" customWidth="1"/>
    <col min="2541" max="2541" width="17.5703125" style="5" customWidth="1"/>
    <col min="2542" max="2542" width="24" style="5" customWidth="1"/>
    <col min="2543" max="2543" width="25.28515625" style="5" customWidth="1"/>
    <col min="2544" max="2544" width="18.85546875" style="5" customWidth="1"/>
    <col min="2545" max="2791" width="9.140625" style="5"/>
    <col min="2792" max="2792" width="20.7109375" style="5" customWidth="1"/>
    <col min="2793" max="2793" width="48.42578125" style="5" customWidth="1"/>
    <col min="2794" max="2794" width="25.28515625" style="5" customWidth="1"/>
    <col min="2795" max="2795" width="20" style="5" customWidth="1"/>
    <col min="2796" max="2796" width="15" style="5" customWidth="1"/>
    <col min="2797" max="2797" width="17.5703125" style="5" customWidth="1"/>
    <col min="2798" max="2798" width="24" style="5" customWidth="1"/>
    <col min="2799" max="2799" width="25.28515625" style="5" customWidth="1"/>
    <col min="2800" max="2800" width="18.85546875" style="5" customWidth="1"/>
    <col min="2801" max="3047" width="9.140625" style="5"/>
    <col min="3048" max="3048" width="20.7109375" style="5" customWidth="1"/>
    <col min="3049" max="3049" width="48.42578125" style="5" customWidth="1"/>
    <col min="3050" max="3050" width="25.28515625" style="5" customWidth="1"/>
    <col min="3051" max="3051" width="20" style="5" customWidth="1"/>
    <col min="3052" max="3052" width="15" style="5" customWidth="1"/>
    <col min="3053" max="3053" width="17.5703125" style="5" customWidth="1"/>
    <col min="3054" max="3054" width="24" style="5" customWidth="1"/>
    <col min="3055" max="3055" width="25.28515625" style="5" customWidth="1"/>
    <col min="3056" max="3056" width="18.85546875" style="5" customWidth="1"/>
    <col min="3057" max="3303" width="9.140625" style="5"/>
    <col min="3304" max="3304" width="20.7109375" style="5" customWidth="1"/>
    <col min="3305" max="3305" width="48.42578125" style="5" customWidth="1"/>
    <col min="3306" max="3306" width="25.28515625" style="5" customWidth="1"/>
    <col min="3307" max="3307" width="20" style="5" customWidth="1"/>
    <col min="3308" max="3308" width="15" style="5" customWidth="1"/>
    <col min="3309" max="3309" width="17.5703125" style="5" customWidth="1"/>
    <col min="3310" max="3310" width="24" style="5" customWidth="1"/>
    <col min="3311" max="3311" width="25.28515625" style="5" customWidth="1"/>
    <col min="3312" max="3312" width="18.85546875" style="5" customWidth="1"/>
    <col min="3313" max="3559" width="9.140625" style="5"/>
    <col min="3560" max="3560" width="20.7109375" style="5" customWidth="1"/>
    <col min="3561" max="3561" width="48.42578125" style="5" customWidth="1"/>
    <col min="3562" max="3562" width="25.28515625" style="5" customWidth="1"/>
    <col min="3563" max="3563" width="20" style="5" customWidth="1"/>
    <col min="3564" max="3564" width="15" style="5" customWidth="1"/>
    <col min="3565" max="3565" width="17.5703125" style="5" customWidth="1"/>
    <col min="3566" max="3566" width="24" style="5" customWidth="1"/>
    <col min="3567" max="3567" width="25.28515625" style="5" customWidth="1"/>
    <col min="3568" max="3568" width="18.85546875" style="5" customWidth="1"/>
    <col min="3569" max="3815" width="9.140625" style="5"/>
    <col min="3816" max="3816" width="20.7109375" style="5" customWidth="1"/>
    <col min="3817" max="3817" width="48.42578125" style="5" customWidth="1"/>
    <col min="3818" max="3818" width="25.28515625" style="5" customWidth="1"/>
    <col min="3819" max="3819" width="20" style="5" customWidth="1"/>
    <col min="3820" max="3820" width="15" style="5" customWidth="1"/>
    <col min="3821" max="3821" width="17.5703125" style="5" customWidth="1"/>
    <col min="3822" max="3822" width="24" style="5" customWidth="1"/>
    <col min="3823" max="3823" width="25.28515625" style="5" customWidth="1"/>
    <col min="3824" max="3824" width="18.85546875" style="5" customWidth="1"/>
    <col min="3825" max="4071" width="9.140625" style="5"/>
    <col min="4072" max="4072" width="20.7109375" style="5" customWidth="1"/>
    <col min="4073" max="4073" width="48.42578125" style="5" customWidth="1"/>
    <col min="4074" max="4074" width="25.28515625" style="5" customWidth="1"/>
    <col min="4075" max="4075" width="20" style="5" customWidth="1"/>
    <col min="4076" max="4076" width="15" style="5" customWidth="1"/>
    <col min="4077" max="4077" width="17.5703125" style="5" customWidth="1"/>
    <col min="4078" max="4078" width="24" style="5" customWidth="1"/>
    <col min="4079" max="4079" width="25.28515625" style="5" customWidth="1"/>
    <col min="4080" max="4080" width="18.85546875" style="5" customWidth="1"/>
    <col min="4081" max="4327" width="9.140625" style="5"/>
    <col min="4328" max="4328" width="20.7109375" style="5" customWidth="1"/>
    <col min="4329" max="4329" width="48.42578125" style="5" customWidth="1"/>
    <col min="4330" max="4330" width="25.28515625" style="5" customWidth="1"/>
    <col min="4331" max="4331" width="20" style="5" customWidth="1"/>
    <col min="4332" max="4332" width="15" style="5" customWidth="1"/>
    <col min="4333" max="4333" width="17.5703125" style="5" customWidth="1"/>
    <col min="4334" max="4334" width="24" style="5" customWidth="1"/>
    <col min="4335" max="4335" width="25.28515625" style="5" customWidth="1"/>
    <col min="4336" max="4336" width="18.85546875" style="5" customWidth="1"/>
    <col min="4337" max="4583" width="9.140625" style="5"/>
    <col min="4584" max="4584" width="20.7109375" style="5" customWidth="1"/>
    <col min="4585" max="4585" width="48.42578125" style="5" customWidth="1"/>
    <col min="4586" max="4586" width="25.28515625" style="5" customWidth="1"/>
    <col min="4587" max="4587" width="20" style="5" customWidth="1"/>
    <col min="4588" max="4588" width="15" style="5" customWidth="1"/>
    <col min="4589" max="4589" width="17.5703125" style="5" customWidth="1"/>
    <col min="4590" max="4590" width="24" style="5" customWidth="1"/>
    <col min="4591" max="4591" width="25.28515625" style="5" customWidth="1"/>
    <col min="4592" max="4592" width="18.85546875" style="5" customWidth="1"/>
    <col min="4593" max="4839" width="9.140625" style="5"/>
    <col min="4840" max="4840" width="20.7109375" style="5" customWidth="1"/>
    <col min="4841" max="4841" width="48.42578125" style="5" customWidth="1"/>
    <col min="4842" max="4842" width="25.28515625" style="5" customWidth="1"/>
    <col min="4843" max="4843" width="20" style="5" customWidth="1"/>
    <col min="4844" max="4844" width="15" style="5" customWidth="1"/>
    <col min="4845" max="4845" width="17.5703125" style="5" customWidth="1"/>
    <col min="4846" max="4846" width="24" style="5" customWidth="1"/>
    <col min="4847" max="4847" width="25.28515625" style="5" customWidth="1"/>
    <col min="4848" max="4848" width="18.85546875" style="5" customWidth="1"/>
    <col min="4849" max="5095" width="9.140625" style="5"/>
    <col min="5096" max="5096" width="20.7109375" style="5" customWidth="1"/>
    <col min="5097" max="5097" width="48.42578125" style="5" customWidth="1"/>
    <col min="5098" max="5098" width="25.28515625" style="5" customWidth="1"/>
    <col min="5099" max="5099" width="20" style="5" customWidth="1"/>
    <col min="5100" max="5100" width="15" style="5" customWidth="1"/>
    <col min="5101" max="5101" width="17.5703125" style="5" customWidth="1"/>
    <col min="5102" max="5102" width="24" style="5" customWidth="1"/>
    <col min="5103" max="5103" width="25.28515625" style="5" customWidth="1"/>
    <col min="5104" max="5104" width="18.85546875" style="5" customWidth="1"/>
    <col min="5105" max="5351" width="9.140625" style="5"/>
    <col min="5352" max="5352" width="20.7109375" style="5" customWidth="1"/>
    <col min="5353" max="5353" width="48.42578125" style="5" customWidth="1"/>
    <col min="5354" max="5354" width="25.28515625" style="5" customWidth="1"/>
    <col min="5355" max="5355" width="20" style="5" customWidth="1"/>
    <col min="5356" max="5356" width="15" style="5" customWidth="1"/>
    <col min="5357" max="5357" width="17.5703125" style="5" customWidth="1"/>
    <col min="5358" max="5358" width="24" style="5" customWidth="1"/>
    <col min="5359" max="5359" width="25.28515625" style="5" customWidth="1"/>
    <col min="5360" max="5360" width="18.85546875" style="5" customWidth="1"/>
    <col min="5361" max="5607" width="9.140625" style="5"/>
    <col min="5608" max="5608" width="20.7109375" style="5" customWidth="1"/>
    <col min="5609" max="5609" width="48.42578125" style="5" customWidth="1"/>
    <col min="5610" max="5610" width="25.28515625" style="5" customWidth="1"/>
    <col min="5611" max="5611" width="20" style="5" customWidth="1"/>
    <col min="5612" max="5612" width="15" style="5" customWidth="1"/>
    <col min="5613" max="5613" width="17.5703125" style="5" customWidth="1"/>
    <col min="5614" max="5614" width="24" style="5" customWidth="1"/>
    <col min="5615" max="5615" width="25.28515625" style="5" customWidth="1"/>
    <col min="5616" max="5616" width="18.85546875" style="5" customWidth="1"/>
    <col min="5617" max="5863" width="9.140625" style="5"/>
    <col min="5864" max="5864" width="20.7109375" style="5" customWidth="1"/>
    <col min="5865" max="5865" width="48.42578125" style="5" customWidth="1"/>
    <col min="5866" max="5866" width="25.28515625" style="5" customWidth="1"/>
    <col min="5867" max="5867" width="20" style="5" customWidth="1"/>
    <col min="5868" max="5868" width="15" style="5" customWidth="1"/>
    <col min="5869" max="5869" width="17.5703125" style="5" customWidth="1"/>
    <col min="5870" max="5870" width="24" style="5" customWidth="1"/>
    <col min="5871" max="5871" width="25.28515625" style="5" customWidth="1"/>
    <col min="5872" max="5872" width="18.85546875" style="5" customWidth="1"/>
    <col min="5873" max="6119" width="9.140625" style="5"/>
    <col min="6120" max="6120" width="20.7109375" style="5" customWidth="1"/>
    <col min="6121" max="6121" width="48.42578125" style="5" customWidth="1"/>
    <col min="6122" max="6122" width="25.28515625" style="5" customWidth="1"/>
    <col min="6123" max="6123" width="20" style="5" customWidth="1"/>
    <col min="6124" max="6124" width="15" style="5" customWidth="1"/>
    <col min="6125" max="6125" width="17.5703125" style="5" customWidth="1"/>
    <col min="6126" max="6126" width="24" style="5" customWidth="1"/>
    <col min="6127" max="6127" width="25.28515625" style="5" customWidth="1"/>
    <col min="6128" max="6128" width="18.85546875" style="5" customWidth="1"/>
    <col min="6129" max="6375" width="9.140625" style="5"/>
    <col min="6376" max="6376" width="20.7109375" style="5" customWidth="1"/>
    <col min="6377" max="6377" width="48.42578125" style="5" customWidth="1"/>
    <col min="6378" max="6378" width="25.28515625" style="5" customWidth="1"/>
    <col min="6379" max="6379" width="20" style="5" customWidth="1"/>
    <col min="6380" max="6380" width="15" style="5" customWidth="1"/>
    <col min="6381" max="6381" width="17.5703125" style="5" customWidth="1"/>
    <col min="6382" max="6382" width="24" style="5" customWidth="1"/>
    <col min="6383" max="6383" width="25.28515625" style="5" customWidth="1"/>
    <col min="6384" max="6384" width="18.85546875" style="5" customWidth="1"/>
    <col min="6385" max="6631" width="9.140625" style="5"/>
    <col min="6632" max="6632" width="20.7109375" style="5" customWidth="1"/>
    <col min="6633" max="6633" width="48.42578125" style="5" customWidth="1"/>
    <col min="6634" max="6634" width="25.28515625" style="5" customWidth="1"/>
    <col min="6635" max="6635" width="20" style="5" customWidth="1"/>
    <col min="6636" max="6636" width="15" style="5" customWidth="1"/>
    <col min="6637" max="6637" width="17.5703125" style="5" customWidth="1"/>
    <col min="6638" max="6638" width="24" style="5" customWidth="1"/>
    <col min="6639" max="6639" width="25.28515625" style="5" customWidth="1"/>
    <col min="6640" max="6640" width="18.85546875" style="5" customWidth="1"/>
    <col min="6641" max="6887" width="9.140625" style="5"/>
    <col min="6888" max="6888" width="20.7109375" style="5" customWidth="1"/>
    <col min="6889" max="6889" width="48.42578125" style="5" customWidth="1"/>
    <col min="6890" max="6890" width="25.28515625" style="5" customWidth="1"/>
    <col min="6891" max="6891" width="20" style="5" customWidth="1"/>
    <col min="6892" max="6892" width="15" style="5" customWidth="1"/>
    <col min="6893" max="6893" width="17.5703125" style="5" customWidth="1"/>
    <col min="6894" max="6894" width="24" style="5" customWidth="1"/>
    <col min="6895" max="6895" width="25.28515625" style="5" customWidth="1"/>
    <col min="6896" max="6896" width="18.85546875" style="5" customWidth="1"/>
    <col min="6897" max="7143" width="9.140625" style="5"/>
    <col min="7144" max="7144" width="20.7109375" style="5" customWidth="1"/>
    <col min="7145" max="7145" width="48.42578125" style="5" customWidth="1"/>
    <col min="7146" max="7146" width="25.28515625" style="5" customWidth="1"/>
    <col min="7147" max="7147" width="20" style="5" customWidth="1"/>
    <col min="7148" max="7148" width="15" style="5" customWidth="1"/>
    <col min="7149" max="7149" width="17.5703125" style="5" customWidth="1"/>
    <col min="7150" max="7150" width="24" style="5" customWidth="1"/>
    <col min="7151" max="7151" width="25.28515625" style="5" customWidth="1"/>
    <col min="7152" max="7152" width="18.85546875" style="5" customWidth="1"/>
    <col min="7153" max="7399" width="9.140625" style="5"/>
    <col min="7400" max="7400" width="20.7109375" style="5" customWidth="1"/>
    <col min="7401" max="7401" width="48.42578125" style="5" customWidth="1"/>
    <col min="7402" max="7402" width="25.28515625" style="5" customWidth="1"/>
    <col min="7403" max="7403" width="20" style="5" customWidth="1"/>
    <col min="7404" max="7404" width="15" style="5" customWidth="1"/>
    <col min="7405" max="7405" width="17.5703125" style="5" customWidth="1"/>
    <col min="7406" max="7406" width="24" style="5" customWidth="1"/>
    <col min="7407" max="7407" width="25.28515625" style="5" customWidth="1"/>
    <col min="7408" max="7408" width="18.85546875" style="5" customWidth="1"/>
    <col min="7409" max="7655" width="9.140625" style="5"/>
    <col min="7656" max="7656" width="20.7109375" style="5" customWidth="1"/>
    <col min="7657" max="7657" width="48.42578125" style="5" customWidth="1"/>
    <col min="7658" max="7658" width="25.28515625" style="5" customWidth="1"/>
    <col min="7659" max="7659" width="20" style="5" customWidth="1"/>
    <col min="7660" max="7660" width="15" style="5" customWidth="1"/>
    <col min="7661" max="7661" width="17.5703125" style="5" customWidth="1"/>
    <col min="7662" max="7662" width="24" style="5" customWidth="1"/>
    <col min="7663" max="7663" width="25.28515625" style="5" customWidth="1"/>
    <col min="7664" max="7664" width="18.85546875" style="5" customWidth="1"/>
    <col min="7665" max="7911" width="9.140625" style="5"/>
    <col min="7912" max="7912" width="20.7109375" style="5" customWidth="1"/>
    <col min="7913" max="7913" width="48.42578125" style="5" customWidth="1"/>
    <col min="7914" max="7914" width="25.28515625" style="5" customWidth="1"/>
    <col min="7915" max="7915" width="20" style="5" customWidth="1"/>
    <col min="7916" max="7916" width="15" style="5" customWidth="1"/>
    <col min="7917" max="7917" width="17.5703125" style="5" customWidth="1"/>
    <col min="7918" max="7918" width="24" style="5" customWidth="1"/>
    <col min="7919" max="7919" width="25.28515625" style="5" customWidth="1"/>
    <col min="7920" max="7920" width="18.85546875" style="5" customWidth="1"/>
    <col min="7921" max="8167" width="9.140625" style="5"/>
    <col min="8168" max="8168" width="20.7109375" style="5" customWidth="1"/>
    <col min="8169" max="8169" width="48.42578125" style="5" customWidth="1"/>
    <col min="8170" max="8170" width="25.28515625" style="5" customWidth="1"/>
    <col min="8171" max="8171" width="20" style="5" customWidth="1"/>
    <col min="8172" max="8172" width="15" style="5" customWidth="1"/>
    <col min="8173" max="8173" width="17.5703125" style="5" customWidth="1"/>
    <col min="8174" max="8174" width="24" style="5" customWidth="1"/>
    <col min="8175" max="8175" width="25.28515625" style="5" customWidth="1"/>
    <col min="8176" max="8176" width="18.85546875" style="5" customWidth="1"/>
    <col min="8177" max="8423" width="9.140625" style="5"/>
    <col min="8424" max="8424" width="20.7109375" style="5" customWidth="1"/>
    <col min="8425" max="8425" width="48.42578125" style="5" customWidth="1"/>
    <col min="8426" max="8426" width="25.28515625" style="5" customWidth="1"/>
    <col min="8427" max="8427" width="20" style="5" customWidth="1"/>
    <col min="8428" max="8428" width="15" style="5" customWidth="1"/>
    <col min="8429" max="8429" width="17.5703125" style="5" customWidth="1"/>
    <col min="8430" max="8430" width="24" style="5" customWidth="1"/>
    <col min="8431" max="8431" width="25.28515625" style="5" customWidth="1"/>
    <col min="8432" max="8432" width="18.85546875" style="5" customWidth="1"/>
    <col min="8433" max="8679" width="9.140625" style="5"/>
    <col min="8680" max="8680" width="20.7109375" style="5" customWidth="1"/>
    <col min="8681" max="8681" width="48.42578125" style="5" customWidth="1"/>
    <col min="8682" max="8682" width="25.28515625" style="5" customWidth="1"/>
    <col min="8683" max="8683" width="20" style="5" customWidth="1"/>
    <col min="8684" max="8684" width="15" style="5" customWidth="1"/>
    <col min="8685" max="8685" width="17.5703125" style="5" customWidth="1"/>
    <col min="8686" max="8686" width="24" style="5" customWidth="1"/>
    <col min="8687" max="8687" width="25.28515625" style="5" customWidth="1"/>
    <col min="8688" max="8688" width="18.85546875" style="5" customWidth="1"/>
    <col min="8689" max="8935" width="9.140625" style="5"/>
    <col min="8936" max="8936" width="20.7109375" style="5" customWidth="1"/>
    <col min="8937" max="8937" width="48.42578125" style="5" customWidth="1"/>
    <col min="8938" max="8938" width="25.28515625" style="5" customWidth="1"/>
    <col min="8939" max="8939" width="20" style="5" customWidth="1"/>
    <col min="8940" max="8940" width="15" style="5" customWidth="1"/>
    <col min="8941" max="8941" width="17.5703125" style="5" customWidth="1"/>
    <col min="8942" max="8942" width="24" style="5" customWidth="1"/>
    <col min="8943" max="8943" width="25.28515625" style="5" customWidth="1"/>
    <col min="8944" max="8944" width="18.85546875" style="5" customWidth="1"/>
    <col min="8945" max="9191" width="9.140625" style="5"/>
    <col min="9192" max="9192" width="20.7109375" style="5" customWidth="1"/>
    <col min="9193" max="9193" width="48.42578125" style="5" customWidth="1"/>
    <col min="9194" max="9194" width="25.28515625" style="5" customWidth="1"/>
    <col min="9195" max="9195" width="20" style="5" customWidth="1"/>
    <col min="9196" max="9196" width="15" style="5" customWidth="1"/>
    <col min="9197" max="9197" width="17.5703125" style="5" customWidth="1"/>
    <col min="9198" max="9198" width="24" style="5" customWidth="1"/>
    <col min="9199" max="9199" width="25.28515625" style="5" customWidth="1"/>
    <col min="9200" max="9200" width="18.85546875" style="5" customWidth="1"/>
    <col min="9201" max="9447" width="9.140625" style="5"/>
    <col min="9448" max="9448" width="20.7109375" style="5" customWidth="1"/>
    <col min="9449" max="9449" width="48.42578125" style="5" customWidth="1"/>
    <col min="9450" max="9450" width="25.28515625" style="5" customWidth="1"/>
    <col min="9451" max="9451" width="20" style="5" customWidth="1"/>
    <col min="9452" max="9452" width="15" style="5" customWidth="1"/>
    <col min="9453" max="9453" width="17.5703125" style="5" customWidth="1"/>
    <col min="9454" max="9454" width="24" style="5" customWidth="1"/>
    <col min="9455" max="9455" width="25.28515625" style="5" customWidth="1"/>
    <col min="9456" max="9456" width="18.85546875" style="5" customWidth="1"/>
    <col min="9457" max="9703" width="9.140625" style="5"/>
    <col min="9704" max="9704" width="20.7109375" style="5" customWidth="1"/>
    <col min="9705" max="9705" width="48.42578125" style="5" customWidth="1"/>
    <col min="9706" max="9706" width="25.28515625" style="5" customWidth="1"/>
    <col min="9707" max="9707" width="20" style="5" customWidth="1"/>
    <col min="9708" max="9708" width="15" style="5" customWidth="1"/>
    <col min="9709" max="9709" width="17.5703125" style="5" customWidth="1"/>
    <col min="9710" max="9710" width="24" style="5" customWidth="1"/>
    <col min="9711" max="9711" width="25.28515625" style="5" customWidth="1"/>
    <col min="9712" max="9712" width="18.85546875" style="5" customWidth="1"/>
    <col min="9713" max="9959" width="9.140625" style="5"/>
    <col min="9960" max="9960" width="20.7109375" style="5" customWidth="1"/>
    <col min="9961" max="9961" width="48.42578125" style="5" customWidth="1"/>
    <col min="9962" max="9962" width="25.28515625" style="5" customWidth="1"/>
    <col min="9963" max="9963" width="20" style="5" customWidth="1"/>
    <col min="9964" max="9964" width="15" style="5" customWidth="1"/>
    <col min="9965" max="9965" width="17.5703125" style="5" customWidth="1"/>
    <col min="9966" max="9966" width="24" style="5" customWidth="1"/>
    <col min="9967" max="9967" width="25.28515625" style="5" customWidth="1"/>
    <col min="9968" max="9968" width="18.85546875" style="5" customWidth="1"/>
    <col min="9969" max="10215" width="9.140625" style="5"/>
    <col min="10216" max="10216" width="20.7109375" style="5" customWidth="1"/>
    <col min="10217" max="10217" width="48.42578125" style="5" customWidth="1"/>
    <col min="10218" max="10218" width="25.28515625" style="5" customWidth="1"/>
    <col min="10219" max="10219" width="20" style="5" customWidth="1"/>
    <col min="10220" max="10220" width="15" style="5" customWidth="1"/>
    <col min="10221" max="10221" width="17.5703125" style="5" customWidth="1"/>
    <col min="10222" max="10222" width="24" style="5" customWidth="1"/>
    <col min="10223" max="10223" width="25.28515625" style="5" customWidth="1"/>
    <col min="10224" max="10224" width="18.85546875" style="5" customWidth="1"/>
    <col min="10225" max="10471" width="9.140625" style="5"/>
    <col min="10472" max="10472" width="20.7109375" style="5" customWidth="1"/>
    <col min="10473" max="10473" width="48.42578125" style="5" customWidth="1"/>
    <col min="10474" max="10474" width="25.28515625" style="5" customWidth="1"/>
    <col min="10475" max="10475" width="20" style="5" customWidth="1"/>
    <col min="10476" max="10476" width="15" style="5" customWidth="1"/>
    <col min="10477" max="10477" width="17.5703125" style="5" customWidth="1"/>
    <col min="10478" max="10478" width="24" style="5" customWidth="1"/>
    <col min="10479" max="10479" width="25.28515625" style="5" customWidth="1"/>
    <col min="10480" max="10480" width="18.85546875" style="5" customWidth="1"/>
    <col min="10481" max="10727" width="9.140625" style="5"/>
    <col min="10728" max="10728" width="20.7109375" style="5" customWidth="1"/>
    <col min="10729" max="10729" width="48.42578125" style="5" customWidth="1"/>
    <col min="10730" max="10730" width="25.28515625" style="5" customWidth="1"/>
    <col min="10731" max="10731" width="20" style="5" customWidth="1"/>
    <col min="10732" max="10732" width="15" style="5" customWidth="1"/>
    <col min="10733" max="10733" width="17.5703125" style="5" customWidth="1"/>
    <col min="10734" max="10734" width="24" style="5" customWidth="1"/>
    <col min="10735" max="10735" width="25.28515625" style="5" customWidth="1"/>
    <col min="10736" max="10736" width="18.85546875" style="5" customWidth="1"/>
    <col min="10737" max="10983" width="9.140625" style="5"/>
    <col min="10984" max="10984" width="20.7109375" style="5" customWidth="1"/>
    <col min="10985" max="10985" width="48.42578125" style="5" customWidth="1"/>
    <col min="10986" max="10986" width="25.28515625" style="5" customWidth="1"/>
    <col min="10987" max="10987" width="20" style="5" customWidth="1"/>
    <col min="10988" max="10988" width="15" style="5" customWidth="1"/>
    <col min="10989" max="10989" width="17.5703125" style="5" customWidth="1"/>
    <col min="10990" max="10990" width="24" style="5" customWidth="1"/>
    <col min="10991" max="10991" width="25.28515625" style="5" customWidth="1"/>
    <col min="10992" max="10992" width="18.85546875" style="5" customWidth="1"/>
    <col min="10993" max="11239" width="9.140625" style="5"/>
    <col min="11240" max="11240" width="20.7109375" style="5" customWidth="1"/>
    <col min="11241" max="11241" width="48.42578125" style="5" customWidth="1"/>
    <col min="11242" max="11242" width="25.28515625" style="5" customWidth="1"/>
    <col min="11243" max="11243" width="20" style="5" customWidth="1"/>
    <col min="11244" max="11244" width="15" style="5" customWidth="1"/>
    <col min="11245" max="11245" width="17.5703125" style="5" customWidth="1"/>
    <col min="11246" max="11246" width="24" style="5" customWidth="1"/>
    <col min="11247" max="11247" width="25.28515625" style="5" customWidth="1"/>
    <col min="11248" max="11248" width="18.85546875" style="5" customWidth="1"/>
    <col min="11249" max="11495" width="9.140625" style="5"/>
    <col min="11496" max="11496" width="20.7109375" style="5" customWidth="1"/>
    <col min="11497" max="11497" width="48.42578125" style="5" customWidth="1"/>
    <col min="11498" max="11498" width="25.28515625" style="5" customWidth="1"/>
    <col min="11499" max="11499" width="20" style="5" customWidth="1"/>
    <col min="11500" max="11500" width="15" style="5" customWidth="1"/>
    <col min="11501" max="11501" width="17.5703125" style="5" customWidth="1"/>
    <col min="11502" max="11502" width="24" style="5" customWidth="1"/>
    <col min="11503" max="11503" width="25.28515625" style="5" customWidth="1"/>
    <col min="11504" max="11504" width="18.85546875" style="5" customWidth="1"/>
    <col min="11505" max="11751" width="9.140625" style="5"/>
    <col min="11752" max="11752" width="20.7109375" style="5" customWidth="1"/>
    <col min="11753" max="11753" width="48.42578125" style="5" customWidth="1"/>
    <col min="11754" max="11754" width="25.28515625" style="5" customWidth="1"/>
    <col min="11755" max="11755" width="20" style="5" customWidth="1"/>
    <col min="11756" max="11756" width="15" style="5" customWidth="1"/>
    <col min="11757" max="11757" width="17.5703125" style="5" customWidth="1"/>
    <col min="11758" max="11758" width="24" style="5" customWidth="1"/>
    <col min="11759" max="11759" width="25.28515625" style="5" customWidth="1"/>
    <col min="11760" max="11760" width="18.85546875" style="5" customWidth="1"/>
    <col min="11761" max="12007" width="9.140625" style="5"/>
    <col min="12008" max="12008" width="20.7109375" style="5" customWidth="1"/>
    <col min="12009" max="12009" width="48.42578125" style="5" customWidth="1"/>
    <col min="12010" max="12010" width="25.28515625" style="5" customWidth="1"/>
    <col min="12011" max="12011" width="20" style="5" customWidth="1"/>
    <col min="12012" max="12012" width="15" style="5" customWidth="1"/>
    <col min="12013" max="12013" width="17.5703125" style="5" customWidth="1"/>
    <col min="12014" max="12014" width="24" style="5" customWidth="1"/>
    <col min="12015" max="12015" width="25.28515625" style="5" customWidth="1"/>
    <col min="12016" max="12016" width="18.85546875" style="5" customWidth="1"/>
    <col min="12017" max="12263" width="9.140625" style="5"/>
    <col min="12264" max="12264" width="20.7109375" style="5" customWidth="1"/>
    <col min="12265" max="12265" width="48.42578125" style="5" customWidth="1"/>
    <col min="12266" max="12266" width="25.28515625" style="5" customWidth="1"/>
    <col min="12267" max="12267" width="20" style="5" customWidth="1"/>
    <col min="12268" max="12268" width="15" style="5" customWidth="1"/>
    <col min="12269" max="12269" width="17.5703125" style="5" customWidth="1"/>
    <col min="12270" max="12270" width="24" style="5" customWidth="1"/>
    <col min="12271" max="12271" width="25.28515625" style="5" customWidth="1"/>
    <col min="12272" max="12272" width="18.85546875" style="5" customWidth="1"/>
    <col min="12273" max="12519" width="9.140625" style="5"/>
    <col min="12520" max="12520" width="20.7109375" style="5" customWidth="1"/>
    <col min="12521" max="12521" width="48.42578125" style="5" customWidth="1"/>
    <col min="12522" max="12522" width="25.28515625" style="5" customWidth="1"/>
    <col min="12523" max="12523" width="20" style="5" customWidth="1"/>
    <col min="12524" max="12524" width="15" style="5" customWidth="1"/>
    <col min="12525" max="12525" width="17.5703125" style="5" customWidth="1"/>
    <col min="12526" max="12526" width="24" style="5" customWidth="1"/>
    <col min="12527" max="12527" width="25.28515625" style="5" customWidth="1"/>
    <col min="12528" max="12528" width="18.85546875" style="5" customWidth="1"/>
    <col min="12529" max="12775" width="9.140625" style="5"/>
    <col min="12776" max="12776" width="20.7109375" style="5" customWidth="1"/>
    <col min="12777" max="12777" width="48.42578125" style="5" customWidth="1"/>
    <col min="12778" max="12778" width="25.28515625" style="5" customWidth="1"/>
    <col min="12779" max="12779" width="20" style="5" customWidth="1"/>
    <col min="12780" max="12780" width="15" style="5" customWidth="1"/>
    <col min="12781" max="12781" width="17.5703125" style="5" customWidth="1"/>
    <col min="12782" max="12782" width="24" style="5" customWidth="1"/>
    <col min="12783" max="12783" width="25.28515625" style="5" customWidth="1"/>
    <col min="12784" max="12784" width="18.85546875" style="5" customWidth="1"/>
    <col min="12785" max="13031" width="9.140625" style="5"/>
    <col min="13032" max="13032" width="20.7109375" style="5" customWidth="1"/>
    <col min="13033" max="13033" width="48.42578125" style="5" customWidth="1"/>
    <col min="13034" max="13034" width="25.28515625" style="5" customWidth="1"/>
    <col min="13035" max="13035" width="20" style="5" customWidth="1"/>
    <col min="13036" max="13036" width="15" style="5" customWidth="1"/>
    <col min="13037" max="13037" width="17.5703125" style="5" customWidth="1"/>
    <col min="13038" max="13038" width="24" style="5" customWidth="1"/>
    <col min="13039" max="13039" width="25.28515625" style="5" customWidth="1"/>
    <col min="13040" max="13040" width="18.85546875" style="5" customWidth="1"/>
    <col min="13041" max="13287" width="9.140625" style="5"/>
    <col min="13288" max="13288" width="20.7109375" style="5" customWidth="1"/>
    <col min="13289" max="13289" width="48.42578125" style="5" customWidth="1"/>
    <col min="13290" max="13290" width="25.28515625" style="5" customWidth="1"/>
    <col min="13291" max="13291" width="20" style="5" customWidth="1"/>
    <col min="13292" max="13292" width="15" style="5" customWidth="1"/>
    <col min="13293" max="13293" width="17.5703125" style="5" customWidth="1"/>
    <col min="13294" max="13294" width="24" style="5" customWidth="1"/>
    <col min="13295" max="13295" width="25.28515625" style="5" customWidth="1"/>
    <col min="13296" max="13296" width="18.85546875" style="5" customWidth="1"/>
    <col min="13297" max="13543" width="9.140625" style="5"/>
    <col min="13544" max="13544" width="20.7109375" style="5" customWidth="1"/>
    <col min="13545" max="13545" width="48.42578125" style="5" customWidth="1"/>
    <col min="13546" max="13546" width="25.28515625" style="5" customWidth="1"/>
    <col min="13547" max="13547" width="20" style="5" customWidth="1"/>
    <col min="13548" max="13548" width="15" style="5" customWidth="1"/>
    <col min="13549" max="13549" width="17.5703125" style="5" customWidth="1"/>
    <col min="13550" max="13550" width="24" style="5" customWidth="1"/>
    <col min="13551" max="13551" width="25.28515625" style="5" customWidth="1"/>
    <col min="13552" max="13552" width="18.85546875" style="5" customWidth="1"/>
    <col min="13553" max="13799" width="9.140625" style="5"/>
    <col min="13800" max="13800" width="20.7109375" style="5" customWidth="1"/>
    <col min="13801" max="13801" width="48.42578125" style="5" customWidth="1"/>
    <col min="13802" max="13802" width="25.28515625" style="5" customWidth="1"/>
    <col min="13803" max="13803" width="20" style="5" customWidth="1"/>
    <col min="13804" max="13804" width="15" style="5" customWidth="1"/>
    <col min="13805" max="13805" width="17.5703125" style="5" customWidth="1"/>
    <col min="13806" max="13806" width="24" style="5" customWidth="1"/>
    <col min="13807" max="13807" width="25.28515625" style="5" customWidth="1"/>
    <col min="13808" max="13808" width="18.85546875" style="5" customWidth="1"/>
    <col min="13809" max="14055" width="9.140625" style="5"/>
    <col min="14056" max="14056" width="20.7109375" style="5" customWidth="1"/>
    <col min="14057" max="14057" width="48.42578125" style="5" customWidth="1"/>
    <col min="14058" max="14058" width="25.28515625" style="5" customWidth="1"/>
    <col min="14059" max="14059" width="20" style="5" customWidth="1"/>
    <col min="14060" max="14060" width="15" style="5" customWidth="1"/>
    <col min="14061" max="14061" width="17.5703125" style="5" customWidth="1"/>
    <col min="14062" max="14062" width="24" style="5" customWidth="1"/>
    <col min="14063" max="14063" width="25.28515625" style="5" customWidth="1"/>
    <col min="14064" max="14064" width="18.85546875" style="5" customWidth="1"/>
    <col min="14065" max="14311" width="9.140625" style="5"/>
    <col min="14312" max="14312" width="20.7109375" style="5" customWidth="1"/>
    <col min="14313" max="14313" width="48.42578125" style="5" customWidth="1"/>
    <col min="14314" max="14314" width="25.28515625" style="5" customWidth="1"/>
    <col min="14315" max="14315" width="20" style="5" customWidth="1"/>
    <col min="14316" max="14316" width="15" style="5" customWidth="1"/>
    <col min="14317" max="14317" width="17.5703125" style="5" customWidth="1"/>
    <col min="14318" max="14318" width="24" style="5" customWidth="1"/>
    <col min="14319" max="14319" width="25.28515625" style="5" customWidth="1"/>
    <col min="14320" max="14320" width="18.85546875" style="5" customWidth="1"/>
    <col min="14321" max="14567" width="9.140625" style="5"/>
    <col min="14568" max="14568" width="20.7109375" style="5" customWidth="1"/>
    <col min="14569" max="14569" width="48.42578125" style="5" customWidth="1"/>
    <col min="14570" max="14570" width="25.28515625" style="5" customWidth="1"/>
    <col min="14571" max="14571" width="20" style="5" customWidth="1"/>
    <col min="14572" max="14572" width="15" style="5" customWidth="1"/>
    <col min="14573" max="14573" width="17.5703125" style="5" customWidth="1"/>
    <col min="14574" max="14574" width="24" style="5" customWidth="1"/>
    <col min="14575" max="14575" width="25.28515625" style="5" customWidth="1"/>
    <col min="14576" max="14576" width="18.85546875" style="5" customWidth="1"/>
    <col min="14577" max="14823" width="9.140625" style="5"/>
    <col min="14824" max="14824" width="20.7109375" style="5" customWidth="1"/>
    <col min="14825" max="14825" width="48.42578125" style="5" customWidth="1"/>
    <col min="14826" max="14826" width="25.28515625" style="5" customWidth="1"/>
    <col min="14827" max="14827" width="20" style="5" customWidth="1"/>
    <col min="14828" max="14828" width="15" style="5" customWidth="1"/>
    <col min="14829" max="14829" width="17.5703125" style="5" customWidth="1"/>
    <col min="14830" max="14830" width="24" style="5" customWidth="1"/>
    <col min="14831" max="14831" width="25.28515625" style="5" customWidth="1"/>
    <col min="14832" max="14832" width="18.85546875" style="5" customWidth="1"/>
    <col min="14833" max="15079" width="9.140625" style="5"/>
    <col min="15080" max="15080" width="20.7109375" style="5" customWidth="1"/>
    <col min="15081" max="15081" width="48.42578125" style="5" customWidth="1"/>
    <col min="15082" max="15082" width="25.28515625" style="5" customWidth="1"/>
    <col min="15083" max="15083" width="20" style="5" customWidth="1"/>
    <col min="15084" max="15084" width="15" style="5" customWidth="1"/>
    <col min="15085" max="15085" width="17.5703125" style="5" customWidth="1"/>
    <col min="15086" max="15086" width="24" style="5" customWidth="1"/>
    <col min="15087" max="15087" width="25.28515625" style="5" customWidth="1"/>
    <col min="15088" max="15088" width="18.85546875" style="5" customWidth="1"/>
    <col min="15089" max="15335" width="9.140625" style="5"/>
    <col min="15336" max="15336" width="20.7109375" style="5" customWidth="1"/>
    <col min="15337" max="15337" width="48.42578125" style="5" customWidth="1"/>
    <col min="15338" max="15338" width="25.28515625" style="5" customWidth="1"/>
    <col min="15339" max="15339" width="20" style="5" customWidth="1"/>
    <col min="15340" max="15340" width="15" style="5" customWidth="1"/>
    <col min="15341" max="15341" width="17.5703125" style="5" customWidth="1"/>
    <col min="15342" max="15342" width="24" style="5" customWidth="1"/>
    <col min="15343" max="15343" width="25.28515625" style="5" customWidth="1"/>
    <col min="15344" max="15344" width="18.85546875" style="5" customWidth="1"/>
    <col min="15345" max="15591" width="9.140625" style="5"/>
    <col min="15592" max="15592" width="20.7109375" style="5" customWidth="1"/>
    <col min="15593" max="15593" width="48.42578125" style="5" customWidth="1"/>
    <col min="15594" max="15594" width="25.28515625" style="5" customWidth="1"/>
    <col min="15595" max="15595" width="20" style="5" customWidth="1"/>
    <col min="15596" max="15596" width="15" style="5" customWidth="1"/>
    <col min="15597" max="15597" width="17.5703125" style="5" customWidth="1"/>
    <col min="15598" max="15598" width="24" style="5" customWidth="1"/>
    <col min="15599" max="15599" width="25.28515625" style="5" customWidth="1"/>
    <col min="15600" max="15600" width="18.85546875" style="5" customWidth="1"/>
    <col min="15601" max="15847" width="9.140625" style="5"/>
    <col min="15848" max="15848" width="20.7109375" style="5" customWidth="1"/>
    <col min="15849" max="15849" width="48.42578125" style="5" customWidth="1"/>
    <col min="15850" max="15850" width="25.28515625" style="5" customWidth="1"/>
    <col min="15851" max="15851" width="20" style="5" customWidth="1"/>
    <col min="15852" max="15852" width="15" style="5" customWidth="1"/>
    <col min="15853" max="15853" width="17.5703125" style="5" customWidth="1"/>
    <col min="15854" max="15854" width="24" style="5" customWidth="1"/>
    <col min="15855" max="15855" width="25.28515625" style="5" customWidth="1"/>
    <col min="15856" max="15856" width="18.85546875" style="5" customWidth="1"/>
    <col min="15857" max="16103" width="9.140625" style="5"/>
    <col min="16104" max="16104" width="20.7109375" style="5" customWidth="1"/>
    <col min="16105" max="16105" width="48.42578125" style="5" customWidth="1"/>
    <col min="16106" max="16106" width="25.28515625" style="5" customWidth="1"/>
    <col min="16107" max="16107" width="20" style="5" customWidth="1"/>
    <col min="16108" max="16108" width="15" style="5" customWidth="1"/>
    <col min="16109" max="16109" width="17.5703125" style="5" customWidth="1"/>
    <col min="16110" max="16110" width="24" style="5" customWidth="1"/>
    <col min="16111" max="16111" width="25.28515625" style="5" customWidth="1"/>
    <col min="16112" max="16112" width="18.85546875" style="5" customWidth="1"/>
    <col min="16113" max="16362" width="9.140625" style="5"/>
    <col min="16363" max="16365" width="8.85546875" style="5" customWidth="1"/>
    <col min="16366" max="16384" width="9.140625" style="5"/>
  </cols>
  <sheetData>
    <row r="1" spans="1:8" ht="16.5" thickBot="1">
      <c r="A1" s="1" t="s">
        <v>0</v>
      </c>
      <c r="B1" s="2"/>
      <c r="C1" s="2"/>
      <c r="D1" s="3"/>
      <c r="E1" s="4"/>
      <c r="F1" s="2"/>
    </row>
    <row r="2" spans="1:8" ht="33" customHeight="1" thickBot="1">
      <c r="A2" s="1"/>
      <c r="B2" s="95" t="s">
        <v>1</v>
      </c>
      <c r="C2" s="97" t="s">
        <v>2</v>
      </c>
      <c r="D2" s="99" t="s">
        <v>3</v>
      </c>
      <c r="E2" s="101" t="s">
        <v>4</v>
      </c>
      <c r="F2" s="101"/>
      <c r="G2" s="102" t="s">
        <v>5</v>
      </c>
      <c r="H2" s="103"/>
    </row>
    <row r="3" spans="1:8" s="11" customFormat="1" ht="105.75" customHeight="1" thickBot="1">
      <c r="A3" s="6" t="s">
        <v>6</v>
      </c>
      <c r="B3" s="96"/>
      <c r="C3" s="98"/>
      <c r="D3" s="100"/>
      <c r="E3" s="7" t="s">
        <v>7</v>
      </c>
      <c r="F3" s="8" t="s">
        <v>8</v>
      </c>
      <c r="G3" s="9" t="s">
        <v>7</v>
      </c>
      <c r="H3" s="10" t="s">
        <v>8</v>
      </c>
    </row>
    <row r="4" spans="1:8">
      <c r="A4" s="12">
        <v>210013</v>
      </c>
      <c r="B4" s="13" t="s">
        <v>9</v>
      </c>
      <c r="C4" s="14">
        <f>VLOOKUP(A4,'[2]Source Revenue'!$A$3:$E$49,5,0)</f>
        <v>74789723.664557934</v>
      </c>
      <c r="D4" s="15">
        <f>VLOOKUP(A4,[2]SourceQBR!$B$3:$H$47,7,0)</f>
        <v>7.0000000000000007E-2</v>
      </c>
      <c r="E4" s="16">
        <f>ROUND(IF(D4&lt;='[2]Old Preset Scale'!$B$4,'[2]Old Preset Scale'!$C$4,IF('RY17 QBR Modeling Results'!D4&gt;='[2]Old Preset Scale'!$B$51,'[2]Old Preset Scale'!$C$51,IF('RY17 QBR Modeling Results'!D4&lt;'[2]Old Preset Scale'!$C$53,'[2]Old Preset Scale'!$C$4- ((D4-'[2]Old Preset Scale'!$B$4)*('[2]Old Preset Scale'!$C$4/('[2]Old Preset Scale'!$C$53-'[2]Old Preset Scale'!$B$4))),IF('RY17 QBR Modeling Results'!D4&gt;'[2]Old Preset Scale'!$B$22,'[2]Old Preset Scale'!$C$51- ((D4-'[2]Old Preset Scale'!$B$51)*('[2]Old Preset Scale'!$C$51/('[2]Old Preset Scale'!$C$53-'[2]Old Preset Scale'!$B$51))),0)))),4)</f>
        <v>-0.02</v>
      </c>
      <c r="F4" s="17">
        <f t="shared" ref="F4:F47" si="0">E4*C4</f>
        <v>-1495794.4732911587</v>
      </c>
      <c r="G4" s="16">
        <v>-2.0000000000000018E-2</v>
      </c>
      <c r="H4" s="18">
        <f t="shared" ref="H4:H47" si="1">G4*C4</f>
        <v>-1495794.4732911601</v>
      </c>
    </row>
    <row r="5" spans="1:8">
      <c r="A5" s="19">
        <v>210055</v>
      </c>
      <c r="B5" s="20" t="s">
        <v>10</v>
      </c>
      <c r="C5" s="14">
        <f>VLOOKUP(A5,'[2]Source Revenue'!$A$3:$E$49,5,0)</f>
        <v>60431106.40760541</v>
      </c>
      <c r="D5" s="15">
        <f>VLOOKUP(A5,[2]SourceQBR!$B$3:$H$47,7,0)</f>
        <v>0.16</v>
      </c>
      <c r="E5" s="16">
        <f>ROUND(IF(D5&lt;='[2]Old Preset Scale'!$B$4,'[2]Old Preset Scale'!$C$4,IF('RY17 QBR Modeling Results'!D5&gt;='[2]Old Preset Scale'!$B$51,'[2]Old Preset Scale'!$C$51,IF('RY17 QBR Modeling Results'!D5&lt;'[2]Old Preset Scale'!$C$53,'[2]Old Preset Scale'!$C$4- ((D5-'[2]Old Preset Scale'!$B$4)*('[2]Old Preset Scale'!$C$4/('[2]Old Preset Scale'!$C$53-'[2]Old Preset Scale'!$B$4))),IF('RY17 QBR Modeling Results'!D5&gt;'[2]Old Preset Scale'!$B$22,'[2]Old Preset Scale'!$C$51- ((D5-'[2]Old Preset Scale'!$B$51)*('[2]Old Preset Scale'!$C$51/('[2]Old Preset Scale'!$C$53-'[2]Old Preset Scale'!$B$51))),0)))),4)</f>
        <v>-1.11E-2</v>
      </c>
      <c r="F5" s="17">
        <f t="shared" si="0"/>
        <v>-670785.28112442011</v>
      </c>
      <c r="G5" s="16">
        <f t="shared" ref="G5:G23" si="2">$G$4- ((D5-$D$4)*($G$4/($D$58-$D$4)))</f>
        <v>-1.4000000000000012E-2</v>
      </c>
      <c r="H5" s="18">
        <f t="shared" si="1"/>
        <v>-846035.48970647645</v>
      </c>
    </row>
    <row r="6" spans="1:8">
      <c r="A6" s="19">
        <v>210038</v>
      </c>
      <c r="B6" s="20" t="s">
        <v>11</v>
      </c>
      <c r="C6" s="14">
        <f>VLOOKUP(A6,'[2]Source Revenue'!$A$3:$E$49,5,0)</f>
        <v>126399312.7094775</v>
      </c>
      <c r="D6" s="15">
        <f>VLOOKUP(A6,[2]SourceQBR!$B$3:$H$47,7,0)</f>
        <v>0.2</v>
      </c>
      <c r="E6" s="16">
        <f>ROUND(IF(D6&lt;='[2]Old Preset Scale'!$B$4,'[2]Old Preset Scale'!$C$4,IF('RY17 QBR Modeling Results'!D6&gt;='[2]Old Preset Scale'!$B$51,'[2]Old Preset Scale'!$C$51,IF('RY17 QBR Modeling Results'!D6&lt;'[2]Old Preset Scale'!$C$53,'[2]Old Preset Scale'!$C$4- ((D6-'[2]Old Preset Scale'!$B$4)*('[2]Old Preset Scale'!$C$4/('[2]Old Preset Scale'!$C$53-'[2]Old Preset Scale'!$B$4))),IF('RY17 QBR Modeling Results'!D6&gt;'[2]Old Preset Scale'!$B$22,'[2]Old Preset Scale'!$C$51- ((D6-'[2]Old Preset Scale'!$B$51)*('[2]Old Preset Scale'!$C$51/('[2]Old Preset Scale'!$C$53-'[2]Old Preset Scale'!$B$51))),0)))),4)</f>
        <v>-6.7000000000000002E-3</v>
      </c>
      <c r="F6" s="17">
        <f t="shared" si="0"/>
        <v>-846875.39515349932</v>
      </c>
      <c r="G6" s="16">
        <f t="shared" si="2"/>
        <v>-1.1333333333333341E-2</v>
      </c>
      <c r="H6" s="18">
        <f t="shared" si="1"/>
        <v>-1432525.5440407461</v>
      </c>
    </row>
    <row r="7" spans="1:8">
      <c r="A7" s="19">
        <v>210040</v>
      </c>
      <c r="B7" s="20" t="s">
        <v>12</v>
      </c>
      <c r="C7" s="14">
        <f>VLOOKUP(A7,'[2]Source Revenue'!$A$3:$E$49,5,0)</f>
        <v>114214370.84465621</v>
      </c>
      <c r="D7" s="15">
        <f>VLOOKUP(A7,[2]SourceQBR!$B$3:$H$47,7,0)</f>
        <v>0.22</v>
      </c>
      <c r="E7" s="16">
        <f>ROUND(IF(D7&lt;='[2]Old Preset Scale'!$B$4,'[2]Old Preset Scale'!$C$4,IF('RY17 QBR Modeling Results'!D7&gt;='[2]Old Preset Scale'!$B$51,'[2]Old Preset Scale'!$C$51,IF('RY17 QBR Modeling Results'!D7&lt;'[2]Old Preset Scale'!$C$53,'[2]Old Preset Scale'!$C$4- ((D7-'[2]Old Preset Scale'!$B$4)*('[2]Old Preset Scale'!$C$4/('[2]Old Preset Scale'!$C$53-'[2]Old Preset Scale'!$B$4))),IF('RY17 QBR Modeling Results'!D7&gt;'[2]Old Preset Scale'!$B$22,'[2]Old Preset Scale'!$C$51- ((D7-'[2]Old Preset Scale'!$B$51)*('[2]Old Preset Scale'!$C$51/('[2]Old Preset Scale'!$C$53-'[2]Old Preset Scale'!$B$51))),0)))),4)</f>
        <v>-4.4000000000000003E-3</v>
      </c>
      <c r="F7" s="17">
        <f t="shared" si="0"/>
        <v>-502543.23171648738</v>
      </c>
      <c r="G7" s="16">
        <f t="shared" si="2"/>
        <v>-1.0000000000000007E-2</v>
      </c>
      <c r="H7" s="18">
        <f t="shared" si="1"/>
        <v>-1142143.708446563</v>
      </c>
    </row>
    <row r="8" spans="1:8">
      <c r="A8" s="19">
        <v>210004</v>
      </c>
      <c r="B8" s="20" t="s">
        <v>13</v>
      </c>
      <c r="C8" s="14">
        <f>VLOOKUP(A8,'[2]Source Revenue'!$A$3:$E$49,5,0)</f>
        <v>316970825.09723741</v>
      </c>
      <c r="D8" s="15">
        <f>VLOOKUP(A8,[2]SourceQBR!$B$3:$H$47,7,0)</f>
        <v>0.23</v>
      </c>
      <c r="E8" s="16">
        <f>ROUND(IF(D8&lt;='[2]Old Preset Scale'!$B$4,'[2]Old Preset Scale'!$C$4,IF('RY17 QBR Modeling Results'!D8&gt;='[2]Old Preset Scale'!$B$51,'[2]Old Preset Scale'!$C$51,IF('RY17 QBR Modeling Results'!D8&lt;'[2]Old Preset Scale'!$C$53,'[2]Old Preset Scale'!$C$4- ((D8-'[2]Old Preset Scale'!$B$4)*('[2]Old Preset Scale'!$C$4/('[2]Old Preset Scale'!$C$53-'[2]Old Preset Scale'!$B$4))),IF('RY17 QBR Modeling Results'!D8&gt;'[2]Old Preset Scale'!$B$22,'[2]Old Preset Scale'!$C$51- ((D8-'[2]Old Preset Scale'!$B$51)*('[2]Old Preset Scale'!$C$51/('[2]Old Preset Scale'!$C$53-'[2]Old Preset Scale'!$B$51))),0)))),4)</f>
        <v>-3.3E-3</v>
      </c>
      <c r="F8" s="17">
        <f t="shared" si="0"/>
        <v>-1046003.7228208834</v>
      </c>
      <c r="G8" s="16">
        <f t="shared" si="2"/>
        <v>-9.3333333333333393E-3</v>
      </c>
      <c r="H8" s="18">
        <f t="shared" si="1"/>
        <v>-2958394.3675742177</v>
      </c>
    </row>
    <row r="9" spans="1:8">
      <c r="A9" s="19">
        <v>210003</v>
      </c>
      <c r="B9" s="20" t="s">
        <v>14</v>
      </c>
      <c r="C9" s="14">
        <f>VLOOKUP(A9,'[2]Source Revenue'!$A$3:$E$49,5,0)</f>
        <v>220306426.26000002</v>
      </c>
      <c r="D9" s="15">
        <f>VLOOKUP(A9,[2]SourceQBR!$B$3:$H$47,7,0)</f>
        <v>0.24</v>
      </c>
      <c r="E9" s="16">
        <f>ROUND(IF(D9&lt;='[2]Old Preset Scale'!$B$4,'[2]Old Preset Scale'!$C$4,IF('RY17 QBR Modeling Results'!D9&gt;='[2]Old Preset Scale'!$B$51,'[2]Old Preset Scale'!$C$51,IF('RY17 QBR Modeling Results'!D9&lt;'[2]Old Preset Scale'!$C$53,'[2]Old Preset Scale'!$C$4- ((D9-'[2]Old Preset Scale'!$B$4)*('[2]Old Preset Scale'!$C$4/('[2]Old Preset Scale'!$C$53-'[2]Old Preset Scale'!$B$4))),IF('RY17 QBR Modeling Results'!D9&gt;'[2]Old Preset Scale'!$B$22,'[2]Old Preset Scale'!$C$51- ((D9-'[2]Old Preset Scale'!$B$51)*('[2]Old Preset Scale'!$C$51/('[2]Old Preset Scale'!$C$53-'[2]Old Preset Scale'!$B$51))),0)))),4)</f>
        <v>-2.2000000000000001E-3</v>
      </c>
      <c r="F9" s="17">
        <f t="shared" si="0"/>
        <v>-484674.13777200005</v>
      </c>
      <c r="G9" s="16">
        <f t="shared" si="2"/>
        <v>-8.6666666666666732E-3</v>
      </c>
      <c r="H9" s="18">
        <f t="shared" si="1"/>
        <v>-1909322.3609200015</v>
      </c>
    </row>
    <row r="10" spans="1:8">
      <c r="A10" s="19">
        <v>210062</v>
      </c>
      <c r="B10" s="20" t="s">
        <v>15</v>
      </c>
      <c r="C10" s="14">
        <f>VLOOKUP(A10,'[2]Source Revenue'!$A$3:$E$49,5,0)</f>
        <v>156564760.71478832</v>
      </c>
      <c r="D10" s="15">
        <f>VLOOKUP(A10,[2]SourceQBR!$B$3:$H$47,7,0)</f>
        <v>0.25</v>
      </c>
      <c r="E10" s="16">
        <f>ROUND(IF(D10&lt;='[2]Old Preset Scale'!$B$4,'[2]Old Preset Scale'!$C$4,IF('RY17 QBR Modeling Results'!D10&gt;='[2]Old Preset Scale'!$B$51,'[2]Old Preset Scale'!$C$51,IF('RY17 QBR Modeling Results'!D10&lt;'[2]Old Preset Scale'!$C$53,'[2]Old Preset Scale'!$C$4- ((D10-'[2]Old Preset Scale'!$B$4)*('[2]Old Preset Scale'!$C$4/('[2]Old Preset Scale'!$C$53-'[2]Old Preset Scale'!$B$4))),IF('RY17 QBR Modeling Results'!D10&gt;'[2]Old Preset Scale'!$B$22,'[2]Old Preset Scale'!$C$51- ((D10-'[2]Old Preset Scale'!$B$51)*('[2]Old Preset Scale'!$C$51/('[2]Old Preset Scale'!$C$53-'[2]Old Preset Scale'!$B$51))),0)))),4)</f>
        <v>-1.1000000000000001E-3</v>
      </c>
      <c r="F10" s="21">
        <f t="shared" si="0"/>
        <v>-172221.23678626717</v>
      </c>
      <c r="G10" s="16">
        <f t="shared" si="2"/>
        <v>-8.0000000000000054E-3</v>
      </c>
      <c r="H10" s="18">
        <f t="shared" si="1"/>
        <v>-1252518.0857183074</v>
      </c>
    </row>
    <row r="11" spans="1:8">
      <c r="A11" s="19">
        <v>210016</v>
      </c>
      <c r="B11" s="20" t="s">
        <v>16</v>
      </c>
      <c r="C11" s="14">
        <f>VLOOKUP(A11,'[2]Source Revenue'!$A$3:$E$49,5,0)</f>
        <v>155199153.57970902</v>
      </c>
      <c r="D11" s="15">
        <f>VLOOKUP(A11,[2]SourceQBR!$B$3:$H$47,7,0)</f>
        <v>0.25</v>
      </c>
      <c r="E11" s="16">
        <f>ROUND(IF(D11&lt;='[2]Old Preset Scale'!$B$4,'[2]Old Preset Scale'!$C$4,IF('RY17 QBR Modeling Results'!D11&gt;='[2]Old Preset Scale'!$B$51,'[2]Old Preset Scale'!$C$51,IF('RY17 QBR Modeling Results'!D11&lt;'[2]Old Preset Scale'!$C$53,'[2]Old Preset Scale'!$C$4- ((D11-'[2]Old Preset Scale'!$B$4)*('[2]Old Preset Scale'!$C$4/('[2]Old Preset Scale'!$C$53-'[2]Old Preset Scale'!$B$4))),IF('RY17 QBR Modeling Results'!D11&gt;'[2]Old Preset Scale'!$B$22,'[2]Old Preset Scale'!$C$51- ((D11-'[2]Old Preset Scale'!$B$51)*('[2]Old Preset Scale'!$C$51/('[2]Old Preset Scale'!$C$53-'[2]Old Preset Scale'!$B$51))),0)))),4)</f>
        <v>-1.1000000000000001E-3</v>
      </c>
      <c r="F11" s="17">
        <f t="shared" si="0"/>
        <v>-170719.06893767993</v>
      </c>
      <c r="G11" s="16">
        <f t="shared" si="2"/>
        <v>-8.0000000000000054E-3</v>
      </c>
      <c r="H11" s="18">
        <f t="shared" si="1"/>
        <v>-1241593.228637673</v>
      </c>
    </row>
    <row r="12" spans="1:8">
      <c r="A12" s="19">
        <v>210012</v>
      </c>
      <c r="B12" s="20" t="s">
        <v>17</v>
      </c>
      <c r="C12" s="14">
        <f>VLOOKUP(A12,'[2]Source Revenue'!$A$3:$E$49,5,0)</f>
        <v>415350728.54994035</v>
      </c>
      <c r="D12" s="15">
        <f>VLOOKUP(A12,[2]SourceQBR!$B$3:$H$47,7,0)</f>
        <v>0.31</v>
      </c>
      <c r="E12" s="22">
        <f>ROUND(IF(D12&lt;='[2]Old Preset Scale'!$B$4,'[2]Old Preset Scale'!$C$4,IF('RY17 QBR Modeling Results'!D12&gt;='[2]Old Preset Scale'!$B$51,'[2]Old Preset Scale'!$C$51,IF('RY17 QBR Modeling Results'!D12&lt;'[2]Old Preset Scale'!$C$53,'[2]Old Preset Scale'!$C$4- ((D12-'[2]Old Preset Scale'!$B$4)*('[2]Old Preset Scale'!$C$4/('[2]Old Preset Scale'!$C$53-'[2]Old Preset Scale'!$B$4))),IF('RY17 QBR Modeling Results'!D12&gt;'[2]Old Preset Scale'!$B$22,'[2]Old Preset Scale'!$C$51- ((D12-'[2]Old Preset Scale'!$B$51)*('[2]Old Preset Scale'!$C$51/('[2]Old Preset Scale'!$C$53-'[2]Old Preset Scale'!$B$51))),0)))),4)</f>
        <v>1.8E-3</v>
      </c>
      <c r="F12" s="23">
        <f t="shared" si="0"/>
        <v>747631.31138989259</v>
      </c>
      <c r="G12" s="16">
        <f t="shared" si="2"/>
        <v>-4.0000000000000036E-3</v>
      </c>
      <c r="H12" s="18">
        <f t="shared" si="1"/>
        <v>-1661402.914199763</v>
      </c>
    </row>
    <row r="13" spans="1:8">
      <c r="A13" s="19">
        <v>210037</v>
      </c>
      <c r="B13" s="20" t="s">
        <v>18</v>
      </c>
      <c r="C13" s="14">
        <f>VLOOKUP(A13,'[2]Source Revenue'!$A$3:$E$49,5,0)</f>
        <v>101975577.13370973</v>
      </c>
      <c r="D13" s="15">
        <f>VLOOKUP(A13,[2]SourceQBR!$B$3:$H$47,7,0)</f>
        <v>0.31</v>
      </c>
      <c r="E13" s="22">
        <f>ROUND(IF(D13&lt;='[2]Old Preset Scale'!$B$4,'[2]Old Preset Scale'!$C$4,IF('RY17 QBR Modeling Results'!D13&gt;='[2]Old Preset Scale'!$B$51,'[2]Old Preset Scale'!$C$51,IF('RY17 QBR Modeling Results'!D13&lt;'[2]Old Preset Scale'!$C$53,'[2]Old Preset Scale'!$C$4- ((D13-'[2]Old Preset Scale'!$B$4)*('[2]Old Preset Scale'!$C$4/('[2]Old Preset Scale'!$C$53-'[2]Old Preset Scale'!$B$4))),IF('RY17 QBR Modeling Results'!D13&gt;'[2]Old Preset Scale'!$B$22,'[2]Old Preset Scale'!$C$51- ((D13-'[2]Old Preset Scale'!$B$51)*('[2]Old Preset Scale'!$C$51/('[2]Old Preset Scale'!$C$53-'[2]Old Preset Scale'!$B$51))),0)))),4)</f>
        <v>1.8E-3</v>
      </c>
      <c r="F13" s="23">
        <f t="shared" si="0"/>
        <v>183556.0388406775</v>
      </c>
      <c r="G13" s="16">
        <f t="shared" si="2"/>
        <v>-4.0000000000000036E-3</v>
      </c>
      <c r="H13" s="18">
        <f t="shared" si="1"/>
        <v>-407902.30853483925</v>
      </c>
    </row>
    <row r="14" spans="1:8">
      <c r="A14" s="19">
        <v>210023</v>
      </c>
      <c r="B14" s="20" t="s">
        <v>19</v>
      </c>
      <c r="C14" s="14">
        <f>VLOOKUP(A14,'[2]Source Revenue'!$A$3:$E$49,5,0)</f>
        <v>291882683.16629702</v>
      </c>
      <c r="D14" s="15">
        <f>VLOOKUP(A14,[2]SourceQBR!$B$3:$H$47,7,0)</f>
        <v>0.31</v>
      </c>
      <c r="E14" s="22">
        <f>ROUND(IF(D14&lt;='[2]Old Preset Scale'!$B$4,'[2]Old Preset Scale'!$C$4,IF('RY17 QBR Modeling Results'!D14&gt;='[2]Old Preset Scale'!$B$51,'[2]Old Preset Scale'!$C$51,IF('RY17 QBR Modeling Results'!D14&lt;'[2]Old Preset Scale'!$C$53,'[2]Old Preset Scale'!$C$4- ((D14-'[2]Old Preset Scale'!$B$4)*('[2]Old Preset Scale'!$C$4/('[2]Old Preset Scale'!$C$53-'[2]Old Preset Scale'!$B$4))),IF('RY17 QBR Modeling Results'!D14&gt;'[2]Old Preset Scale'!$B$22,'[2]Old Preset Scale'!$C$51- ((D14-'[2]Old Preset Scale'!$B$51)*('[2]Old Preset Scale'!$C$51/('[2]Old Preset Scale'!$C$53-'[2]Old Preset Scale'!$B$51))),0)))),4)</f>
        <v>1.8E-3</v>
      </c>
      <c r="F14" s="23">
        <f t="shared" si="0"/>
        <v>525388.82969933457</v>
      </c>
      <c r="G14" s="16">
        <f t="shared" si="2"/>
        <v>-4.0000000000000036E-3</v>
      </c>
      <c r="H14" s="18">
        <f t="shared" si="1"/>
        <v>-1167530.7326651891</v>
      </c>
    </row>
    <row r="15" spans="1:8">
      <c r="A15" s="19">
        <v>210015</v>
      </c>
      <c r="B15" s="20" t="s">
        <v>20</v>
      </c>
      <c r="C15" s="14">
        <f>VLOOKUP(A15,'[2]Source Revenue'!$A$3:$E$49,5,0)</f>
        <v>274203013.03695214</v>
      </c>
      <c r="D15" s="15">
        <f>VLOOKUP(A15,[2]SourceQBR!$B$3:$H$47,7,0)</f>
        <v>0.31</v>
      </c>
      <c r="E15" s="22">
        <f>ROUND(IF(D15&lt;='[2]Old Preset Scale'!$B$4,'[2]Old Preset Scale'!$C$4,IF('RY17 QBR Modeling Results'!D15&gt;='[2]Old Preset Scale'!$B$51,'[2]Old Preset Scale'!$C$51,IF('RY17 QBR Modeling Results'!D15&lt;'[2]Old Preset Scale'!$C$53,'[2]Old Preset Scale'!$C$4- ((D15-'[2]Old Preset Scale'!$B$4)*('[2]Old Preset Scale'!$C$4/('[2]Old Preset Scale'!$C$53-'[2]Old Preset Scale'!$B$4))),IF('RY17 QBR Modeling Results'!D15&gt;'[2]Old Preset Scale'!$B$22,'[2]Old Preset Scale'!$C$51- ((D15-'[2]Old Preset Scale'!$B$51)*('[2]Old Preset Scale'!$C$51/('[2]Old Preset Scale'!$C$53-'[2]Old Preset Scale'!$B$51))),0)))),4)</f>
        <v>1.8E-3</v>
      </c>
      <c r="F15" s="23">
        <f t="shared" si="0"/>
        <v>493565.42346651381</v>
      </c>
      <c r="G15" s="16">
        <f t="shared" si="2"/>
        <v>-4.0000000000000036E-3</v>
      </c>
      <c r="H15" s="18">
        <f t="shared" si="1"/>
        <v>-1096812.0521478094</v>
      </c>
    </row>
    <row r="16" spans="1:8">
      <c r="A16" s="19">
        <v>210024</v>
      </c>
      <c r="B16" s="20" t="s">
        <v>21</v>
      </c>
      <c r="C16" s="14">
        <f>VLOOKUP(A16,'[2]Source Revenue'!$A$3:$E$49,5,0)</f>
        <v>238195334.52295887</v>
      </c>
      <c r="D16" s="15">
        <f>VLOOKUP(A16,[2]SourceQBR!$B$3:$H$47,7,0)</f>
        <v>0.31</v>
      </c>
      <c r="E16" s="22">
        <f>ROUND(IF(D16&lt;='[2]Old Preset Scale'!$B$4,'[2]Old Preset Scale'!$C$4,IF('RY17 QBR Modeling Results'!D16&gt;='[2]Old Preset Scale'!$B$51,'[2]Old Preset Scale'!$C$51,IF('RY17 QBR Modeling Results'!D16&lt;'[2]Old Preset Scale'!$C$53,'[2]Old Preset Scale'!$C$4- ((D16-'[2]Old Preset Scale'!$B$4)*('[2]Old Preset Scale'!$C$4/('[2]Old Preset Scale'!$C$53-'[2]Old Preset Scale'!$B$4))),IF('RY17 QBR Modeling Results'!D16&gt;'[2]Old Preset Scale'!$B$22,'[2]Old Preset Scale'!$C$51- ((D16-'[2]Old Preset Scale'!$B$51)*('[2]Old Preset Scale'!$C$51/('[2]Old Preset Scale'!$C$53-'[2]Old Preset Scale'!$B$51))),0)))),4)</f>
        <v>1.8E-3</v>
      </c>
      <c r="F16" s="23">
        <f t="shared" si="0"/>
        <v>428751.60214132594</v>
      </c>
      <c r="G16" s="16">
        <f t="shared" si="2"/>
        <v>-4.0000000000000036E-3</v>
      </c>
      <c r="H16" s="18">
        <f t="shared" si="1"/>
        <v>-952781.33809183631</v>
      </c>
    </row>
    <row r="17" spans="1:8">
      <c r="A17" s="19">
        <v>210011</v>
      </c>
      <c r="B17" s="20" t="s">
        <v>22</v>
      </c>
      <c r="C17" s="14">
        <f>VLOOKUP(A17,'[2]Source Revenue'!$A$3:$E$49,5,0)</f>
        <v>232266273.89858523</v>
      </c>
      <c r="D17" s="15">
        <f>VLOOKUP(A17,[2]SourceQBR!$B$3:$H$47,7,0)</f>
        <v>0.32</v>
      </c>
      <c r="E17" s="22">
        <f>ROUND(IF(D17&lt;='[2]Old Preset Scale'!$B$4,'[2]Old Preset Scale'!$C$4,IF('RY17 QBR Modeling Results'!D17&gt;='[2]Old Preset Scale'!$B$51,'[2]Old Preset Scale'!$C$51,IF('RY17 QBR Modeling Results'!D17&lt;'[2]Old Preset Scale'!$C$53,'[2]Old Preset Scale'!$C$4- ((D17-'[2]Old Preset Scale'!$B$4)*('[2]Old Preset Scale'!$C$4/('[2]Old Preset Scale'!$C$53-'[2]Old Preset Scale'!$B$4))),IF('RY17 QBR Modeling Results'!D17&gt;'[2]Old Preset Scale'!$B$22,'[2]Old Preset Scale'!$C$51- ((D17-'[2]Old Preset Scale'!$B$51)*('[2]Old Preset Scale'!$C$51/('[2]Old Preset Scale'!$C$53-'[2]Old Preset Scale'!$B$51))),0)))),4)</f>
        <v>2.0999999999999999E-3</v>
      </c>
      <c r="F17" s="23">
        <f t="shared" si="0"/>
        <v>487759.17518702894</v>
      </c>
      <c r="G17" s="16">
        <f t="shared" si="2"/>
        <v>-3.333333333333334E-3</v>
      </c>
      <c r="H17" s="18">
        <f t="shared" si="1"/>
        <v>-774220.91299528431</v>
      </c>
    </row>
    <row r="18" spans="1:8">
      <c r="A18" s="19">
        <v>210043</v>
      </c>
      <c r="B18" s="20" t="s">
        <v>23</v>
      </c>
      <c r="C18" s="14">
        <f>VLOOKUP(A18,'[2]Source Revenue'!$A$3:$E$49,5,0)</f>
        <v>237934932</v>
      </c>
      <c r="D18" s="15">
        <f>VLOOKUP(A18,[2]SourceQBR!$B$3:$H$47,7,0)</f>
        <v>0.33</v>
      </c>
      <c r="E18" s="22">
        <f>ROUND(IF(D18&lt;='[2]Old Preset Scale'!$B$4,'[2]Old Preset Scale'!$C$4,IF('RY17 QBR Modeling Results'!D18&gt;='[2]Old Preset Scale'!$B$51,'[2]Old Preset Scale'!$C$51,IF('RY17 QBR Modeling Results'!D18&lt;'[2]Old Preset Scale'!$C$53,'[2]Old Preset Scale'!$C$4- ((D18-'[2]Old Preset Scale'!$B$4)*('[2]Old Preset Scale'!$C$4/('[2]Old Preset Scale'!$C$53-'[2]Old Preset Scale'!$B$4))),IF('RY17 QBR Modeling Results'!D18&gt;'[2]Old Preset Scale'!$B$22,'[2]Old Preset Scale'!$C$51- ((D18-'[2]Old Preset Scale'!$B$51)*('[2]Old Preset Scale'!$C$51/('[2]Old Preset Scale'!$C$53-'[2]Old Preset Scale'!$B$51))),0)))),4)</f>
        <v>2.5000000000000001E-3</v>
      </c>
      <c r="F18" s="23">
        <f t="shared" si="0"/>
        <v>594837.32999999996</v>
      </c>
      <c r="G18" s="16">
        <f t="shared" si="2"/>
        <v>-2.6666666666666644E-3</v>
      </c>
      <c r="H18" s="18">
        <f t="shared" si="1"/>
        <v>-634493.15199999942</v>
      </c>
    </row>
    <row r="19" spans="1:8">
      <c r="A19" s="19">
        <v>210027</v>
      </c>
      <c r="B19" s="20" t="s">
        <v>24</v>
      </c>
      <c r="C19" s="14">
        <f>VLOOKUP(A19,'[2]Source Revenue'!$A$3:$E$49,5,0)</f>
        <v>167618972.33886486</v>
      </c>
      <c r="D19" s="15">
        <f>VLOOKUP(A19,[2]SourceQBR!$B$3:$H$47,7,0)</f>
        <v>0.34</v>
      </c>
      <c r="E19" s="22">
        <f>ROUND(IF(D19&lt;='[2]Old Preset Scale'!$B$4,'[2]Old Preset Scale'!$C$4,IF('RY17 QBR Modeling Results'!D19&gt;='[2]Old Preset Scale'!$B$51,'[2]Old Preset Scale'!$C$51,IF('RY17 QBR Modeling Results'!D19&lt;'[2]Old Preset Scale'!$C$53,'[2]Old Preset Scale'!$C$4- ((D19-'[2]Old Preset Scale'!$B$4)*('[2]Old Preset Scale'!$C$4/('[2]Old Preset Scale'!$C$53-'[2]Old Preset Scale'!$B$4))),IF('RY17 QBR Modeling Results'!D19&gt;'[2]Old Preset Scale'!$B$22,'[2]Old Preset Scale'!$C$51- ((D19-'[2]Old Preset Scale'!$B$51)*('[2]Old Preset Scale'!$C$51/('[2]Old Preset Scale'!$C$53-'[2]Old Preset Scale'!$B$51))),0)))),4)</f>
        <v>2.8999999999999998E-3</v>
      </c>
      <c r="F19" s="23">
        <f t="shared" si="0"/>
        <v>486095.01978270808</v>
      </c>
      <c r="G19" s="16">
        <f t="shared" si="2"/>
        <v>-1.9999999999999983E-3</v>
      </c>
      <c r="H19" s="18">
        <f t="shared" si="1"/>
        <v>-335237.94467772945</v>
      </c>
    </row>
    <row r="20" spans="1:8">
      <c r="A20" s="19">
        <v>210006</v>
      </c>
      <c r="B20" s="20" t="s">
        <v>25</v>
      </c>
      <c r="C20" s="14">
        <f>VLOOKUP(A20,'[2]Source Revenue'!$A$3:$E$49,5,0)</f>
        <v>45713955.885128438</v>
      </c>
      <c r="D20" s="15">
        <f>VLOOKUP(A20,[2]SourceQBR!$B$3:$H$47,7,0)</f>
        <v>0.35</v>
      </c>
      <c r="E20" s="22">
        <f>ROUND(IF(D20&lt;='[2]Old Preset Scale'!$B$4,'[2]Old Preset Scale'!$C$4,IF('RY17 QBR Modeling Results'!D20&gt;='[2]Old Preset Scale'!$B$51,'[2]Old Preset Scale'!$C$51,IF('RY17 QBR Modeling Results'!D20&lt;'[2]Old Preset Scale'!$C$53,'[2]Old Preset Scale'!$C$4- ((D20-'[2]Old Preset Scale'!$B$4)*('[2]Old Preset Scale'!$C$4/('[2]Old Preset Scale'!$C$53-'[2]Old Preset Scale'!$B$4))),IF('RY17 QBR Modeling Results'!D20&gt;'[2]Old Preset Scale'!$B$22,'[2]Old Preset Scale'!$C$51- ((D20-'[2]Old Preset Scale'!$B$51)*('[2]Old Preset Scale'!$C$51/('[2]Old Preset Scale'!$C$53-'[2]Old Preset Scale'!$B$51))),0)))),4)</f>
        <v>3.2000000000000002E-3</v>
      </c>
      <c r="F20" s="23">
        <f t="shared" si="0"/>
        <v>146284.65883241102</v>
      </c>
      <c r="G20" s="16">
        <f t="shared" si="2"/>
        <v>-1.3333333333333322E-3</v>
      </c>
      <c r="H20" s="18">
        <f t="shared" si="1"/>
        <v>-60951.941180171198</v>
      </c>
    </row>
    <row r="21" spans="1:8">
      <c r="A21" s="19">
        <v>210051</v>
      </c>
      <c r="B21" s="20" t="s">
        <v>26</v>
      </c>
      <c r="C21" s="14">
        <f>VLOOKUP(A21,'[2]Source Revenue'!$A$3:$E$49,5,0)</f>
        <v>132614777.57641451</v>
      </c>
      <c r="D21" s="15">
        <f>VLOOKUP(A21,[2]SourceQBR!$B$3:$H$47,7,0)</f>
        <v>0.35</v>
      </c>
      <c r="E21" s="22">
        <f>ROUND(IF(D21&lt;='[2]Old Preset Scale'!$B$4,'[2]Old Preset Scale'!$C$4,IF('RY17 QBR Modeling Results'!D21&gt;='[2]Old Preset Scale'!$B$51,'[2]Old Preset Scale'!$C$51,IF('RY17 QBR Modeling Results'!D21&lt;'[2]Old Preset Scale'!$C$53,'[2]Old Preset Scale'!$C$4- ((D21-'[2]Old Preset Scale'!$B$4)*('[2]Old Preset Scale'!$C$4/('[2]Old Preset Scale'!$C$53-'[2]Old Preset Scale'!$B$4))),IF('RY17 QBR Modeling Results'!D21&gt;'[2]Old Preset Scale'!$B$22,'[2]Old Preset Scale'!$C$51- ((D21-'[2]Old Preset Scale'!$B$51)*('[2]Old Preset Scale'!$C$51/('[2]Old Preset Scale'!$C$53-'[2]Old Preset Scale'!$B$51))),0)))),4)</f>
        <v>3.2000000000000002E-3</v>
      </c>
      <c r="F21" s="23">
        <f t="shared" si="0"/>
        <v>424367.28824452643</v>
      </c>
      <c r="G21" s="16">
        <f t="shared" si="2"/>
        <v>-1.3333333333333322E-3</v>
      </c>
      <c r="H21" s="18">
        <f t="shared" si="1"/>
        <v>-176819.70343521918</v>
      </c>
    </row>
    <row r="22" spans="1:8">
      <c r="A22" s="19">
        <v>210001</v>
      </c>
      <c r="B22" s="20" t="s">
        <v>27</v>
      </c>
      <c r="C22" s="14">
        <f>VLOOKUP(A22,'[2]Source Revenue'!$A$3:$E$49,5,0)</f>
        <v>190659647.8623755</v>
      </c>
      <c r="D22" s="15">
        <f>VLOOKUP(A22,[2]SourceQBR!$B$3:$H$47,7,0)</f>
        <v>0.36</v>
      </c>
      <c r="E22" s="22">
        <f>ROUND(IF(D22&lt;='[2]Old Preset Scale'!$B$4,'[2]Old Preset Scale'!$C$4,IF('RY17 QBR Modeling Results'!D22&gt;='[2]Old Preset Scale'!$B$51,'[2]Old Preset Scale'!$C$51,IF('RY17 QBR Modeling Results'!D22&lt;'[2]Old Preset Scale'!$C$53,'[2]Old Preset Scale'!$C$4- ((D22-'[2]Old Preset Scale'!$B$4)*('[2]Old Preset Scale'!$C$4/('[2]Old Preset Scale'!$C$53-'[2]Old Preset Scale'!$B$4))),IF('RY17 QBR Modeling Results'!D22&gt;'[2]Old Preset Scale'!$B$22,'[2]Old Preset Scale'!$C$51- ((D22-'[2]Old Preset Scale'!$B$51)*('[2]Old Preset Scale'!$C$51/('[2]Old Preset Scale'!$C$53-'[2]Old Preset Scale'!$B$51))),0)))),4)</f>
        <v>3.5999999999999999E-3</v>
      </c>
      <c r="F22" s="23">
        <f t="shared" si="0"/>
        <v>686374.73230455176</v>
      </c>
      <c r="G22" s="16">
        <f t="shared" si="2"/>
        <v>-6.666666666666661E-4</v>
      </c>
      <c r="H22" s="18">
        <f t="shared" si="1"/>
        <v>-127106.43190825022</v>
      </c>
    </row>
    <row r="23" spans="1:8">
      <c r="A23" s="19">
        <v>210009</v>
      </c>
      <c r="B23" s="20" t="s">
        <v>28</v>
      </c>
      <c r="C23" s="14">
        <f>VLOOKUP(A23,'[2]Source Revenue'!$A$3:$E$49,5,0)</f>
        <v>1244297900.0101516</v>
      </c>
      <c r="D23" s="15">
        <f>VLOOKUP(A23,[2]SourceQBR!$B$3:$H$47,7,0)</f>
        <v>0.36</v>
      </c>
      <c r="E23" s="22">
        <f>ROUND(IF(D23&lt;='[2]Old Preset Scale'!$B$4,'[2]Old Preset Scale'!$C$4,IF('RY17 QBR Modeling Results'!D23&gt;='[2]Old Preset Scale'!$B$51,'[2]Old Preset Scale'!$C$51,IF('RY17 QBR Modeling Results'!D23&lt;'[2]Old Preset Scale'!$C$53,'[2]Old Preset Scale'!$C$4- ((D23-'[2]Old Preset Scale'!$B$4)*('[2]Old Preset Scale'!$C$4/('[2]Old Preset Scale'!$C$53-'[2]Old Preset Scale'!$B$4))),IF('RY17 QBR Modeling Results'!D23&gt;'[2]Old Preset Scale'!$B$22,'[2]Old Preset Scale'!$C$51- ((D23-'[2]Old Preset Scale'!$B$51)*('[2]Old Preset Scale'!$C$51/('[2]Old Preset Scale'!$C$53-'[2]Old Preset Scale'!$B$51))),0)))),4)</f>
        <v>3.5999999999999999E-3</v>
      </c>
      <c r="F23" s="23">
        <f t="shared" si="0"/>
        <v>4479472.4400365455</v>
      </c>
      <c r="G23" s="16">
        <f t="shared" si="2"/>
        <v>-6.666666666666661E-4</v>
      </c>
      <c r="H23" s="18">
        <f t="shared" si="1"/>
        <v>-829531.93334010034</v>
      </c>
    </row>
    <row r="24" spans="1:8">
      <c r="A24" s="19">
        <v>210032</v>
      </c>
      <c r="B24" s="20" t="s">
        <v>29</v>
      </c>
      <c r="C24" s="14">
        <f>VLOOKUP(A24,'[2]Source Revenue'!$A$3:$E$49,5,0)</f>
        <v>69389875.958131924</v>
      </c>
      <c r="D24" s="15">
        <f>VLOOKUP(A24,[2]SourceQBR!$B$3:$H$47,7,0)</f>
        <v>0.37</v>
      </c>
      <c r="E24" s="22">
        <f>ROUND(IF(D24&lt;='[2]Old Preset Scale'!$B$4,'[2]Old Preset Scale'!$C$4,IF('RY17 QBR Modeling Results'!D24&gt;='[2]Old Preset Scale'!$B$51,'[2]Old Preset Scale'!$C$51,IF('RY17 QBR Modeling Results'!D24&lt;'[2]Old Preset Scale'!$C$53,'[2]Old Preset Scale'!$C$4- ((D24-'[2]Old Preset Scale'!$B$4)*('[2]Old Preset Scale'!$C$4/('[2]Old Preset Scale'!$C$53-'[2]Old Preset Scale'!$B$4))),IF('RY17 QBR Modeling Results'!D24&gt;'[2]Old Preset Scale'!$B$22,'[2]Old Preset Scale'!$C$51- ((D24-'[2]Old Preset Scale'!$B$51)*('[2]Old Preset Scale'!$C$51/('[2]Old Preset Scale'!$C$53-'[2]Old Preset Scale'!$B$51))),0)))),4)</f>
        <v>3.8999999999999998E-3</v>
      </c>
      <c r="F24" s="23">
        <f t="shared" si="0"/>
        <v>270620.51623671449</v>
      </c>
      <c r="G24" s="22">
        <f t="shared" ref="G24:G45" si="3">$G$46- ((D24-$D$46)*($G$46/($D$58-$D$46)))</f>
        <v>0</v>
      </c>
      <c r="H24" s="24">
        <f t="shared" si="1"/>
        <v>0</v>
      </c>
    </row>
    <row r="25" spans="1:8">
      <c r="A25" s="19">
        <v>210029</v>
      </c>
      <c r="B25" s="20" t="s">
        <v>30</v>
      </c>
      <c r="C25" s="14">
        <f>VLOOKUP(A25,'[2]Source Revenue'!$A$3:$E$49,5,0)</f>
        <v>343229718.17060536</v>
      </c>
      <c r="D25" s="15">
        <f>VLOOKUP(A25,[2]SourceQBR!$B$3:$H$47,7,0)</f>
        <v>0.38</v>
      </c>
      <c r="E25" s="22">
        <f>ROUND(IF(D25&lt;='[2]Old Preset Scale'!$B$4,'[2]Old Preset Scale'!$C$4,IF('RY17 QBR Modeling Results'!D25&gt;='[2]Old Preset Scale'!$B$51,'[2]Old Preset Scale'!$C$51,IF('RY17 QBR Modeling Results'!D25&lt;'[2]Old Preset Scale'!$C$53,'[2]Old Preset Scale'!$C$4- ((D25-'[2]Old Preset Scale'!$B$4)*('[2]Old Preset Scale'!$C$4/('[2]Old Preset Scale'!$C$53-'[2]Old Preset Scale'!$B$4))),IF('RY17 QBR Modeling Results'!D25&gt;'[2]Old Preset Scale'!$B$22,'[2]Old Preset Scale'!$C$51- ((D25-'[2]Old Preset Scale'!$B$51)*('[2]Old Preset Scale'!$C$51/('[2]Old Preset Scale'!$C$53-'[2]Old Preset Scale'!$B$51))),0)))),4)</f>
        <v>4.3E-3</v>
      </c>
      <c r="F25" s="23">
        <f t="shared" si="0"/>
        <v>1475887.7881336031</v>
      </c>
      <c r="G25" s="22">
        <f t="shared" si="3"/>
        <v>5.0000000000000044E-4</v>
      </c>
      <c r="H25" s="24">
        <f t="shared" si="1"/>
        <v>171614.85908530283</v>
      </c>
    </row>
    <row r="26" spans="1:8">
      <c r="A26" s="19">
        <v>210057</v>
      </c>
      <c r="B26" s="20" t="s">
        <v>31</v>
      </c>
      <c r="C26" s="14">
        <f>VLOOKUP(A26,'[2]Source Revenue'!$A$3:$E$49,5,0)</f>
        <v>220608397.14818817</v>
      </c>
      <c r="D26" s="15">
        <f>VLOOKUP(A26,[2]SourceQBR!$B$3:$H$47,7,0)</f>
        <v>0.38</v>
      </c>
      <c r="E26" s="22">
        <f>ROUND(IF(D26&lt;='[2]Old Preset Scale'!$B$4,'[2]Old Preset Scale'!$C$4,IF('RY17 QBR Modeling Results'!D26&gt;='[2]Old Preset Scale'!$B$51,'[2]Old Preset Scale'!$C$51,IF('RY17 QBR Modeling Results'!D26&lt;'[2]Old Preset Scale'!$C$53,'[2]Old Preset Scale'!$C$4- ((D26-'[2]Old Preset Scale'!$B$4)*('[2]Old Preset Scale'!$C$4/('[2]Old Preset Scale'!$C$53-'[2]Old Preset Scale'!$B$4))),IF('RY17 QBR Modeling Results'!D26&gt;'[2]Old Preset Scale'!$B$22,'[2]Old Preset Scale'!$C$51- ((D26-'[2]Old Preset Scale'!$B$51)*('[2]Old Preset Scale'!$C$51/('[2]Old Preset Scale'!$C$53-'[2]Old Preset Scale'!$B$51))),0)))),4)</f>
        <v>4.3E-3</v>
      </c>
      <c r="F26" s="23">
        <f t="shared" si="0"/>
        <v>948616.10773720918</v>
      </c>
      <c r="G26" s="22">
        <f t="shared" si="3"/>
        <v>5.0000000000000044E-4</v>
      </c>
      <c r="H26" s="24">
        <f t="shared" si="1"/>
        <v>110304.19857409419</v>
      </c>
    </row>
    <row r="27" spans="1:8">
      <c r="A27" s="19">
        <v>210019</v>
      </c>
      <c r="B27" s="20" t="s">
        <v>32</v>
      </c>
      <c r="C27" s="14">
        <f>VLOOKUP(A27,'[2]Source Revenue'!$A$3:$E$49,5,0)</f>
        <v>242318198.74402294</v>
      </c>
      <c r="D27" s="15">
        <f>VLOOKUP(A27,[2]SourceQBR!$B$3:$H$47,7,0)</f>
        <v>0.38</v>
      </c>
      <c r="E27" s="22">
        <f>ROUND(IF(D27&lt;='[2]Old Preset Scale'!$B$4,'[2]Old Preset Scale'!$C$4,IF('RY17 QBR Modeling Results'!D27&gt;='[2]Old Preset Scale'!$B$51,'[2]Old Preset Scale'!$C$51,IF('RY17 QBR Modeling Results'!D27&lt;'[2]Old Preset Scale'!$C$53,'[2]Old Preset Scale'!$C$4- ((D27-'[2]Old Preset Scale'!$B$4)*('[2]Old Preset Scale'!$C$4/('[2]Old Preset Scale'!$C$53-'[2]Old Preset Scale'!$B$4))),IF('RY17 QBR Modeling Results'!D27&gt;'[2]Old Preset Scale'!$B$22,'[2]Old Preset Scale'!$C$51- ((D27-'[2]Old Preset Scale'!$B$51)*('[2]Old Preset Scale'!$C$51/('[2]Old Preset Scale'!$C$53-'[2]Old Preset Scale'!$B$51))),0)))),4)</f>
        <v>4.3E-3</v>
      </c>
      <c r="F27" s="23">
        <f t="shared" si="0"/>
        <v>1041968.2545992986</v>
      </c>
      <c r="G27" s="22">
        <f t="shared" si="3"/>
        <v>5.0000000000000044E-4</v>
      </c>
      <c r="H27" s="24">
        <f t="shared" si="1"/>
        <v>121159.09937201158</v>
      </c>
    </row>
    <row r="28" spans="1:8">
      <c r="A28" s="19">
        <v>210049</v>
      </c>
      <c r="B28" s="20" t="s">
        <v>33</v>
      </c>
      <c r="C28" s="14">
        <f>VLOOKUP(A28,'[2]Source Revenue'!$A$3:$E$49,5,0)</f>
        <v>135939075.96660125</v>
      </c>
      <c r="D28" s="15">
        <f>VLOOKUP(A28,[2]SourceQBR!$B$3:$H$47,7,0)</f>
        <v>0.38</v>
      </c>
      <c r="E28" s="22">
        <f>ROUND(IF(D28&lt;='[2]Old Preset Scale'!$B$4,'[2]Old Preset Scale'!$C$4,IF('RY17 QBR Modeling Results'!D28&gt;='[2]Old Preset Scale'!$B$51,'[2]Old Preset Scale'!$C$51,IF('RY17 QBR Modeling Results'!D28&lt;'[2]Old Preset Scale'!$C$53,'[2]Old Preset Scale'!$C$4- ((D28-'[2]Old Preset Scale'!$B$4)*('[2]Old Preset Scale'!$C$4/('[2]Old Preset Scale'!$C$53-'[2]Old Preset Scale'!$B$4))),IF('RY17 QBR Modeling Results'!D28&gt;'[2]Old Preset Scale'!$B$22,'[2]Old Preset Scale'!$C$51- ((D28-'[2]Old Preset Scale'!$B$51)*('[2]Old Preset Scale'!$C$51/('[2]Old Preset Scale'!$C$53-'[2]Old Preset Scale'!$B$51))),0)))),4)</f>
        <v>4.3E-3</v>
      </c>
      <c r="F28" s="23">
        <f t="shared" si="0"/>
        <v>584538.02665638539</v>
      </c>
      <c r="G28" s="22">
        <f t="shared" si="3"/>
        <v>5.0000000000000044E-4</v>
      </c>
      <c r="H28" s="24">
        <f t="shared" si="1"/>
        <v>67969.537983300688</v>
      </c>
    </row>
    <row r="29" spans="1:8">
      <c r="A29" s="19">
        <v>210030</v>
      </c>
      <c r="B29" s="20" t="s">
        <v>34</v>
      </c>
      <c r="C29" s="14">
        <f>VLOOKUP(A29,'[2]Source Revenue'!$A$3:$E$49,5,0)</f>
        <v>21575174.414261654</v>
      </c>
      <c r="D29" s="15">
        <f>VLOOKUP(A29,[2]SourceQBR!$B$3:$H$47,7,0)</f>
        <v>0.38</v>
      </c>
      <c r="E29" s="22">
        <f>ROUND(IF(D29&lt;='[2]Old Preset Scale'!$B$4,'[2]Old Preset Scale'!$C$4,IF('RY17 QBR Modeling Results'!D29&gt;='[2]Old Preset Scale'!$B$51,'[2]Old Preset Scale'!$C$51,IF('RY17 QBR Modeling Results'!D29&lt;'[2]Old Preset Scale'!$C$53,'[2]Old Preset Scale'!$C$4- ((D29-'[2]Old Preset Scale'!$B$4)*('[2]Old Preset Scale'!$C$4/('[2]Old Preset Scale'!$C$53-'[2]Old Preset Scale'!$B$4))),IF('RY17 QBR Modeling Results'!D29&gt;'[2]Old Preset Scale'!$B$22,'[2]Old Preset Scale'!$C$51- ((D29-'[2]Old Preset Scale'!$B$51)*('[2]Old Preset Scale'!$C$51/('[2]Old Preset Scale'!$C$53-'[2]Old Preset Scale'!$B$51))),0)))),4)</f>
        <v>4.3E-3</v>
      </c>
      <c r="F29" s="23">
        <f t="shared" si="0"/>
        <v>92773.249981325105</v>
      </c>
      <c r="G29" s="22">
        <f t="shared" si="3"/>
        <v>5.0000000000000044E-4</v>
      </c>
      <c r="H29" s="24">
        <f t="shared" si="1"/>
        <v>10787.587207130837</v>
      </c>
    </row>
    <row r="30" spans="1:8">
      <c r="A30" s="19">
        <v>210002</v>
      </c>
      <c r="B30" s="20" t="s">
        <v>35</v>
      </c>
      <c r="C30" s="14">
        <f>VLOOKUP(A30,'[2]Source Revenue'!$A$3:$E$49,5,0)</f>
        <v>906034034.037117</v>
      </c>
      <c r="D30" s="15">
        <f>VLOOKUP(A30,[2]SourceQBR!$B$3:$H$47,7,0)</f>
        <v>0.39</v>
      </c>
      <c r="E30" s="22">
        <f>ROUND(IF(D30&lt;='[2]Old Preset Scale'!$B$4,'[2]Old Preset Scale'!$C$4,IF('RY17 QBR Modeling Results'!D30&gt;='[2]Old Preset Scale'!$B$51,'[2]Old Preset Scale'!$C$51,IF('RY17 QBR Modeling Results'!D30&lt;'[2]Old Preset Scale'!$C$53,'[2]Old Preset Scale'!$C$4- ((D30-'[2]Old Preset Scale'!$B$4)*('[2]Old Preset Scale'!$C$4/('[2]Old Preset Scale'!$C$53-'[2]Old Preset Scale'!$B$4))),IF('RY17 QBR Modeling Results'!D30&gt;'[2]Old Preset Scale'!$B$22,'[2]Old Preset Scale'!$C$51- ((D30-'[2]Old Preset Scale'!$B$51)*('[2]Old Preset Scale'!$C$51/('[2]Old Preset Scale'!$C$53-'[2]Old Preset Scale'!$B$51))),0)))),4)</f>
        <v>4.5999999999999999E-3</v>
      </c>
      <c r="F30" s="23">
        <f t="shared" si="0"/>
        <v>4167756.5565707381</v>
      </c>
      <c r="G30" s="22">
        <f t="shared" si="3"/>
        <v>1.0000000000000009E-3</v>
      </c>
      <c r="H30" s="24">
        <f t="shared" si="1"/>
        <v>906034.03403711785</v>
      </c>
    </row>
    <row r="31" spans="1:8">
      <c r="A31" s="19">
        <v>210061</v>
      </c>
      <c r="B31" s="20" t="s">
        <v>36</v>
      </c>
      <c r="C31" s="14">
        <f>VLOOKUP(A31,'[2]Source Revenue'!$A$3:$E$49,5,0)</f>
        <v>37750252.070872456</v>
      </c>
      <c r="D31" s="15">
        <f>VLOOKUP(A31,[2]SourceQBR!$B$3:$H$47,7,0)</f>
        <v>0.39</v>
      </c>
      <c r="E31" s="22">
        <f>ROUND(IF(D31&lt;='[2]Old Preset Scale'!$B$4,'[2]Old Preset Scale'!$C$4,IF('RY17 QBR Modeling Results'!D31&gt;='[2]Old Preset Scale'!$B$51,'[2]Old Preset Scale'!$C$51,IF('RY17 QBR Modeling Results'!D31&lt;'[2]Old Preset Scale'!$C$53,'[2]Old Preset Scale'!$C$4- ((D31-'[2]Old Preset Scale'!$B$4)*('[2]Old Preset Scale'!$C$4/('[2]Old Preset Scale'!$C$53-'[2]Old Preset Scale'!$B$4))),IF('RY17 QBR Modeling Results'!D31&gt;'[2]Old Preset Scale'!$B$22,'[2]Old Preset Scale'!$C$51- ((D31-'[2]Old Preset Scale'!$B$51)*('[2]Old Preset Scale'!$C$51/('[2]Old Preset Scale'!$C$53-'[2]Old Preset Scale'!$B$51))),0)))),4)</f>
        <v>4.5999999999999999E-3</v>
      </c>
      <c r="F31" s="23">
        <f t="shared" si="0"/>
        <v>173651.1595260133</v>
      </c>
      <c r="G31" s="22">
        <f t="shared" si="3"/>
        <v>1.0000000000000009E-3</v>
      </c>
      <c r="H31" s="24">
        <f t="shared" si="1"/>
        <v>37750.252070872491</v>
      </c>
    </row>
    <row r="32" spans="1:8" ht="18.75" customHeight="1">
      <c r="A32" s="19">
        <v>210017</v>
      </c>
      <c r="B32" s="20" t="s">
        <v>37</v>
      </c>
      <c r="C32" s="14">
        <f>VLOOKUP(A32,'[2]Source Revenue'!$A$3:$E$49,5,0)</f>
        <v>19149148.115029968</v>
      </c>
      <c r="D32" s="15">
        <f>VLOOKUP(A32,[2]SourceQBR!$B$3:$H$47,7,0)</f>
        <v>0.4</v>
      </c>
      <c r="E32" s="22">
        <f>ROUND(IF(D32&lt;='[2]Old Preset Scale'!$B$4,'[2]Old Preset Scale'!$C$4,IF('RY17 QBR Modeling Results'!D32&gt;='[2]Old Preset Scale'!$B$51,'[2]Old Preset Scale'!$C$51,IF('RY17 QBR Modeling Results'!D32&lt;'[2]Old Preset Scale'!$C$53,'[2]Old Preset Scale'!$C$4- ((D32-'[2]Old Preset Scale'!$B$4)*('[2]Old Preset Scale'!$C$4/('[2]Old Preset Scale'!$C$53-'[2]Old Preset Scale'!$B$4))),IF('RY17 QBR Modeling Results'!D32&gt;'[2]Old Preset Scale'!$B$22,'[2]Old Preset Scale'!$C$51- ((D32-'[2]Old Preset Scale'!$B$51)*('[2]Old Preset Scale'!$C$51/('[2]Old Preset Scale'!$C$53-'[2]Old Preset Scale'!$B$51))),0)))),4)</f>
        <v>5.0000000000000001E-3</v>
      </c>
      <c r="F32" s="23">
        <f t="shared" si="0"/>
        <v>95745.740575149845</v>
      </c>
      <c r="G32" s="22">
        <f t="shared" si="3"/>
        <v>1.5000000000000013E-3</v>
      </c>
      <c r="H32" s="24">
        <f t="shared" si="1"/>
        <v>28723.722172544978</v>
      </c>
    </row>
    <row r="33" spans="1:8">
      <c r="A33" s="19">
        <v>210060</v>
      </c>
      <c r="B33" s="20" t="s">
        <v>38</v>
      </c>
      <c r="C33" s="14">
        <f>VLOOKUP(A33,'[2]Source Revenue'!$A$3:$E$49,5,0)</f>
        <v>19674773.5914905</v>
      </c>
      <c r="D33" s="15">
        <f>VLOOKUP(A33,[2]SourceQBR!$B$3:$H$47,7,0)</f>
        <v>0.41</v>
      </c>
      <c r="E33" s="22">
        <f>ROUND(IF(D33&lt;='[2]Old Preset Scale'!$B$4,'[2]Old Preset Scale'!$C$4,IF('RY17 QBR Modeling Results'!D33&gt;='[2]Old Preset Scale'!$B$51,'[2]Old Preset Scale'!$C$51,IF('RY17 QBR Modeling Results'!D33&lt;'[2]Old Preset Scale'!$C$53,'[2]Old Preset Scale'!$C$4- ((D33-'[2]Old Preset Scale'!$B$4)*('[2]Old Preset Scale'!$C$4/('[2]Old Preset Scale'!$C$53-'[2]Old Preset Scale'!$B$4))),IF('RY17 QBR Modeling Results'!D33&gt;'[2]Old Preset Scale'!$B$22,'[2]Old Preset Scale'!$C$51- ((D33-'[2]Old Preset Scale'!$B$51)*('[2]Old Preset Scale'!$C$51/('[2]Old Preset Scale'!$C$53-'[2]Old Preset Scale'!$B$51))),0)))),4)</f>
        <v>5.4000000000000003E-3</v>
      </c>
      <c r="F33" s="23">
        <f t="shared" si="0"/>
        <v>106243.77739404871</v>
      </c>
      <c r="G33" s="22">
        <f t="shared" si="3"/>
        <v>2E-3</v>
      </c>
      <c r="H33" s="24">
        <f t="shared" si="1"/>
        <v>39349.547182980998</v>
      </c>
    </row>
    <row r="34" spans="1:8">
      <c r="A34" s="19">
        <v>210008</v>
      </c>
      <c r="B34" s="20" t="s">
        <v>39</v>
      </c>
      <c r="C34" s="14">
        <f>VLOOKUP(A34,'[2]Source Revenue'!$A$3:$E$49,5,0)</f>
        <v>214208591.55221435</v>
      </c>
      <c r="D34" s="15">
        <f>VLOOKUP(A34,[2]SourceQBR!$B$3:$H$47,7,0)</f>
        <v>0.41</v>
      </c>
      <c r="E34" s="22">
        <f>ROUND(IF(D34&lt;='[2]Old Preset Scale'!$B$4,'[2]Old Preset Scale'!$C$4,IF('RY17 QBR Modeling Results'!D34&gt;='[2]Old Preset Scale'!$B$51,'[2]Old Preset Scale'!$C$51,IF('RY17 QBR Modeling Results'!D34&lt;'[2]Old Preset Scale'!$C$53,'[2]Old Preset Scale'!$C$4- ((D34-'[2]Old Preset Scale'!$B$4)*('[2]Old Preset Scale'!$C$4/('[2]Old Preset Scale'!$C$53-'[2]Old Preset Scale'!$B$4))),IF('RY17 QBR Modeling Results'!D34&gt;'[2]Old Preset Scale'!$B$22,'[2]Old Preset Scale'!$C$51- ((D34-'[2]Old Preset Scale'!$B$51)*('[2]Old Preset Scale'!$C$51/('[2]Old Preset Scale'!$C$53-'[2]Old Preset Scale'!$B$51))),0)))),4)</f>
        <v>5.4000000000000003E-3</v>
      </c>
      <c r="F34" s="23">
        <f t="shared" si="0"/>
        <v>1156726.3943819576</v>
      </c>
      <c r="G34" s="22">
        <f t="shared" si="3"/>
        <v>2E-3</v>
      </c>
      <c r="H34" s="24">
        <f t="shared" si="1"/>
        <v>428417.1831044287</v>
      </c>
    </row>
    <row r="35" spans="1:8">
      <c r="A35" s="19">
        <v>210035</v>
      </c>
      <c r="B35" s="20" t="s">
        <v>40</v>
      </c>
      <c r="C35" s="14">
        <f>VLOOKUP(A35,'[2]Source Revenue'!$A$3:$E$49,5,0)</f>
        <v>67052911.350860439</v>
      </c>
      <c r="D35" s="15">
        <f>VLOOKUP(A35,[2]SourceQBR!$B$3:$H$47,7,0)</f>
        <v>0.42</v>
      </c>
      <c r="E35" s="22">
        <f>ROUND(IF(D35&lt;='[2]Old Preset Scale'!$B$4,'[2]Old Preset Scale'!$C$4,IF('RY17 QBR Modeling Results'!D35&gt;='[2]Old Preset Scale'!$B$51,'[2]Old Preset Scale'!$C$51,IF('RY17 QBR Modeling Results'!D35&lt;'[2]Old Preset Scale'!$C$53,'[2]Old Preset Scale'!$C$4- ((D35-'[2]Old Preset Scale'!$B$4)*('[2]Old Preset Scale'!$C$4/('[2]Old Preset Scale'!$C$53-'[2]Old Preset Scale'!$B$4))),IF('RY17 QBR Modeling Results'!D35&gt;'[2]Old Preset Scale'!$B$22,'[2]Old Preset Scale'!$C$51- ((D35-'[2]Old Preset Scale'!$B$51)*('[2]Old Preset Scale'!$C$51/('[2]Old Preset Scale'!$C$53-'[2]Old Preset Scale'!$B$51))),0)))),4)</f>
        <v>5.7000000000000002E-3</v>
      </c>
      <c r="F35" s="23">
        <f t="shared" si="0"/>
        <v>382201.5946999045</v>
      </c>
      <c r="G35" s="22">
        <f t="shared" si="3"/>
        <v>2.5000000000000005E-3</v>
      </c>
      <c r="H35" s="24">
        <f t="shared" si="1"/>
        <v>167632.27837715112</v>
      </c>
    </row>
    <row r="36" spans="1:8">
      <c r="A36" s="19">
        <v>210033</v>
      </c>
      <c r="B36" s="20" t="s">
        <v>41</v>
      </c>
      <c r="C36" s="14">
        <f>VLOOKUP(A36,'[2]Source Revenue'!$A$3:$E$49,5,0)</f>
        <v>136267433.52777776</v>
      </c>
      <c r="D36" s="15">
        <f>VLOOKUP(A36,[2]SourceQBR!$B$3:$H$47,7,0)</f>
        <v>0.43</v>
      </c>
      <c r="E36" s="22">
        <f>ROUND(IF(D36&lt;='[2]Old Preset Scale'!$B$4,'[2]Old Preset Scale'!$C$4,IF('RY17 QBR Modeling Results'!D36&gt;='[2]Old Preset Scale'!$B$51,'[2]Old Preset Scale'!$C$51,IF('RY17 QBR Modeling Results'!D36&lt;'[2]Old Preset Scale'!$C$53,'[2]Old Preset Scale'!$C$4- ((D36-'[2]Old Preset Scale'!$B$4)*('[2]Old Preset Scale'!$C$4/('[2]Old Preset Scale'!$C$53-'[2]Old Preset Scale'!$B$4))),IF('RY17 QBR Modeling Results'!D36&gt;'[2]Old Preset Scale'!$B$22,'[2]Old Preset Scale'!$C$51- ((D36-'[2]Old Preset Scale'!$B$51)*('[2]Old Preset Scale'!$C$51/('[2]Old Preset Scale'!$C$53-'[2]Old Preset Scale'!$B$51))),0)))),4)</f>
        <v>6.1000000000000004E-3</v>
      </c>
      <c r="F36" s="23">
        <f t="shared" si="0"/>
        <v>831231.34451944439</v>
      </c>
      <c r="G36" s="22">
        <f t="shared" si="3"/>
        <v>3.0000000000000009E-3</v>
      </c>
      <c r="H36" s="24">
        <f t="shared" si="1"/>
        <v>408802.30058333342</v>
      </c>
    </row>
    <row r="37" spans="1:8">
      <c r="A37" s="19">
        <v>210039</v>
      </c>
      <c r="B37" s="20" t="s">
        <v>42</v>
      </c>
      <c r="C37" s="14">
        <f>VLOOKUP(A37,'[2]Source Revenue'!$A$3:$E$49,5,0)</f>
        <v>62336014.479660623</v>
      </c>
      <c r="D37" s="15">
        <f>VLOOKUP(A37,[2]SourceQBR!$B$3:$H$47,7,0)</f>
        <v>0.43</v>
      </c>
      <c r="E37" s="22">
        <f>ROUND(IF(D37&lt;='[2]Old Preset Scale'!$B$4,'[2]Old Preset Scale'!$C$4,IF('RY17 QBR Modeling Results'!D37&gt;='[2]Old Preset Scale'!$B$51,'[2]Old Preset Scale'!$C$51,IF('RY17 QBR Modeling Results'!D37&lt;'[2]Old Preset Scale'!$C$53,'[2]Old Preset Scale'!$C$4- ((D37-'[2]Old Preset Scale'!$B$4)*('[2]Old Preset Scale'!$C$4/('[2]Old Preset Scale'!$C$53-'[2]Old Preset Scale'!$B$4))),IF('RY17 QBR Modeling Results'!D37&gt;'[2]Old Preset Scale'!$B$22,'[2]Old Preset Scale'!$C$51- ((D37-'[2]Old Preset Scale'!$B$51)*('[2]Old Preset Scale'!$C$51/('[2]Old Preset Scale'!$C$53-'[2]Old Preset Scale'!$B$51))),0)))),4)</f>
        <v>6.1000000000000004E-3</v>
      </c>
      <c r="F37" s="23">
        <f t="shared" si="0"/>
        <v>380249.6883259298</v>
      </c>
      <c r="G37" s="22">
        <f t="shared" si="3"/>
        <v>3.0000000000000009E-3</v>
      </c>
      <c r="H37" s="24">
        <f t="shared" si="1"/>
        <v>187008.04343898193</v>
      </c>
    </row>
    <row r="38" spans="1:8">
      <c r="A38" s="19">
        <v>210063</v>
      </c>
      <c r="B38" s="20" t="s">
        <v>43</v>
      </c>
      <c r="C38" s="14">
        <f>VLOOKUP(A38,'[2]Source Revenue'!$A$3:$E$49,5,0)</f>
        <v>234223273.72369239</v>
      </c>
      <c r="D38" s="15">
        <f>VLOOKUP(A38,[2]SourceQBR!$B$3:$H$47,7,0)</f>
        <v>0.43</v>
      </c>
      <c r="E38" s="22">
        <f>ROUND(IF(D38&lt;='[2]Old Preset Scale'!$B$4,'[2]Old Preset Scale'!$C$4,IF('RY17 QBR Modeling Results'!D38&gt;='[2]Old Preset Scale'!$B$51,'[2]Old Preset Scale'!$C$51,IF('RY17 QBR Modeling Results'!D38&lt;'[2]Old Preset Scale'!$C$53,'[2]Old Preset Scale'!$C$4- ((D38-'[2]Old Preset Scale'!$B$4)*('[2]Old Preset Scale'!$C$4/('[2]Old Preset Scale'!$C$53-'[2]Old Preset Scale'!$B$4))),IF('RY17 QBR Modeling Results'!D38&gt;'[2]Old Preset Scale'!$B$22,'[2]Old Preset Scale'!$C$51- ((D38-'[2]Old Preset Scale'!$B$51)*('[2]Old Preset Scale'!$C$51/('[2]Old Preset Scale'!$C$53-'[2]Old Preset Scale'!$B$51))),0)))),4)</f>
        <v>6.1000000000000004E-3</v>
      </c>
      <c r="F38" s="23">
        <f t="shared" si="0"/>
        <v>1428761.9697145238</v>
      </c>
      <c r="G38" s="22">
        <f t="shared" si="3"/>
        <v>3.0000000000000009E-3</v>
      </c>
      <c r="H38" s="24">
        <f t="shared" si="1"/>
        <v>702669.82117107743</v>
      </c>
    </row>
    <row r="39" spans="1:8">
      <c r="A39" s="19">
        <v>210010</v>
      </c>
      <c r="B39" s="20" t="s">
        <v>44</v>
      </c>
      <c r="C39" s="14">
        <f>VLOOKUP(A39,'[2]Source Revenue'!$A$3:$E$49,5,0)</f>
        <v>26999062.10869962</v>
      </c>
      <c r="D39" s="15">
        <f>VLOOKUP(A39,[2]SourceQBR!$B$3:$H$47,7,0)</f>
        <v>0.44</v>
      </c>
      <c r="E39" s="22">
        <f>ROUND(IF(D39&lt;='[2]Old Preset Scale'!$B$4,'[2]Old Preset Scale'!$C$4,IF('RY17 QBR Modeling Results'!D39&gt;='[2]Old Preset Scale'!$B$51,'[2]Old Preset Scale'!$C$51,IF('RY17 QBR Modeling Results'!D39&lt;'[2]Old Preset Scale'!$C$53,'[2]Old Preset Scale'!$C$4- ((D39-'[2]Old Preset Scale'!$B$4)*('[2]Old Preset Scale'!$C$4/('[2]Old Preset Scale'!$C$53-'[2]Old Preset Scale'!$B$4))),IF('RY17 QBR Modeling Results'!D39&gt;'[2]Old Preset Scale'!$B$22,'[2]Old Preset Scale'!$C$51- ((D39-'[2]Old Preset Scale'!$B$51)*('[2]Old Preset Scale'!$C$51/('[2]Old Preset Scale'!$C$53-'[2]Old Preset Scale'!$B$51))),0)))),4)</f>
        <v>6.4000000000000003E-3</v>
      </c>
      <c r="F39" s="23">
        <f t="shared" si="0"/>
        <v>172793.99749567758</v>
      </c>
      <c r="G39" s="22">
        <f t="shared" si="3"/>
        <v>3.5000000000000014E-3</v>
      </c>
      <c r="H39" s="24">
        <f t="shared" si="1"/>
        <v>94496.71738044871</v>
      </c>
    </row>
    <row r="40" spans="1:8">
      <c r="A40" s="19">
        <v>210018</v>
      </c>
      <c r="B40" s="20" t="s">
        <v>45</v>
      </c>
      <c r="C40" s="14">
        <f>VLOOKUP(A40,'[2]Source Revenue'!$A$3:$E$49,5,0)</f>
        <v>75687626.706990331</v>
      </c>
      <c r="D40" s="15">
        <f>VLOOKUP(A40,[2]SourceQBR!$B$3:$H$47,7,0)</f>
        <v>0.45</v>
      </c>
      <c r="E40" s="22">
        <f>ROUND(IF(D40&lt;='[2]Old Preset Scale'!$B$4,'[2]Old Preset Scale'!$C$4,IF('RY17 QBR Modeling Results'!D40&gt;='[2]Old Preset Scale'!$B$51,'[2]Old Preset Scale'!$C$51,IF('RY17 QBR Modeling Results'!D40&lt;'[2]Old Preset Scale'!$C$53,'[2]Old Preset Scale'!$C$4- ((D40-'[2]Old Preset Scale'!$B$4)*('[2]Old Preset Scale'!$C$4/('[2]Old Preset Scale'!$C$53-'[2]Old Preset Scale'!$B$4))),IF('RY17 QBR Modeling Results'!D40&gt;'[2]Old Preset Scale'!$B$22,'[2]Old Preset Scale'!$C$51- ((D40-'[2]Old Preset Scale'!$B$51)*('[2]Old Preset Scale'!$C$51/('[2]Old Preset Scale'!$C$53-'[2]Old Preset Scale'!$B$51))),0)))),4)</f>
        <v>6.7999999999999996E-3</v>
      </c>
      <c r="F40" s="23">
        <f t="shared" si="0"/>
        <v>514675.86160753423</v>
      </c>
      <c r="G40" s="22">
        <f t="shared" si="3"/>
        <v>4.0000000000000018E-3</v>
      </c>
      <c r="H40" s="24">
        <f t="shared" si="1"/>
        <v>302750.50682796148</v>
      </c>
    </row>
    <row r="41" spans="1:8">
      <c r="A41" s="19">
        <v>210034</v>
      </c>
      <c r="B41" s="20" t="s">
        <v>46</v>
      </c>
      <c r="C41" s="14">
        <f>VLOOKUP(A41,'[2]Source Revenue'!$A$3:$E$49,5,0)</f>
        <v>113244592.36740001</v>
      </c>
      <c r="D41" s="15">
        <f>VLOOKUP(A41,[2]SourceQBR!$B$3:$H$47,7,0)</f>
        <v>0.45</v>
      </c>
      <c r="E41" s="22">
        <f>ROUND(IF(D41&lt;='[2]Old Preset Scale'!$B$4,'[2]Old Preset Scale'!$C$4,IF('RY17 QBR Modeling Results'!D41&gt;='[2]Old Preset Scale'!$B$51,'[2]Old Preset Scale'!$C$51,IF('RY17 QBR Modeling Results'!D41&lt;'[2]Old Preset Scale'!$C$53,'[2]Old Preset Scale'!$C$4- ((D41-'[2]Old Preset Scale'!$B$4)*('[2]Old Preset Scale'!$C$4/('[2]Old Preset Scale'!$C$53-'[2]Old Preset Scale'!$B$4))),IF('RY17 QBR Modeling Results'!D41&gt;'[2]Old Preset Scale'!$B$22,'[2]Old Preset Scale'!$C$51- ((D41-'[2]Old Preset Scale'!$B$51)*('[2]Old Preset Scale'!$C$51/('[2]Old Preset Scale'!$C$53-'[2]Old Preset Scale'!$B$51))),0)))),4)</f>
        <v>6.7999999999999996E-3</v>
      </c>
      <c r="F41" s="23">
        <f t="shared" si="0"/>
        <v>770063.22809831996</v>
      </c>
      <c r="G41" s="22">
        <f t="shared" si="3"/>
        <v>4.0000000000000018E-3</v>
      </c>
      <c r="H41" s="24">
        <f t="shared" si="1"/>
        <v>452978.36946960021</v>
      </c>
    </row>
    <row r="42" spans="1:8">
      <c r="A42" s="19">
        <v>210005</v>
      </c>
      <c r="B42" s="20" t="s">
        <v>47</v>
      </c>
      <c r="C42" s="14">
        <f>VLOOKUP(A42,'[2]Source Revenue'!$A$3:$E$49,5,0)</f>
        <v>190413775.09305835</v>
      </c>
      <c r="D42" s="15">
        <f>VLOOKUP(A42,[2]SourceQBR!$B$3:$H$47,7,0)</f>
        <v>0.46</v>
      </c>
      <c r="E42" s="22">
        <f>ROUND(IF(D42&lt;='[2]Old Preset Scale'!$B$4,'[2]Old Preset Scale'!$C$4,IF('RY17 QBR Modeling Results'!D42&gt;='[2]Old Preset Scale'!$B$51,'[2]Old Preset Scale'!$C$51,IF('RY17 QBR Modeling Results'!D42&lt;'[2]Old Preset Scale'!$C$53,'[2]Old Preset Scale'!$C$4- ((D42-'[2]Old Preset Scale'!$B$4)*('[2]Old Preset Scale'!$C$4/('[2]Old Preset Scale'!$C$53-'[2]Old Preset Scale'!$B$4))),IF('RY17 QBR Modeling Results'!D42&gt;'[2]Old Preset Scale'!$B$22,'[2]Old Preset Scale'!$C$51- ((D42-'[2]Old Preset Scale'!$B$51)*('[2]Old Preset Scale'!$C$51/('[2]Old Preset Scale'!$C$53-'[2]Old Preset Scale'!$B$51))),0)))),4)</f>
        <v>7.1000000000000004E-3</v>
      </c>
      <c r="F42" s="23">
        <f t="shared" si="0"/>
        <v>1351937.8031607145</v>
      </c>
      <c r="G42" s="22">
        <f t="shared" si="3"/>
        <v>4.5000000000000023E-3</v>
      </c>
      <c r="H42" s="24">
        <f t="shared" si="1"/>
        <v>856861.98791876296</v>
      </c>
    </row>
    <row r="43" spans="1:8">
      <c r="A43" s="19">
        <v>210022</v>
      </c>
      <c r="B43" s="20" t="s">
        <v>48</v>
      </c>
      <c r="C43" s="14">
        <f>VLOOKUP(A43,'[2]Source Revenue'!$A$3:$E$49,5,0)</f>
        <v>193176043.90938678</v>
      </c>
      <c r="D43" s="15">
        <f>VLOOKUP(A43,[2]SourceQBR!$B$3:$H$47,7,0)</f>
        <v>0.47</v>
      </c>
      <c r="E43" s="22">
        <f>ROUND(IF(D43&lt;='[2]Old Preset Scale'!$B$4,'[2]Old Preset Scale'!$C$4,IF('RY17 QBR Modeling Results'!D43&gt;='[2]Old Preset Scale'!$B$51,'[2]Old Preset Scale'!$C$51,IF('RY17 QBR Modeling Results'!D43&lt;'[2]Old Preset Scale'!$C$53,'[2]Old Preset Scale'!$C$4- ((D43-'[2]Old Preset Scale'!$B$4)*('[2]Old Preset Scale'!$C$4/('[2]Old Preset Scale'!$C$53-'[2]Old Preset Scale'!$B$4))),IF('RY17 QBR Modeling Results'!D43&gt;'[2]Old Preset Scale'!$B$22,'[2]Old Preset Scale'!$C$51- ((D43-'[2]Old Preset Scale'!$B$51)*('[2]Old Preset Scale'!$C$51/('[2]Old Preset Scale'!$C$53-'[2]Old Preset Scale'!$B$51))),0)))),4)</f>
        <v>7.4999999999999997E-3</v>
      </c>
      <c r="F43" s="23">
        <f t="shared" si="0"/>
        <v>1448820.3293204007</v>
      </c>
      <c r="G43" s="22">
        <f t="shared" si="3"/>
        <v>5.0000000000000001E-3</v>
      </c>
      <c r="H43" s="24">
        <f t="shared" si="1"/>
        <v>965880.21954693389</v>
      </c>
    </row>
    <row r="44" spans="1:8">
      <c r="A44" s="19">
        <v>210044</v>
      </c>
      <c r="B44" s="20" t="s">
        <v>49</v>
      </c>
      <c r="C44" s="14">
        <f>VLOOKUP(A44,'[2]Source Revenue'!$A$3:$E$49,5,0)</f>
        <v>207515794.66145769</v>
      </c>
      <c r="D44" s="15">
        <f>VLOOKUP(A44,[2]SourceQBR!$B$3:$H$47,7,0)</f>
        <v>0.49</v>
      </c>
      <c r="E44" s="22">
        <f>ROUND(IF(D44&lt;='[2]Old Preset Scale'!$B$4,'[2]Old Preset Scale'!$C$4,IF('RY17 QBR Modeling Results'!D44&gt;='[2]Old Preset Scale'!$B$51,'[2]Old Preset Scale'!$C$51,IF('RY17 QBR Modeling Results'!D44&lt;'[2]Old Preset Scale'!$C$53,'[2]Old Preset Scale'!$C$4- ((D44-'[2]Old Preset Scale'!$B$4)*('[2]Old Preset Scale'!$C$4/('[2]Old Preset Scale'!$C$53-'[2]Old Preset Scale'!$B$4))),IF('RY17 QBR Modeling Results'!D44&gt;'[2]Old Preset Scale'!$B$22,'[2]Old Preset Scale'!$C$51- ((D44-'[2]Old Preset Scale'!$B$51)*('[2]Old Preset Scale'!$C$51/('[2]Old Preset Scale'!$C$53-'[2]Old Preset Scale'!$B$51))),0)))),4)</f>
        <v>8.2000000000000007E-3</v>
      </c>
      <c r="F44" s="23">
        <f t="shared" si="0"/>
        <v>1701629.5162239531</v>
      </c>
      <c r="G44" s="22">
        <f t="shared" si="3"/>
        <v>6.0000000000000019E-3</v>
      </c>
      <c r="H44" s="24">
        <f t="shared" si="1"/>
        <v>1245094.7679687466</v>
      </c>
    </row>
    <row r="45" spans="1:8">
      <c r="A45" s="19">
        <v>210056</v>
      </c>
      <c r="B45" s="20" t="s">
        <v>50</v>
      </c>
      <c r="C45" s="14">
        <f>VLOOKUP(A45,'[2]Source Revenue'!$A$3:$E$49,5,0)</f>
        <v>160795605.74756113</v>
      </c>
      <c r="D45" s="15">
        <f>VLOOKUP(A45,[2]SourceQBR!$B$3:$H$47,7,0)</f>
        <v>0.49</v>
      </c>
      <c r="E45" s="22">
        <f>ROUND(IF(D45&lt;='[2]Old Preset Scale'!$B$4,'[2]Old Preset Scale'!$C$4,IF('RY17 QBR Modeling Results'!D45&gt;='[2]Old Preset Scale'!$B$51,'[2]Old Preset Scale'!$C$51,IF('RY17 QBR Modeling Results'!D45&lt;'[2]Old Preset Scale'!$C$53,'[2]Old Preset Scale'!$C$4- ((D45-'[2]Old Preset Scale'!$B$4)*('[2]Old Preset Scale'!$C$4/('[2]Old Preset Scale'!$C$53-'[2]Old Preset Scale'!$B$4))),IF('RY17 QBR Modeling Results'!D45&gt;'[2]Old Preset Scale'!$B$22,'[2]Old Preset Scale'!$C$51- ((D45-'[2]Old Preset Scale'!$B$51)*('[2]Old Preset Scale'!$C$51/('[2]Old Preset Scale'!$C$53-'[2]Old Preset Scale'!$B$51))),0)))),4)</f>
        <v>8.2000000000000007E-3</v>
      </c>
      <c r="F45" s="23">
        <f t="shared" si="0"/>
        <v>1318523.9671300014</v>
      </c>
      <c r="G45" s="22">
        <f t="shared" si="3"/>
        <v>6.0000000000000019E-3</v>
      </c>
      <c r="H45" s="24">
        <f t="shared" si="1"/>
        <v>964773.6344853671</v>
      </c>
    </row>
    <row r="46" spans="1:8" ht="15.6" customHeight="1">
      <c r="A46" s="19">
        <v>210048</v>
      </c>
      <c r="B46" s="20" t="s">
        <v>51</v>
      </c>
      <c r="C46" s="14">
        <f>VLOOKUP(A46,'[2]Source Revenue'!$A$3:$E$49,5,0)</f>
        <v>165683743.79099929</v>
      </c>
      <c r="D46" s="15">
        <f>VLOOKUP(A46,[2]SourceQBR!$B$3:$H$47,7,0)</f>
        <v>0.56999999999999995</v>
      </c>
      <c r="E46" s="22">
        <f>ROUND(IF(D46&lt;='[2]Old Preset Scale'!$B$4,'[2]Old Preset Scale'!$C$4,IF('RY17 QBR Modeling Results'!D46&gt;='[2]Old Preset Scale'!$B$51,'[2]Old Preset Scale'!$C$51,IF('RY17 QBR Modeling Results'!D46&lt;'[2]Old Preset Scale'!$C$53,'[2]Old Preset Scale'!$C$4- ((D46-'[2]Old Preset Scale'!$B$4)*('[2]Old Preset Scale'!$C$4/('[2]Old Preset Scale'!$C$53-'[2]Old Preset Scale'!$B$4))),IF('RY17 QBR Modeling Results'!D46&gt;'[2]Old Preset Scale'!$B$22,'[2]Old Preset Scale'!$C$51- ((D46-'[2]Old Preset Scale'!$B$51)*('[2]Old Preset Scale'!$C$51/('[2]Old Preset Scale'!$C$53-'[2]Old Preset Scale'!$B$51))),0)))),4)</f>
        <v>0.01</v>
      </c>
      <c r="F46" s="23">
        <f t="shared" si="0"/>
        <v>1656837.4379099929</v>
      </c>
      <c r="G46" s="22">
        <v>0.01</v>
      </c>
      <c r="H46" s="24">
        <f t="shared" si="1"/>
        <v>1656837.4379099929</v>
      </c>
    </row>
    <row r="47" spans="1:8" ht="21" customHeight="1">
      <c r="A47" s="19">
        <v>210028</v>
      </c>
      <c r="B47" s="20" t="s">
        <v>52</v>
      </c>
      <c r="C47" s="14">
        <f>VLOOKUP(A47,'[2]Source Revenue'!$A$3:$E$49,5,0)</f>
        <v>69169248.15699999</v>
      </c>
      <c r="D47" s="15">
        <f>VLOOKUP(A47,[2]SourceQBR!$B$3:$H$47,7,0)</f>
        <v>0.72</v>
      </c>
      <c r="E47" s="22">
        <f>ROUND(IF(D47&lt;='[2]Old Preset Scale'!$B$4,'[2]Old Preset Scale'!$C$4,IF('RY17 QBR Modeling Results'!D47&gt;='[2]Old Preset Scale'!$B$51,'[2]Old Preset Scale'!$C$51,IF('RY17 QBR Modeling Results'!D47&lt;'[2]Old Preset Scale'!$C$53,'[2]Old Preset Scale'!$C$4- ((D47-'[2]Old Preset Scale'!$B$4)*('[2]Old Preset Scale'!$C$4/('[2]Old Preset Scale'!$C$53-'[2]Old Preset Scale'!$B$4))),IF('RY17 QBR Modeling Results'!D47&gt;'[2]Old Preset Scale'!$B$22,'[2]Old Preset Scale'!$C$51- ((D47-'[2]Old Preset Scale'!$B$51)*('[2]Old Preset Scale'!$C$51/('[2]Old Preset Scale'!$C$53-'[2]Old Preset Scale'!$B$51))),0)))),4)</f>
        <v>0.01</v>
      </c>
      <c r="F47" s="23">
        <f t="shared" si="0"/>
        <v>691692.48156999995</v>
      </c>
      <c r="G47" s="22">
        <v>0.01</v>
      </c>
      <c r="H47" s="24">
        <f t="shared" si="1"/>
        <v>691692.48156999995</v>
      </c>
    </row>
    <row r="48" spans="1:8" ht="21" customHeight="1">
      <c r="A48" s="25"/>
      <c r="B48" s="26"/>
      <c r="C48" s="27"/>
      <c r="D48" s="28"/>
      <c r="E48" s="29"/>
      <c r="F48" s="30"/>
      <c r="G48" s="31"/>
      <c r="H48" s="32"/>
    </row>
    <row r="49" spans="1:8" ht="25.15" customHeight="1">
      <c r="A49" s="33"/>
      <c r="B49" s="34" t="s">
        <v>53</v>
      </c>
      <c r="C49" s="35">
        <f>SUM(C4:C47)</f>
        <v>8730031840.6524925</v>
      </c>
      <c r="D49" s="36"/>
      <c r="E49" s="37"/>
      <c r="F49" s="38">
        <f>SUM(F4:F47)</f>
        <v>27058414.093891963</v>
      </c>
      <c r="G49" s="39"/>
      <c r="H49" s="38">
        <f>SUM(H4:H47)</f>
        <v>-9883530.0360731892</v>
      </c>
    </row>
    <row r="50" spans="1:8">
      <c r="A50" s="40"/>
      <c r="B50" s="41"/>
      <c r="C50" s="42"/>
      <c r="D50" s="43"/>
      <c r="E50" s="44"/>
      <c r="F50" s="45"/>
      <c r="G50" s="31"/>
      <c r="H50" s="32"/>
    </row>
    <row r="51" spans="1:8">
      <c r="A51" s="46"/>
      <c r="B51" s="47"/>
      <c r="C51" s="48"/>
      <c r="D51" s="49" t="s">
        <v>54</v>
      </c>
      <c r="E51" s="50"/>
      <c r="F51" s="51">
        <f>SUMIF(F4:F47,"&lt;0")</f>
        <v>-5389616.5476023955</v>
      </c>
      <c r="G51" s="39"/>
      <c r="H51" s="52">
        <f>SUMIF(H4:H47,"&lt;0")</f>
        <v>-20503118.623511333</v>
      </c>
    </row>
    <row r="52" spans="1:8">
      <c r="A52" s="46"/>
      <c r="B52" s="47"/>
      <c r="C52" s="53"/>
      <c r="D52" s="54" t="s">
        <v>55</v>
      </c>
      <c r="E52" s="55"/>
      <c r="F52" s="56">
        <f>F51/$C$49</f>
        <v>-6.1736505043486411E-4</v>
      </c>
      <c r="G52" s="31"/>
      <c r="H52" s="57">
        <f>H51/$C$49</f>
        <v>-2.3485731779391661E-3</v>
      </c>
    </row>
    <row r="53" spans="1:8">
      <c r="A53" s="46"/>
      <c r="B53" s="47"/>
      <c r="C53" s="53"/>
      <c r="D53" s="49" t="s">
        <v>56</v>
      </c>
      <c r="E53" s="50"/>
      <c r="F53" s="51">
        <f>SUMIF(F4:F47,"&gt;0")</f>
        <v>32448030.64149436</v>
      </c>
      <c r="G53" s="39"/>
      <c r="H53" s="52">
        <f>SUMIF(H4:H47,"&gt;0")</f>
        <v>10619588.587438142</v>
      </c>
    </row>
    <row r="54" spans="1:8" ht="16.5" thickBot="1">
      <c r="A54" s="46"/>
      <c r="B54" s="58"/>
      <c r="C54" s="59"/>
      <c r="D54" s="60" t="s">
        <v>57</v>
      </c>
      <c r="E54" s="61"/>
      <c r="F54" s="62">
        <f>F53/$C$49</f>
        <v>3.7168284416095733E-3</v>
      </c>
      <c r="G54" s="63"/>
      <c r="H54" s="64">
        <f>H53/$C$49</f>
        <v>1.2164432823700243E-3</v>
      </c>
    </row>
    <row r="55" spans="1:8">
      <c r="A55" s="46"/>
      <c r="B55" s="46"/>
      <c r="C55" s="46"/>
      <c r="D55" s="65"/>
      <c r="E55" s="66"/>
      <c r="F55" s="46"/>
    </row>
    <row r="56" spans="1:8">
      <c r="A56" s="46"/>
      <c r="B56" s="46"/>
      <c r="C56" s="46"/>
      <c r="D56" s="65"/>
      <c r="E56" s="66"/>
      <c r="F56" s="46"/>
    </row>
    <row r="57" spans="1:8">
      <c r="A57" s="46"/>
      <c r="B57" s="46"/>
      <c r="C57" s="46"/>
      <c r="D57" s="65"/>
      <c r="E57" s="66"/>
      <c r="F57" s="46"/>
    </row>
    <row r="58" spans="1:8">
      <c r="A58" s="46"/>
      <c r="B58" s="46"/>
      <c r="C58" s="67" t="s">
        <v>58</v>
      </c>
      <c r="D58" s="68">
        <f>ROUND(AVERAGE(D4:D47),2)</f>
        <v>0.37</v>
      </c>
      <c r="E58" s="66"/>
      <c r="F58" s="46"/>
    </row>
    <row r="59" spans="1:8">
      <c r="A59" s="46"/>
      <c r="B59" s="46"/>
      <c r="C59" s="46"/>
      <c r="D59" s="65"/>
      <c r="E59" s="66"/>
      <c r="F59" s="46"/>
    </row>
    <row r="60" spans="1:8">
      <c r="A60" s="46"/>
      <c r="B60" s="46"/>
      <c r="C60" s="46"/>
      <c r="D60" s="65"/>
      <c r="E60" s="66"/>
      <c r="F60" s="46"/>
    </row>
    <row r="61" spans="1:8">
      <c r="A61" s="46"/>
      <c r="B61" s="46"/>
      <c r="C61" s="46"/>
      <c r="D61" s="65"/>
      <c r="E61" s="66"/>
      <c r="F61" s="46"/>
    </row>
    <row r="62" spans="1:8">
      <c r="A62" s="46"/>
      <c r="B62" s="46"/>
      <c r="C62" s="46"/>
      <c r="D62" s="65"/>
      <c r="E62" s="66"/>
      <c r="F62" s="46"/>
    </row>
    <row r="63" spans="1:8">
      <c r="A63" s="46"/>
      <c r="B63" s="46"/>
      <c r="C63" s="46"/>
      <c r="D63" s="65"/>
      <c r="E63" s="66"/>
      <c r="F63" s="46"/>
    </row>
    <row r="64" spans="1:8">
      <c r="A64" s="46"/>
      <c r="B64" s="46"/>
      <c r="C64" s="46"/>
      <c r="D64" s="65"/>
      <c r="E64" s="66"/>
      <c r="F64" s="46"/>
    </row>
    <row r="65" spans="1:6">
      <c r="A65" s="46"/>
      <c r="B65" s="46"/>
      <c r="C65" s="46"/>
      <c r="D65" s="65"/>
      <c r="E65" s="66"/>
      <c r="F65" s="46"/>
    </row>
    <row r="66" spans="1:6">
      <c r="A66" s="46"/>
      <c r="B66" s="46"/>
      <c r="C66" s="46"/>
      <c r="D66" s="65"/>
      <c r="E66" s="66"/>
      <c r="F66" s="46"/>
    </row>
    <row r="67" spans="1:6">
      <c r="A67" s="46"/>
      <c r="B67" s="46"/>
      <c r="C67" s="46"/>
      <c r="D67" s="65"/>
      <c r="E67" s="66"/>
      <c r="F67" s="46"/>
    </row>
    <row r="68" spans="1:6">
      <c r="A68" s="46"/>
      <c r="B68" s="46"/>
      <c r="C68" s="46"/>
      <c r="D68" s="65"/>
      <c r="E68" s="66"/>
      <c r="F68" s="46"/>
    </row>
    <row r="69" spans="1:6">
      <c r="A69" s="46"/>
      <c r="B69" s="46"/>
      <c r="C69" s="46"/>
      <c r="D69" s="65"/>
      <c r="E69" s="66"/>
      <c r="F69" s="46"/>
    </row>
    <row r="70" spans="1:6">
      <c r="A70" s="46"/>
      <c r="B70" s="46"/>
      <c r="C70" s="46"/>
      <c r="D70" s="65"/>
      <c r="E70" s="66"/>
      <c r="F70" s="46"/>
    </row>
    <row r="71" spans="1:6">
      <c r="A71" s="46"/>
      <c r="B71" s="46"/>
      <c r="C71" s="46"/>
      <c r="D71" s="65"/>
      <c r="E71" s="66"/>
      <c r="F71" s="46"/>
    </row>
    <row r="72" spans="1:6">
      <c r="A72" s="46"/>
      <c r="B72" s="46"/>
      <c r="C72" s="46"/>
      <c r="D72" s="65"/>
      <c r="E72" s="66"/>
      <c r="F72" s="46"/>
    </row>
    <row r="73" spans="1:6">
      <c r="A73" s="46"/>
      <c r="B73" s="46"/>
      <c r="C73" s="46"/>
      <c r="D73" s="65"/>
      <c r="E73" s="66"/>
      <c r="F73" s="46"/>
    </row>
    <row r="74" spans="1:6">
      <c r="A74" s="46"/>
      <c r="B74" s="46"/>
      <c r="C74" s="46"/>
      <c r="D74" s="65"/>
      <c r="E74" s="66"/>
      <c r="F74" s="46"/>
    </row>
    <row r="75" spans="1:6">
      <c r="A75" s="46"/>
      <c r="B75" s="46"/>
      <c r="C75" s="46"/>
      <c r="D75" s="65"/>
      <c r="E75" s="66"/>
      <c r="F75" s="46"/>
    </row>
    <row r="76" spans="1:6">
      <c r="A76" s="46"/>
      <c r="B76" s="46"/>
      <c r="C76" s="46"/>
      <c r="D76" s="65"/>
      <c r="E76" s="66"/>
      <c r="F76" s="46"/>
    </row>
    <row r="77" spans="1:6">
      <c r="A77" s="46"/>
      <c r="B77" s="46"/>
      <c r="C77" s="46"/>
      <c r="D77" s="65"/>
      <c r="E77" s="66"/>
      <c r="F77" s="46"/>
    </row>
    <row r="78" spans="1:6">
      <c r="A78" s="46"/>
      <c r="B78" s="46"/>
      <c r="C78" s="46"/>
      <c r="D78" s="65"/>
      <c r="E78" s="66"/>
      <c r="F78" s="46"/>
    </row>
    <row r="79" spans="1:6">
      <c r="A79" s="46"/>
      <c r="B79" s="46"/>
      <c r="C79" s="46"/>
      <c r="D79" s="65"/>
      <c r="E79" s="66"/>
      <c r="F79" s="46"/>
    </row>
    <row r="80" spans="1:6">
      <c r="A80" s="46"/>
      <c r="B80" s="46"/>
      <c r="C80" s="46"/>
      <c r="D80" s="65"/>
      <c r="E80" s="66"/>
      <c r="F80" s="46"/>
    </row>
    <row r="81" spans="1:6">
      <c r="A81" s="46"/>
      <c r="B81" s="46"/>
      <c r="C81" s="46"/>
      <c r="D81" s="65"/>
      <c r="E81" s="66"/>
      <c r="F81" s="46"/>
    </row>
    <row r="82" spans="1:6">
      <c r="A82" s="46"/>
      <c r="B82" s="46"/>
      <c r="C82" s="46"/>
      <c r="D82" s="65"/>
      <c r="E82" s="66"/>
      <c r="F82" s="46"/>
    </row>
    <row r="83" spans="1:6">
      <c r="A83" s="46"/>
      <c r="B83" s="46"/>
      <c r="C83" s="46"/>
      <c r="D83" s="65"/>
      <c r="E83" s="66"/>
      <c r="F83" s="46"/>
    </row>
    <row r="84" spans="1:6">
      <c r="A84" s="46"/>
      <c r="B84" s="46"/>
      <c r="C84" s="46"/>
      <c r="D84" s="65"/>
      <c r="E84" s="66"/>
      <c r="F84" s="46"/>
    </row>
    <row r="85" spans="1:6">
      <c r="A85" s="46"/>
      <c r="B85" s="46"/>
      <c r="C85" s="46"/>
      <c r="D85" s="65"/>
      <c r="E85" s="66"/>
      <c r="F85" s="46"/>
    </row>
    <row r="86" spans="1:6">
      <c r="A86" s="46"/>
      <c r="B86" s="46"/>
      <c r="C86" s="46"/>
      <c r="D86" s="65"/>
      <c r="E86" s="66"/>
      <c r="F86" s="46"/>
    </row>
    <row r="87" spans="1:6">
      <c r="A87" s="46"/>
      <c r="B87" s="46"/>
      <c r="C87" s="46"/>
      <c r="D87" s="65"/>
      <c r="E87" s="66"/>
      <c r="F87" s="46"/>
    </row>
    <row r="88" spans="1:6">
      <c r="A88" s="46"/>
      <c r="B88" s="46"/>
      <c r="C88" s="46"/>
      <c r="D88" s="65"/>
      <c r="E88" s="66"/>
      <c r="F88" s="46"/>
    </row>
    <row r="89" spans="1:6">
      <c r="A89" s="46"/>
      <c r="B89" s="46"/>
      <c r="C89" s="46"/>
      <c r="D89" s="65"/>
      <c r="E89" s="66"/>
      <c r="F89" s="46"/>
    </row>
    <row r="90" spans="1:6">
      <c r="A90" s="46"/>
      <c r="B90" s="46"/>
      <c r="C90" s="46"/>
      <c r="D90" s="65"/>
      <c r="E90" s="66"/>
      <c r="F90" s="46"/>
    </row>
    <row r="91" spans="1:6">
      <c r="A91" s="46"/>
      <c r="B91" s="46"/>
      <c r="C91" s="46"/>
      <c r="D91" s="65"/>
      <c r="E91" s="66"/>
      <c r="F91" s="46"/>
    </row>
    <row r="92" spans="1:6">
      <c r="A92" s="46"/>
      <c r="B92" s="46"/>
      <c r="C92" s="46"/>
      <c r="D92" s="65"/>
      <c r="E92" s="66"/>
      <c r="F92" s="46"/>
    </row>
    <row r="93" spans="1:6">
      <c r="A93" s="46"/>
      <c r="B93" s="46"/>
      <c r="C93" s="46"/>
      <c r="D93" s="65"/>
      <c r="E93" s="66"/>
      <c r="F93" s="46"/>
    </row>
    <row r="94" spans="1:6">
      <c r="A94" s="46"/>
      <c r="B94" s="46"/>
      <c r="C94" s="46"/>
      <c r="D94" s="65"/>
      <c r="E94" s="66"/>
      <c r="F94" s="46"/>
    </row>
    <row r="95" spans="1:6">
      <c r="A95" s="46"/>
      <c r="B95" s="46"/>
      <c r="C95" s="46"/>
      <c r="D95" s="65"/>
      <c r="E95" s="66"/>
      <c r="F95" s="46"/>
    </row>
    <row r="96" spans="1:6">
      <c r="D96" s="65"/>
      <c r="E96" s="66"/>
      <c r="F96" s="46"/>
    </row>
  </sheetData>
  <autoFilter ref="A3:H3"/>
  <mergeCells count="5">
    <mergeCell ref="B2:B3"/>
    <mergeCell ref="C2:C3"/>
    <mergeCell ref="D2:D3"/>
    <mergeCell ref="E2:F2"/>
    <mergeCell ref="G2:H2"/>
  </mergeCells>
  <printOptions horizontalCentered="1" verticalCentered="1"/>
  <pageMargins left="0.2" right="0.2" top="0.25" bottom="0.25" header="0.3" footer="0.3"/>
  <pageSetup scale="49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5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7" sqref="I17"/>
    </sheetView>
  </sheetViews>
  <sheetFormatPr defaultColWidth="9.140625" defaultRowHeight="15"/>
  <cols>
    <col min="1" max="1" width="14.7109375" style="104" customWidth="1"/>
    <col min="2" max="2" width="12" style="105" customWidth="1"/>
    <col min="3" max="3" width="11.28515625" style="104" customWidth="1"/>
    <col min="4" max="248" width="9.140625" style="104"/>
  </cols>
  <sheetData>
    <row r="1" spans="1:3" ht="15.6" customHeight="1">
      <c r="A1" s="125" t="s">
        <v>128</v>
      </c>
    </row>
    <row r="2" spans="1:3">
      <c r="A2" s="124"/>
      <c r="B2" s="124"/>
    </row>
    <row r="3" spans="1:3" ht="30">
      <c r="A3" s="123" t="s">
        <v>127</v>
      </c>
      <c r="B3" s="122"/>
      <c r="C3" s="121" t="s">
        <v>126</v>
      </c>
    </row>
    <row r="4" spans="1:3" ht="45">
      <c r="A4" s="111" t="s">
        <v>125</v>
      </c>
      <c r="B4" s="120">
        <v>7.0000000000000007E-2</v>
      </c>
      <c r="C4" s="119">
        <f>'[2]A.Aggregate Summary'!$B$7</f>
        <v>-0.02</v>
      </c>
    </row>
    <row r="5" spans="1:3">
      <c r="A5" s="114"/>
      <c r="B5" s="118">
        <f>B4+0.01</f>
        <v>0.08</v>
      </c>
      <c r="C5" s="117">
        <f>$C$4- ((B5-$B$4)*($C$4/($C$55-$B$4)))</f>
        <v>-1.9333333333333334E-2</v>
      </c>
    </row>
    <row r="6" spans="1:3">
      <c r="A6" s="114"/>
      <c r="B6" s="118">
        <f>B5+0.01</f>
        <v>0.09</v>
      </c>
      <c r="C6" s="117">
        <f>$C$4- ((B6-$B$4)*($C$4/($C$55-$B$4)))</f>
        <v>-1.8666666666666668E-2</v>
      </c>
    </row>
    <row r="7" spans="1:3">
      <c r="A7" s="114"/>
      <c r="B7" s="118">
        <f>B6+0.01</f>
        <v>9.9999999999999992E-2</v>
      </c>
      <c r="C7" s="117">
        <f>$C$4- ((B7-$B$4)*($C$4/($C$55-$B$4)))</f>
        <v>-1.8000000000000002E-2</v>
      </c>
    </row>
    <row r="8" spans="1:3">
      <c r="A8" s="114"/>
      <c r="B8" s="118">
        <f>B7+0.01</f>
        <v>0.10999999999999999</v>
      </c>
      <c r="C8" s="117">
        <f>$C$4- ((B8-$B$4)*($C$4/($C$55-$B$4)))</f>
        <v>-1.7333333333333336E-2</v>
      </c>
    </row>
    <row r="9" spans="1:3">
      <c r="A9" s="114"/>
      <c r="B9" s="118">
        <f>B8+0.01</f>
        <v>0.11999999999999998</v>
      </c>
      <c r="C9" s="117">
        <f>$C$4- ((B9-$B$4)*($C$4/($C$55-$B$4)))</f>
        <v>-1.666666666666667E-2</v>
      </c>
    </row>
    <row r="10" spans="1:3">
      <c r="A10" s="114"/>
      <c r="B10" s="118">
        <f>B9+0.01</f>
        <v>0.12999999999999998</v>
      </c>
      <c r="C10" s="117">
        <f>$C$4- ((B10-$B$4)*($C$4/($C$55-$B$4)))</f>
        <v>-1.6E-2</v>
      </c>
    </row>
    <row r="11" spans="1:3">
      <c r="A11" s="114"/>
      <c r="B11" s="118">
        <f>B10+0.01</f>
        <v>0.13999999999999999</v>
      </c>
      <c r="C11" s="117">
        <f>$C$4- ((B11-$B$4)*($C$4/($C$55-$B$4)))</f>
        <v>-1.5333333333333334E-2</v>
      </c>
    </row>
    <row r="12" spans="1:3">
      <c r="A12" s="114"/>
      <c r="B12" s="118">
        <f>B11+0.01</f>
        <v>0.15</v>
      </c>
      <c r="C12" s="117">
        <f>$C$4- ((B12-$B$4)*($C$4/($C$55-$B$4)))</f>
        <v>-1.4666666666666668E-2</v>
      </c>
    </row>
    <row r="13" spans="1:3">
      <c r="A13" s="114"/>
      <c r="B13" s="118">
        <f>B12+0.01</f>
        <v>0.16</v>
      </c>
      <c r="C13" s="117">
        <f>$C$4- ((B13-$B$4)*($C$4/($C$55-$B$4)))</f>
        <v>-1.4E-2</v>
      </c>
    </row>
    <row r="14" spans="1:3">
      <c r="A14" s="114"/>
      <c r="B14" s="118">
        <f>B13+0.01</f>
        <v>0.17</v>
      </c>
      <c r="C14" s="117">
        <f>$C$4- ((B14-$B$4)*($C$4/($C$55-$B$4)))</f>
        <v>-1.3333333333333332E-2</v>
      </c>
    </row>
    <row r="15" spans="1:3">
      <c r="A15" s="114"/>
      <c r="B15" s="118">
        <f>B14+0.01</f>
        <v>0.18000000000000002</v>
      </c>
      <c r="C15" s="117">
        <f>$C$4- ((B15-$B$4)*($C$4/($C$55-$B$4)))</f>
        <v>-1.2666666666666666E-2</v>
      </c>
    </row>
    <row r="16" spans="1:3">
      <c r="A16" s="114"/>
      <c r="B16" s="118">
        <f>B15+0.01</f>
        <v>0.19000000000000003</v>
      </c>
      <c r="C16" s="117">
        <f>$C$4- ((B16-$B$4)*($C$4/($C$55-$B$4)))</f>
        <v>-1.1999999999999999E-2</v>
      </c>
    </row>
    <row r="17" spans="1:3">
      <c r="A17" s="114"/>
      <c r="B17" s="118">
        <f>B16+0.01</f>
        <v>0.20000000000000004</v>
      </c>
      <c r="C17" s="117">
        <f>$C$4- ((B17-$B$4)*($C$4/($C$55-$B$4)))</f>
        <v>-1.1333333333333332E-2</v>
      </c>
    </row>
    <row r="18" spans="1:3">
      <c r="A18" s="114"/>
      <c r="B18" s="118">
        <f>B17+0.01</f>
        <v>0.21000000000000005</v>
      </c>
      <c r="C18" s="117">
        <f>$C$4- ((B18-$B$4)*($C$4/($C$55-$B$4)))</f>
        <v>-1.0666666666666665E-2</v>
      </c>
    </row>
    <row r="19" spans="1:3">
      <c r="A19" s="114"/>
      <c r="B19" s="118">
        <f>B18+0.01</f>
        <v>0.22000000000000006</v>
      </c>
      <c r="C19" s="117">
        <f>$C$4- ((B19-$B$4)*($C$4/($C$55-$B$4)))</f>
        <v>-9.9999999999999967E-3</v>
      </c>
    </row>
    <row r="20" spans="1:3">
      <c r="A20" s="114"/>
      <c r="B20" s="118">
        <f>B19+0.01</f>
        <v>0.23000000000000007</v>
      </c>
      <c r="C20" s="117">
        <f>$C$4- ((B20-$B$4)*($C$4/($C$55-$B$4)))</f>
        <v>-9.3333333333333306E-3</v>
      </c>
    </row>
    <row r="21" spans="1:3">
      <c r="A21" s="114"/>
      <c r="B21" s="118">
        <f>B20+0.01</f>
        <v>0.24000000000000007</v>
      </c>
      <c r="C21" s="117">
        <f>$C$4- ((B21-$B$4)*($C$4/($C$55-$B$4)))</f>
        <v>-8.6666666666666628E-3</v>
      </c>
    </row>
    <row r="22" spans="1:3">
      <c r="A22" s="114"/>
      <c r="B22" s="118">
        <f>B21+0.01</f>
        <v>0.25000000000000006</v>
      </c>
      <c r="C22" s="117">
        <f>$C$4- ((B22-$B$4)*($C$4/($C$55-$B$4)))</f>
        <v>-7.9999999999999967E-3</v>
      </c>
    </row>
    <row r="23" spans="1:3">
      <c r="A23" s="114"/>
      <c r="B23" s="118">
        <v>0.27000000000000007</v>
      </c>
      <c r="C23" s="117">
        <f>$C$53- ((B23-$B$53)*($C$53/($C$55-$B$53)))</f>
        <v>-4.9999999999999958E-3</v>
      </c>
    </row>
    <row r="24" spans="1:3">
      <c r="A24" s="114"/>
      <c r="B24" s="118">
        <v>0.28000000000000008</v>
      </c>
      <c r="C24" s="117">
        <f>$C$53- ((B24-$B$53)*($C$53/($C$55-$B$53)))</f>
        <v>-4.4999999999999953E-3</v>
      </c>
    </row>
    <row r="25" spans="1:3">
      <c r="A25" s="114"/>
      <c r="B25" s="118">
        <v>0.29000000000000009</v>
      </c>
      <c r="C25" s="117">
        <f>$C$53- ((B25-$B$53)*($C$53/($C$55-$B$53)))</f>
        <v>-3.9999999999999949E-3</v>
      </c>
    </row>
    <row r="26" spans="1:3">
      <c r="A26" s="114"/>
      <c r="B26" s="118">
        <v>0.3000000000000001</v>
      </c>
      <c r="C26" s="117">
        <f>$C$53- ((B26-$B$53)*($C$53/($C$55-$B$53)))</f>
        <v>-3.4999999999999944E-3</v>
      </c>
    </row>
    <row r="27" spans="1:3">
      <c r="A27" s="114"/>
      <c r="B27" s="118">
        <v>0.31000000000000011</v>
      </c>
      <c r="C27" s="117">
        <f>$C$53- ((B27-$B$53)*($C$53/($C$55-$B$53)))</f>
        <v>-2.999999999999994E-3</v>
      </c>
    </row>
    <row r="28" spans="1:3">
      <c r="A28" s="114"/>
      <c r="B28" s="118">
        <v>0.32000000000000012</v>
      </c>
      <c r="C28" s="117">
        <f>$C$53- ((B28-$B$53)*($C$53/($C$55-$B$53)))</f>
        <v>-2.4999999999999935E-3</v>
      </c>
    </row>
    <row r="29" spans="1:3">
      <c r="A29" s="114"/>
      <c r="B29" s="118">
        <v>0.33000000000000013</v>
      </c>
      <c r="C29" s="117">
        <f>$C$53- ((B29-$B$53)*($C$53/($C$55-$B$53)))</f>
        <v>-1.9999999999999931E-3</v>
      </c>
    </row>
    <row r="30" spans="1:3">
      <c r="A30" s="114"/>
      <c r="B30" s="118">
        <v>0.34000000000000014</v>
      </c>
      <c r="C30" s="117">
        <f>$C$53- ((B30-$B$53)*($C$53/($C$55-$B$53)))</f>
        <v>-1.4999999999999927E-3</v>
      </c>
    </row>
    <row r="31" spans="1:3">
      <c r="A31" s="114"/>
      <c r="B31" s="118">
        <v>0.35000000000000014</v>
      </c>
      <c r="C31" s="117">
        <f>$C$53- ((B31-$B$53)*($C$53/($C$55-$B$53)))</f>
        <v>-9.9999999999999221E-4</v>
      </c>
    </row>
    <row r="32" spans="1:3">
      <c r="A32" s="114"/>
      <c r="B32" s="118">
        <v>0.36000000000000015</v>
      </c>
      <c r="C32" s="117">
        <f>$C$53- ((B32-$B$53)*($C$53/($C$55-$B$53)))</f>
        <v>-4.9999999999999177E-4</v>
      </c>
    </row>
    <row r="33" spans="1:3">
      <c r="A33" s="114"/>
      <c r="B33" s="116">
        <v>0.37000000000000016</v>
      </c>
      <c r="C33" s="115">
        <f>$C$53- ((B33-$B$53)*($C$53/($C$55-$B$53)))</f>
        <v>0</v>
      </c>
    </row>
    <row r="34" spans="1:3">
      <c r="A34" s="114"/>
      <c r="B34" s="113">
        <v>0.38000000000000017</v>
      </c>
      <c r="C34" s="112">
        <f>$C$53- ((B34-$B$53)*($C$53/($C$55-$B$53)))</f>
        <v>5.0000000000000912E-4</v>
      </c>
    </row>
    <row r="35" spans="1:3">
      <c r="A35" s="114"/>
      <c r="B35" s="113">
        <v>0.39000000000000018</v>
      </c>
      <c r="C35" s="112">
        <f>$C$53- ((B35-$B$53)*($C$53/($C$55-$B$53)))</f>
        <v>1.0000000000000096E-3</v>
      </c>
    </row>
    <row r="36" spans="1:3">
      <c r="A36" s="114"/>
      <c r="B36" s="113">
        <v>0.40000000000000019</v>
      </c>
      <c r="C36" s="112">
        <f>$C$53- ((B36-$B$53)*($C$53/($C$55-$B$53)))</f>
        <v>1.50000000000001E-3</v>
      </c>
    </row>
    <row r="37" spans="1:3">
      <c r="A37" s="114"/>
      <c r="B37" s="113">
        <v>0.4100000000000002</v>
      </c>
      <c r="C37" s="112">
        <f>$C$53- ((B37-$B$53)*($C$53/($C$55-$B$53)))</f>
        <v>2.0000000000000104E-3</v>
      </c>
    </row>
    <row r="38" spans="1:3">
      <c r="A38" s="114"/>
      <c r="B38" s="113">
        <v>0.42000000000000021</v>
      </c>
      <c r="C38" s="112">
        <f>$C$53- ((B38-$B$53)*($C$53/($C$55-$B$53)))</f>
        <v>2.5000000000000118E-3</v>
      </c>
    </row>
    <row r="39" spans="1:3">
      <c r="A39" s="114"/>
      <c r="B39" s="113">
        <v>0.43000000000000022</v>
      </c>
      <c r="C39" s="112">
        <f>$C$53- ((B39-$B$53)*($C$53/($C$55-$B$53)))</f>
        <v>3.0000000000000122E-3</v>
      </c>
    </row>
    <row r="40" spans="1:3">
      <c r="A40" s="114"/>
      <c r="B40" s="113">
        <v>0.44000000000000022</v>
      </c>
      <c r="C40" s="112">
        <f>$C$53- ((B40-$B$53)*($C$53/($C$55-$B$53)))</f>
        <v>3.5000000000000126E-3</v>
      </c>
    </row>
    <row r="41" spans="1:3">
      <c r="A41" s="114"/>
      <c r="B41" s="113">
        <v>0.45000000000000023</v>
      </c>
      <c r="C41" s="112">
        <f>$C$53- ((B41-$B$53)*($C$53/($C$55-$B$53)))</f>
        <v>4.0000000000000131E-3</v>
      </c>
    </row>
    <row r="42" spans="1:3">
      <c r="A42" s="114"/>
      <c r="B42" s="113">
        <v>0.46000000000000024</v>
      </c>
      <c r="C42" s="112">
        <f>$C$53- ((B42-$B$53)*($C$53/($C$55-$B$53)))</f>
        <v>4.5000000000000135E-3</v>
      </c>
    </row>
    <row r="43" spans="1:3">
      <c r="A43" s="114"/>
      <c r="B43" s="113">
        <v>0.47000000000000025</v>
      </c>
      <c r="C43" s="112">
        <f>$C$53- ((B43-$B$53)*($C$53/($C$55-$B$53)))</f>
        <v>5.000000000000014E-3</v>
      </c>
    </row>
    <row r="44" spans="1:3">
      <c r="A44" s="114"/>
      <c r="B44" s="113">
        <v>0.48000000000000026</v>
      </c>
      <c r="C44" s="112">
        <f>$C$53- ((B44-$B$53)*($C$53/($C$55-$B$53)))</f>
        <v>5.5000000000000144E-3</v>
      </c>
    </row>
    <row r="45" spans="1:3">
      <c r="A45" s="114"/>
      <c r="B45" s="113">
        <v>0.49000000000000027</v>
      </c>
      <c r="C45" s="112">
        <f>$C$53- ((B45-$B$53)*($C$53/($C$55-$B$53)))</f>
        <v>6.0000000000000157E-3</v>
      </c>
    </row>
    <row r="46" spans="1:3">
      <c r="A46" s="114"/>
      <c r="B46" s="113">
        <v>0.50000000000000022</v>
      </c>
      <c r="C46" s="112">
        <f>$C$53- ((B46-$B$53)*($C$53/($C$55-$B$53)))</f>
        <v>6.5000000000000127E-3</v>
      </c>
    </row>
    <row r="47" spans="1:3">
      <c r="A47" s="114"/>
      <c r="B47" s="113">
        <v>0.51000000000000023</v>
      </c>
      <c r="C47" s="112">
        <f>$C$53- ((B47-$B$53)*($C$53/($C$55-$B$53)))</f>
        <v>7.0000000000000132E-3</v>
      </c>
    </row>
    <row r="48" spans="1:3">
      <c r="A48" s="114"/>
      <c r="B48" s="113">
        <v>0.52000000000000024</v>
      </c>
      <c r="C48" s="112">
        <f>$C$53- ((B48-$B$53)*($C$53/($C$55-$B$53)))</f>
        <v>7.5000000000000136E-3</v>
      </c>
    </row>
    <row r="49" spans="1:250">
      <c r="A49" s="114"/>
      <c r="B49" s="113">
        <v>0.53000000000000025</v>
      </c>
      <c r="C49" s="112">
        <f>$C$53- ((B49-$B$53)*($C$53/($C$55-$B$53)))</f>
        <v>8.000000000000014E-3</v>
      </c>
    </row>
    <row r="50" spans="1:250">
      <c r="A50" s="114"/>
      <c r="B50" s="113">
        <v>0.54</v>
      </c>
      <c r="C50" s="112">
        <f>$C$53- ((B50-$B$53)*($C$53/($C$55-$B$53)))</f>
        <v>8.5000000000000041E-3</v>
      </c>
    </row>
    <row r="51" spans="1:250">
      <c r="A51" s="114"/>
      <c r="B51" s="113">
        <v>0.55000000000000004</v>
      </c>
      <c r="C51" s="112">
        <f>$C$53- ((B51-$B$53)*($C$53/($C$55-$B$53)))</f>
        <v>9.0000000000000045E-3</v>
      </c>
    </row>
    <row r="52" spans="1:250" ht="15.75" customHeight="1">
      <c r="A52" s="114"/>
      <c r="B52" s="113">
        <v>0.56000000000000005</v>
      </c>
      <c r="C52" s="112">
        <f>$C$53- ((B52-$B$53)*($C$53/($C$55-$B$53)))</f>
        <v>9.500000000000005E-3</v>
      </c>
    </row>
    <row r="53" spans="1:250" s="104" customFormat="1" ht="45">
      <c r="A53" s="111" t="s">
        <v>124</v>
      </c>
      <c r="B53" s="110">
        <v>0.56999999999999995</v>
      </c>
      <c r="C53" s="109">
        <f>'[2]A.Aggregate Summary'!$C$7</f>
        <v>0.01</v>
      </c>
      <c r="IO53"/>
      <c r="IP53"/>
    </row>
    <row r="54" spans="1:250">
      <c r="C54" s="105"/>
    </row>
    <row r="55" spans="1:250" s="104" customFormat="1">
      <c r="A55" s="108" t="s">
        <v>123</v>
      </c>
      <c r="B55" s="107"/>
      <c r="C55" s="106">
        <v>0.37</v>
      </c>
      <c r="IO55"/>
      <c r="IP55"/>
    </row>
  </sheetData>
  <mergeCells count="3">
    <mergeCell ref="A2:B2"/>
    <mergeCell ref="A3:B3"/>
    <mergeCell ref="A55:B5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2F0E656-FCAF-4832-BAB4-FEA3801855D9}"/>
</file>

<file path=customXml/itemProps2.xml><?xml version="1.0" encoding="utf-8"?>
<ds:datastoreItem xmlns:ds="http://schemas.openxmlformats.org/officeDocument/2006/customXml" ds:itemID="{FC03E688-7899-43A7-A837-7127CD688B7B}"/>
</file>

<file path=customXml/itemProps3.xml><?xml version="1.0" encoding="utf-8"?>
<ds:datastoreItem xmlns:ds="http://schemas.openxmlformats.org/officeDocument/2006/customXml" ds:itemID="{905CA10A-0491-4C0B-9E7F-D20389252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Proposed RY19 PPCs</vt:lpstr>
      <vt:lpstr>RY17 QBR Modeling Results</vt:lpstr>
      <vt:lpstr>Proposed QBR Preset Scale</vt:lpstr>
      <vt:lpstr>'Proposed RY19 PPCs'!Print_Titles</vt:lpstr>
      <vt:lpstr>'RY17 QBR Modeling Results'!Print_Titles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2016-10-17T21:11:49Z</dcterms:created>
  <dcterms:modified xsi:type="dcterms:W3CDTF">2016-10-18T12:55:12Z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